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4400" windowHeight="8640" tabRatio="740" activeTab="1"/>
  </bookViews>
  <sheets>
    <sheet name="17" sheetId="3" r:id="rId1"/>
    <sheet name="Schedule D draft" sheetId="68" r:id="rId2"/>
    <sheet name="5-8&quot; W C" sheetId="13" r:id="rId3"/>
    <sheet name="5-8&quot; W C E14" sheetId="45" r:id="rId4"/>
    <sheet name="5-8&quot; W-R Com" sheetId="16" r:id="rId5"/>
    <sheet name="5-8&quot; W-R Com E14" sheetId="48" r:id="rId6"/>
    <sheet name="5-8&quot; W R" sheetId="34" r:id="rId7"/>
    <sheet name="5-8&quot; W R E14" sheetId="66" r:id="rId8"/>
    <sheet name="5-8&quot; ResCom" sheetId="32" r:id="rId9"/>
    <sheet name="5-8&quot; ResCom E14" sheetId="64" r:id="rId10"/>
    <sheet name="5-8&quot; W Gov" sheetId="22" r:id="rId11"/>
    <sheet name="5-8&quot; W Gov E14" sheetId="54" r:id="rId12"/>
    <sheet name="5-8&quot; W Ind" sheetId="29" r:id="rId13"/>
    <sheet name="5-8&quot; W Ind E14" sheetId="61" r:id="rId14"/>
    <sheet name="3-4&quot; W C" sheetId="11" r:id="rId15"/>
    <sheet name="3-4&quot; W C E14" sheetId="43" r:id="rId16"/>
    <sheet name="1&quot; W C" sheetId="7" r:id="rId17"/>
    <sheet name="1&quot; W C E14" sheetId="39" r:id="rId18"/>
    <sheet name="1&quot; W ResCom" sheetId="15" r:id="rId19"/>
    <sheet name="1&quot; W ResCom E14" sheetId="47" r:id="rId20"/>
    <sheet name="1&quot; W Gov" sheetId="17" r:id="rId21"/>
    <sheet name="1&quot; W Gov E14" sheetId="49" r:id="rId22"/>
    <sheet name="1&quot; W Ind" sheetId="24" r:id="rId23"/>
    <sheet name="1&quot; W Ind E14" sheetId="56" r:id="rId24"/>
    <sheet name="1&quot; W R" sheetId="33" r:id="rId25"/>
    <sheet name="1&quot; W R E14" sheetId="65" r:id="rId26"/>
    <sheet name="1.5&quot; W C" sheetId="8" r:id="rId27"/>
    <sheet name="1.5&quot; W C E14" sheetId="40" r:id="rId28"/>
    <sheet name="1.5&quot; W Gov" sheetId="18" r:id="rId29"/>
    <sheet name="1.5&quot; W Gov E14" sheetId="50" r:id="rId30"/>
    <sheet name="1.5&quot; W Ind" sheetId="25" r:id="rId31"/>
    <sheet name="1.5&quot; W Ind E14" sheetId="57" r:id="rId32"/>
    <sheet name="2&quot; W C" sheetId="9" r:id="rId33"/>
    <sheet name="2&quot; W C E14" sheetId="41" r:id="rId34"/>
    <sheet name="2&quot; W Ind 2" sheetId="23" r:id="rId35"/>
    <sheet name="2&quot; W Ind 2 E14" sheetId="55" r:id="rId36"/>
    <sheet name="2&quot; W Ind" sheetId="26" r:id="rId37"/>
    <sheet name="2&quot; W Ind E14" sheetId="58" r:id="rId38"/>
    <sheet name="2&quot; W Gov" sheetId="19" r:id="rId39"/>
    <sheet name="2&quot; W Gov E14" sheetId="51" r:id="rId40"/>
    <sheet name="3&quot; W C" sheetId="10" r:id="rId41"/>
    <sheet name="3&quot; W C E14" sheetId="42" r:id="rId42"/>
    <sheet name="3&quot; W Ind" sheetId="27" r:id="rId43"/>
    <sheet name="3&quot; W Ind E14" sheetId="59" r:id="rId44"/>
    <sheet name="3&quot; W Pine" sheetId="31" r:id="rId45"/>
    <sheet name="3&quot; W Pine E14" sheetId="63" r:id="rId46"/>
    <sheet name="3&quot; W Gov" sheetId="20" r:id="rId47"/>
    <sheet name="3&quot; W Gov E14" sheetId="52" r:id="rId48"/>
    <sheet name="4&quot; W C" sheetId="12" r:id="rId49"/>
    <sheet name="4&quot; W C E14" sheetId="44" r:id="rId50"/>
    <sheet name="4&quot; W Gov" sheetId="21" r:id="rId51"/>
    <sheet name="4&quot; W Gov E14" sheetId="53" r:id="rId52"/>
    <sheet name="4&quot; W Ind" sheetId="28" r:id="rId53"/>
    <sheet name="4&quot; W Ind E14" sheetId="60" r:id="rId54"/>
    <sheet name="6&quot; W C" sheetId="14" r:id="rId55"/>
    <sheet name="6&quot; W C E14" sheetId="46" r:id="rId56"/>
    <sheet name="6&quot; W Ind" sheetId="30" r:id="rId57"/>
    <sheet name="6&quot; W Ind E14" sheetId="62" r:id="rId58"/>
  </sheets>
  <externalReferences>
    <externalReference r:id="rId59"/>
    <externalReference r:id="rId60"/>
    <externalReference r:id="rId61"/>
    <externalReference r:id="rId62"/>
  </externalReferences>
  <definedNames>
    <definedName name="ALLOCATION_TABLE">'[1]Linked TB'!$B$655:$H$662</definedName>
    <definedName name="_xlnm.Print_Area" localSheetId="17">'1" W C E14'!$A$1:$O$87</definedName>
    <definedName name="_xlnm.Print_Area" localSheetId="21">'1" W Gov E14'!$A$1:$O$32</definedName>
    <definedName name="_xlnm.Print_Area" localSheetId="23">'1" W Ind E14'!$A$1:$O$21</definedName>
    <definedName name="_xlnm.Print_Area" localSheetId="25">'1" W R E14'!$A$1:$O$49</definedName>
    <definedName name="_xlnm.Print_Area" localSheetId="19">'1" W ResCom E14'!$A$1:$O$25</definedName>
    <definedName name="_xlnm.Print_Area" localSheetId="27">'1.5" W C E14'!$A$1:$O$104</definedName>
    <definedName name="_xlnm.Print_Area" localSheetId="29">'1.5" W Gov E14'!$A$1:$O$54</definedName>
    <definedName name="_xlnm.Print_Area" localSheetId="31">'1.5" W Ind E14'!$A$1:$O$34</definedName>
    <definedName name="_xlnm.Print_Area" localSheetId="33">'2" W C E14'!$A$1:$O$156</definedName>
    <definedName name="_xlnm.Print_Area" localSheetId="39">'2" W Gov E14'!$A$1:$O$87</definedName>
    <definedName name="_xlnm.Print_Area" localSheetId="35">'2" W Ind 2 E14'!$A$1:$O$20</definedName>
    <definedName name="_xlnm.Print_Area" localSheetId="37">'2" W Ind E14'!$A$1:$O$32</definedName>
    <definedName name="_xlnm.Print_Area" localSheetId="41">'3" W C E14'!$A$1:$O$43</definedName>
    <definedName name="_xlnm.Print_Area" localSheetId="47">'3" W Gov E14'!$A$1:$O$41</definedName>
    <definedName name="_xlnm.Print_Area" localSheetId="43">'3" W Ind E14'!$A$1:$O$27</definedName>
    <definedName name="_xlnm.Print_Area" localSheetId="45">'3" W Pine E14'!$A$1:$O$17</definedName>
    <definedName name="_xlnm.Print_Area" localSheetId="15">'3-4" W C E14'!$A$1:$O$14</definedName>
    <definedName name="_xlnm.Print_Area" localSheetId="49">'4" W C E14'!$A$1:$O$26</definedName>
    <definedName name="_xlnm.Print_Area" localSheetId="51">'4" W Gov E14'!$A$1:$O$24</definedName>
    <definedName name="_xlnm.Print_Area" localSheetId="53">'4" W Ind E14'!$A$1:$O$27</definedName>
    <definedName name="_xlnm.Print_Area" localSheetId="9">'5-8" ResCom E14'!$A$1:$O$39</definedName>
    <definedName name="_xlnm.Print_Area" localSheetId="3">'5-8" W C E14'!$A$1:$O$106</definedName>
    <definedName name="_xlnm.Print_Area" localSheetId="11">'5-8" W Gov E14'!$A$1:$O$43</definedName>
    <definedName name="_xlnm.Print_Area" localSheetId="13">'5-8" W Ind E14'!$A$1:$O$41</definedName>
    <definedName name="_xlnm.Print_Area" localSheetId="7">'5-8" W R E14'!$A$1:$O$99</definedName>
    <definedName name="_xlnm.Print_Area" localSheetId="5">'5-8" W-R Com E14'!$A$1:$O$32</definedName>
    <definedName name="_xlnm.Print_Area" localSheetId="55">'6" W C E14'!$A$1:$O$34</definedName>
    <definedName name="_xlnm.Print_Area" localSheetId="57">'6" W Ind E14'!$A$1:$O$27</definedName>
    <definedName name="_xlnm.Print_Area" localSheetId="1">'Schedule D draft'!$A$1:$T$379</definedName>
    <definedName name="_xlnm.Print_Titles" localSheetId="17">'1" W C E14'!$1:$10</definedName>
    <definedName name="_xlnm.Print_Titles" localSheetId="21">'1" W Gov E14'!$1:$10</definedName>
    <definedName name="_xlnm.Print_Titles" localSheetId="23">'1" W Ind E14'!$1:$10</definedName>
    <definedName name="_xlnm.Print_Titles" localSheetId="25">'1" W R E14'!$1:$10</definedName>
    <definedName name="_xlnm.Print_Titles" localSheetId="19">'1" W ResCom E14'!$1:$10</definedName>
    <definedName name="_xlnm.Print_Titles" localSheetId="27">'1.5" W C E14'!$1:$10</definedName>
    <definedName name="_xlnm.Print_Titles" localSheetId="29">'1.5" W Gov E14'!$1:$10</definedName>
    <definedName name="_xlnm.Print_Titles" localSheetId="31">'1.5" W Ind E14'!$1:$10</definedName>
    <definedName name="_xlnm.Print_Titles" localSheetId="33">'2" W C E14'!$1:$10</definedName>
    <definedName name="_xlnm.Print_Titles" localSheetId="39">'2" W Gov E14'!$1:$10</definedName>
    <definedName name="_xlnm.Print_Titles" localSheetId="35">'2" W Ind 2 E14'!$1:$10</definedName>
    <definedName name="_xlnm.Print_Titles" localSheetId="37">'2" W Ind E14'!$1:$10</definedName>
    <definedName name="_xlnm.Print_Titles" localSheetId="41">'3" W C E14'!$1:$10</definedName>
    <definedName name="_xlnm.Print_Titles" localSheetId="47">'3" W Gov E14'!$1:$10</definedName>
    <definedName name="_xlnm.Print_Titles" localSheetId="43">'3" W Ind E14'!$1:$10</definedName>
    <definedName name="_xlnm.Print_Titles" localSheetId="45">'3" W Pine E14'!$1:$10</definedName>
    <definedName name="_xlnm.Print_Titles" localSheetId="15">'3-4" W C E14'!$1:$10</definedName>
    <definedName name="_xlnm.Print_Titles" localSheetId="49">'4" W C E14'!$1:$10</definedName>
    <definedName name="_xlnm.Print_Titles" localSheetId="51">'4" W Gov E14'!$1:$10</definedName>
    <definedName name="_xlnm.Print_Titles" localSheetId="53">'4" W Ind E14'!$1:$10</definedName>
    <definedName name="_xlnm.Print_Titles" localSheetId="9">'5-8" ResCom E14'!$1:$10</definedName>
    <definedName name="_xlnm.Print_Titles" localSheetId="3">'5-8" W C E14'!$1:$10</definedName>
    <definedName name="_xlnm.Print_Titles" localSheetId="11">'5-8" W Gov E14'!$1:$10</definedName>
    <definedName name="_xlnm.Print_Titles" localSheetId="13">'5-8" W Ind E14'!$1:$10</definedName>
    <definedName name="_xlnm.Print_Titles" localSheetId="7">'5-8" W R E14'!$1:$10</definedName>
    <definedName name="_xlnm.Print_Titles" localSheetId="5">'5-8" W-R Com E14'!$1:$10</definedName>
    <definedName name="_xlnm.Print_Titles" localSheetId="55">'6" W C E14'!$1:$10</definedName>
    <definedName name="_xlnm.Print_Titles" localSheetId="57">'6" W Ind E14'!$1:$10</definedName>
    <definedName name="_xlnm.Print_Titles" localSheetId="1">'Schedule D draft'!$1:$10</definedName>
  </definedNames>
  <calcPr calcId="125725"/>
</workbook>
</file>

<file path=xl/calcChain.xml><?xml version="1.0" encoding="utf-8"?>
<calcChain xmlns="http://schemas.openxmlformats.org/spreadsheetml/2006/main">
  <c r="W152" i="41"/>
  <c r="W151"/>
  <c r="W150"/>
  <c r="W149"/>
  <c r="W148"/>
  <c r="W147"/>
  <c r="W146"/>
  <c r="W145"/>
  <c r="W144"/>
  <c r="W143"/>
  <c r="W142"/>
  <c r="W141"/>
  <c r="W140"/>
  <c r="W139"/>
  <c r="W138"/>
  <c r="W137"/>
  <c r="W136"/>
  <c r="W135"/>
  <c r="W134"/>
  <c r="W133"/>
  <c r="W132"/>
  <c r="W131"/>
  <c r="W130"/>
  <c r="W129"/>
  <c r="W128"/>
  <c r="W127"/>
  <c r="W126"/>
  <c r="W125"/>
  <c r="W124"/>
  <c r="W123"/>
  <c r="W122"/>
  <c r="W121"/>
  <c r="W120"/>
  <c r="W119"/>
  <c r="W118"/>
  <c r="W117"/>
  <c r="W116"/>
  <c r="W115"/>
  <c r="W114"/>
  <c r="W113"/>
  <c r="W112"/>
  <c r="W111"/>
  <c r="W110"/>
  <c r="W109"/>
  <c r="W108"/>
  <c r="W107"/>
  <c r="W106"/>
  <c r="W105"/>
  <c r="W104"/>
  <c r="W103"/>
  <c r="W102"/>
  <c r="W101"/>
  <c r="W100"/>
  <c r="W99"/>
  <c r="W98"/>
  <c r="W97"/>
  <c r="W96"/>
  <c r="W95"/>
  <c r="W94"/>
  <c r="W93"/>
  <c r="W92"/>
  <c r="W91"/>
  <c r="W90"/>
  <c r="W89"/>
  <c r="W88"/>
  <c r="W87"/>
  <c r="W86"/>
  <c r="W85"/>
  <c r="W84"/>
  <c r="W83"/>
  <c r="W82"/>
  <c r="W81"/>
  <c r="W80"/>
  <c r="W79"/>
  <c r="W78"/>
  <c r="W77"/>
  <c r="W76"/>
  <c r="W75"/>
  <c r="W74"/>
  <c r="W73"/>
  <c r="W72"/>
  <c r="W71"/>
  <c r="W70"/>
  <c r="W69"/>
  <c r="W68"/>
  <c r="W67"/>
  <c r="W66"/>
  <c r="W65"/>
  <c r="W64"/>
  <c r="W63"/>
  <c r="W62"/>
  <c r="W61"/>
  <c r="W60"/>
  <c r="W59"/>
  <c r="X100" i="40"/>
  <c r="X99"/>
  <c r="X98"/>
  <c r="X97"/>
  <c r="X96"/>
  <c r="X95"/>
  <c r="X94"/>
  <c r="X93"/>
  <c r="X92"/>
  <c r="X91"/>
  <c r="X90"/>
  <c r="X89"/>
  <c r="X88"/>
  <c r="X87"/>
  <c r="X86"/>
  <c r="X85"/>
  <c r="X84"/>
  <c r="X83"/>
  <c r="X82"/>
  <c r="X81"/>
  <c r="W100"/>
  <c r="W99"/>
  <c r="W98"/>
  <c r="W97"/>
  <c r="W96"/>
  <c r="W95"/>
  <c r="W94"/>
  <c r="W93"/>
  <c r="W92"/>
  <c r="W91"/>
  <c r="W90"/>
  <c r="W89"/>
  <c r="W88"/>
  <c r="W87"/>
  <c r="W86"/>
  <c r="W85"/>
  <c r="W84"/>
  <c r="W83"/>
  <c r="W82"/>
  <c r="W81"/>
  <c r="W80"/>
  <c r="W79"/>
  <c r="W78"/>
  <c r="W77"/>
  <c r="W76"/>
  <c r="W75"/>
  <c r="W74"/>
  <c r="W73"/>
  <c r="W72"/>
  <c r="W71"/>
  <c r="W70"/>
  <c r="W69"/>
  <c r="W68"/>
  <c r="W67"/>
  <c r="W66"/>
  <c r="W65"/>
  <c r="W64"/>
  <c r="W63"/>
  <c r="W62"/>
  <c r="W61"/>
  <c r="W60"/>
  <c r="W59"/>
  <c r="W58"/>
  <c r="W57"/>
  <c r="W56"/>
  <c r="W55"/>
  <c r="W54"/>
  <c r="W53"/>
  <c r="W52"/>
  <c r="W51"/>
  <c r="W50"/>
  <c r="V100"/>
  <c r="V99"/>
  <c r="V98"/>
  <c r="V97"/>
  <c r="V96"/>
  <c r="V95"/>
  <c r="V94"/>
  <c r="V93"/>
  <c r="V92"/>
  <c r="V91"/>
  <c r="V90"/>
  <c r="V89"/>
  <c r="V88"/>
  <c r="V87"/>
  <c r="V86"/>
  <c r="V85"/>
  <c r="V84"/>
  <c r="V83"/>
  <c r="V82"/>
  <c r="V81"/>
  <c r="V80"/>
  <c r="V79"/>
  <c r="V78"/>
  <c r="V77"/>
  <c r="V76"/>
  <c r="V75"/>
  <c r="V74"/>
  <c r="V73"/>
  <c r="V72"/>
  <c r="V71"/>
  <c r="V70"/>
  <c r="V69"/>
  <c r="V68"/>
  <c r="V67"/>
  <c r="V66"/>
  <c r="V65"/>
  <c r="V64"/>
  <c r="V63"/>
  <c r="V62"/>
  <c r="V61"/>
  <c r="V60"/>
  <c r="V59"/>
  <c r="V58"/>
  <c r="V57"/>
  <c r="V56"/>
  <c r="V55"/>
  <c r="V54"/>
  <c r="V53"/>
  <c r="V52"/>
  <c r="V51"/>
  <c r="V50"/>
  <c r="V49"/>
  <c r="V48"/>
  <c r="V47"/>
  <c r="V46"/>
  <c r="V45"/>
  <c r="V44"/>
  <c r="V43"/>
  <c r="V42"/>
  <c r="V41"/>
  <c r="V40"/>
  <c r="V39"/>
  <c r="V38"/>
  <c r="V37"/>
  <c r="V36"/>
  <c r="V35"/>
  <c r="V34"/>
  <c r="V33"/>
  <c r="V32"/>
  <c r="Y83" i="39"/>
  <c r="Y82"/>
  <c r="X83"/>
  <c r="X82"/>
  <c r="X81"/>
  <c r="X80"/>
  <c r="X79"/>
  <c r="X78"/>
  <c r="X77"/>
  <c r="X76"/>
  <c r="X75"/>
  <c r="X74"/>
  <c r="X73"/>
  <c r="X72"/>
  <c r="X71"/>
  <c r="X70"/>
  <c r="X69"/>
  <c r="X68"/>
  <c r="X67"/>
  <c r="X66"/>
  <c r="X65"/>
  <c r="X64"/>
  <c r="X63"/>
  <c r="X62"/>
  <c r="W83"/>
  <c r="W82"/>
  <c r="W81"/>
  <c r="W80"/>
  <c r="W79"/>
  <c r="W78"/>
  <c r="W77"/>
  <c r="W76"/>
  <c r="W75"/>
  <c r="W74"/>
  <c r="W73"/>
  <c r="W72"/>
  <c r="W71"/>
  <c r="W70"/>
  <c r="W69"/>
  <c r="W68"/>
  <c r="W67"/>
  <c r="W66"/>
  <c r="W65"/>
  <c r="W64"/>
  <c r="W63"/>
  <c r="W62"/>
  <c r="W61"/>
  <c r="W60"/>
  <c r="W59"/>
  <c r="W58"/>
  <c r="W57"/>
  <c r="W56"/>
  <c r="W55"/>
  <c r="W54"/>
  <c r="W53"/>
  <c r="W52"/>
  <c r="W51"/>
  <c r="W50"/>
  <c r="W49"/>
  <c r="W48"/>
  <c r="W47"/>
  <c r="W46"/>
  <c r="W45"/>
  <c r="W44"/>
  <c r="W43"/>
  <c r="W42"/>
  <c r="W41"/>
  <c r="W40"/>
  <c r="W39"/>
  <c r="W38"/>
  <c r="W37"/>
  <c r="V83"/>
  <c r="V82"/>
  <c r="V81"/>
  <c r="V80"/>
  <c r="V79"/>
  <c r="V78"/>
  <c r="V77"/>
  <c r="V76"/>
  <c r="V75"/>
  <c r="V74"/>
  <c r="V73"/>
  <c r="V72"/>
  <c r="V71"/>
  <c r="V70"/>
  <c r="V69"/>
  <c r="V68"/>
  <c r="V67"/>
  <c r="V66"/>
  <c r="V65"/>
  <c r="V64"/>
  <c r="V63"/>
  <c r="V62"/>
  <c r="V61"/>
  <c r="V60"/>
  <c r="V59"/>
  <c r="V58"/>
  <c r="V57"/>
  <c r="V56"/>
  <c r="V55"/>
  <c r="V54"/>
  <c r="V53"/>
  <c r="V52"/>
  <c r="V51"/>
  <c r="V50"/>
  <c r="V49"/>
  <c r="V48"/>
  <c r="V47"/>
  <c r="V46"/>
  <c r="V45"/>
  <c r="V44"/>
  <c r="V43"/>
  <c r="V42"/>
  <c r="V41"/>
  <c r="V40"/>
  <c r="V39"/>
  <c r="V38"/>
  <c r="V37"/>
  <c r="V36"/>
  <c r="V35"/>
  <c r="V34"/>
  <c r="V33"/>
  <c r="V32"/>
  <c r="V31"/>
  <c r="V30"/>
  <c r="V29"/>
  <c r="V28"/>
  <c r="V27"/>
  <c r="V26"/>
  <c r="V25"/>
  <c r="V24"/>
  <c r="V23"/>
  <c r="V22"/>
  <c r="D216" i="68"/>
  <c r="D361"/>
  <c r="D365"/>
  <c r="D211" l="1"/>
  <c r="H335"/>
  <c r="H336"/>
  <c r="R336" s="1"/>
  <c r="T336" s="1"/>
  <c r="H337"/>
  <c r="H334"/>
  <c r="R334" s="1"/>
  <c r="H333"/>
  <c r="F335"/>
  <c r="P335" s="1"/>
  <c r="F334"/>
  <c r="D333"/>
  <c r="N333" s="1"/>
  <c r="B332"/>
  <c r="H353"/>
  <c r="R353" s="1"/>
  <c r="H354"/>
  <c r="H355"/>
  <c r="R355" s="1"/>
  <c r="H352"/>
  <c r="R352" s="1"/>
  <c r="H351"/>
  <c r="F355"/>
  <c r="F354"/>
  <c r="F353"/>
  <c r="F352"/>
  <c r="D351"/>
  <c r="B350"/>
  <c r="H344"/>
  <c r="H345"/>
  <c r="H346"/>
  <c r="H343"/>
  <c r="H342"/>
  <c r="F346"/>
  <c r="P346" s="1"/>
  <c r="F345"/>
  <c r="F344"/>
  <c r="P344" s="1"/>
  <c r="F343"/>
  <c r="D342"/>
  <c r="B341"/>
  <c r="H326"/>
  <c r="R326" s="1"/>
  <c r="H327"/>
  <c r="H328"/>
  <c r="R328" s="1"/>
  <c r="H325"/>
  <c r="H324"/>
  <c r="R324" s="1"/>
  <c r="F328"/>
  <c r="F327"/>
  <c r="F326"/>
  <c r="F325"/>
  <c r="D324"/>
  <c r="B323"/>
  <c r="H317"/>
  <c r="H318"/>
  <c r="R318" s="1"/>
  <c r="H319"/>
  <c r="H316"/>
  <c r="R316" s="1"/>
  <c r="H315"/>
  <c r="F318"/>
  <c r="F317"/>
  <c r="F316"/>
  <c r="D315"/>
  <c r="B314"/>
  <c r="H287"/>
  <c r="H288"/>
  <c r="H289"/>
  <c r="H290"/>
  <c r="H286"/>
  <c r="H285"/>
  <c r="R285" s="1"/>
  <c r="F289"/>
  <c r="F288"/>
  <c r="P288" s="1"/>
  <c r="F287"/>
  <c r="P287" s="1"/>
  <c r="F286"/>
  <c r="D285"/>
  <c r="B284"/>
  <c r="H307"/>
  <c r="H308"/>
  <c r="R308" s="1"/>
  <c r="T308" s="1"/>
  <c r="H309"/>
  <c r="H310"/>
  <c r="R310" s="1"/>
  <c r="T310" s="1"/>
  <c r="H306"/>
  <c r="R306" s="1"/>
  <c r="H305"/>
  <c r="R305" s="1"/>
  <c r="F307"/>
  <c r="D305"/>
  <c r="B304"/>
  <c r="H297"/>
  <c r="H298"/>
  <c r="H299"/>
  <c r="H300"/>
  <c r="H296"/>
  <c r="H295"/>
  <c r="R295" s="1"/>
  <c r="F299"/>
  <c r="F298"/>
  <c r="F297"/>
  <c r="F296"/>
  <c r="D295"/>
  <c r="B294"/>
  <c r="H257"/>
  <c r="H258"/>
  <c r="H259"/>
  <c r="H260"/>
  <c r="H256"/>
  <c r="R256"/>
  <c r="H255"/>
  <c r="F260"/>
  <c r="P260" s="1"/>
  <c r="F259"/>
  <c r="F258"/>
  <c r="P258" s="1"/>
  <c r="F257"/>
  <c r="F256"/>
  <c r="P256" s="1"/>
  <c r="D255"/>
  <c r="B254"/>
  <c r="H277"/>
  <c r="H278"/>
  <c r="H279"/>
  <c r="H280"/>
  <c r="H276"/>
  <c r="H275"/>
  <c r="R275" s="1"/>
  <c r="T275" s="1"/>
  <c r="F277"/>
  <c r="F276"/>
  <c r="P276" s="1"/>
  <c r="D275"/>
  <c r="B274"/>
  <c r="F266"/>
  <c r="D265"/>
  <c r="B264"/>
  <c r="H267"/>
  <c r="R267" s="1"/>
  <c r="H268"/>
  <c r="H269"/>
  <c r="R269" s="1"/>
  <c r="T269" s="1"/>
  <c r="H270"/>
  <c r="H266"/>
  <c r="H265"/>
  <c r="F268"/>
  <c r="F267"/>
  <c r="H227"/>
  <c r="H228"/>
  <c r="H229"/>
  <c r="H230"/>
  <c r="H226"/>
  <c r="R226" s="1"/>
  <c r="H225"/>
  <c r="F228"/>
  <c r="F227"/>
  <c r="F226"/>
  <c r="D225"/>
  <c r="B224"/>
  <c r="H247"/>
  <c r="H248"/>
  <c r="R248" s="1"/>
  <c r="T248" s="1"/>
  <c r="H249"/>
  <c r="H250"/>
  <c r="R250" s="1"/>
  <c r="T250" s="1"/>
  <c r="H246"/>
  <c r="H245"/>
  <c r="F246"/>
  <c r="D245"/>
  <c r="B244"/>
  <c r="T365"/>
  <c r="T361"/>
  <c r="R365"/>
  <c r="R361"/>
  <c r="R354"/>
  <c r="T354" s="1"/>
  <c r="R351"/>
  <c r="T351" s="1"/>
  <c r="R346"/>
  <c r="R345"/>
  <c r="T345" s="1"/>
  <c r="R344"/>
  <c r="R343"/>
  <c r="T343" s="1"/>
  <c r="R342"/>
  <c r="R337"/>
  <c r="T337" s="1"/>
  <c r="R335"/>
  <c r="T335" s="1"/>
  <c r="R333"/>
  <c r="T333" s="1"/>
  <c r="R327"/>
  <c r="T327" s="1"/>
  <c r="R325"/>
  <c r="T325" s="1"/>
  <c r="R319"/>
  <c r="T319" s="1"/>
  <c r="R317"/>
  <c r="T317" s="1"/>
  <c r="R315"/>
  <c r="T315" s="1"/>
  <c r="R309"/>
  <c r="T309" s="1"/>
  <c r="R307"/>
  <c r="T307" s="1"/>
  <c r="R300"/>
  <c r="T300" s="1"/>
  <c r="R299"/>
  <c r="T299" s="1"/>
  <c r="R298"/>
  <c r="T298" s="1"/>
  <c r="R297"/>
  <c r="T297" s="1"/>
  <c r="R296"/>
  <c r="T296" s="1"/>
  <c r="R290"/>
  <c r="T290" s="1"/>
  <c r="R289"/>
  <c r="T289" s="1"/>
  <c r="R288"/>
  <c r="T288" s="1"/>
  <c r="R287"/>
  <c r="T287" s="1"/>
  <c r="R286"/>
  <c r="T286" s="1"/>
  <c r="R280"/>
  <c r="T280" s="1"/>
  <c r="R279"/>
  <c r="T279" s="1"/>
  <c r="R278"/>
  <c r="T278" s="1"/>
  <c r="R277"/>
  <c r="T277" s="1"/>
  <c r="R276"/>
  <c r="T276" s="1"/>
  <c r="R270"/>
  <c r="T270" s="1"/>
  <c r="R268"/>
  <c r="T268" s="1"/>
  <c r="R266"/>
  <c r="T266" s="1"/>
  <c r="R265"/>
  <c r="R260"/>
  <c r="T260" s="1"/>
  <c r="R259"/>
  <c r="T259" s="1"/>
  <c r="R258"/>
  <c r="T258" s="1"/>
  <c r="R257"/>
  <c r="T257" s="1"/>
  <c r="R255"/>
  <c r="T255" s="1"/>
  <c r="R249"/>
  <c r="T249" s="1"/>
  <c r="R247"/>
  <c r="T247" s="1"/>
  <c r="R246"/>
  <c r="T246" s="1"/>
  <c r="R245"/>
  <c r="T245" s="1"/>
  <c r="R230"/>
  <c r="T230" s="1"/>
  <c r="R229"/>
  <c r="T229" s="1"/>
  <c r="R228"/>
  <c r="R227"/>
  <c r="T227" s="1"/>
  <c r="R225"/>
  <c r="T225" s="1"/>
  <c r="P355"/>
  <c r="P354"/>
  <c r="P353"/>
  <c r="P352"/>
  <c r="P345"/>
  <c r="P343"/>
  <c r="P337"/>
  <c r="P336"/>
  <c r="P334"/>
  <c r="P328"/>
  <c r="P327"/>
  <c r="P326"/>
  <c r="P325"/>
  <c r="P319"/>
  <c r="P318"/>
  <c r="P317"/>
  <c r="P316"/>
  <c r="P310"/>
  <c r="P309"/>
  <c r="P308"/>
  <c r="P307"/>
  <c r="P300"/>
  <c r="P299"/>
  <c r="P298"/>
  <c r="P297"/>
  <c r="P296"/>
  <c r="P290"/>
  <c r="P289"/>
  <c r="P286"/>
  <c r="P280"/>
  <c r="P279"/>
  <c r="P278"/>
  <c r="P277"/>
  <c r="P270"/>
  <c r="P269"/>
  <c r="P268"/>
  <c r="P267"/>
  <c r="P266"/>
  <c r="P259"/>
  <c r="P257"/>
  <c r="P250"/>
  <c r="P249"/>
  <c r="P248"/>
  <c r="P247"/>
  <c r="P246"/>
  <c r="P240"/>
  <c r="P239"/>
  <c r="P238"/>
  <c r="P230"/>
  <c r="P229"/>
  <c r="P228"/>
  <c r="P227"/>
  <c r="P226"/>
  <c r="N365"/>
  <c r="N361"/>
  <c r="N351"/>
  <c r="N342"/>
  <c r="N324"/>
  <c r="N315"/>
  <c r="N305"/>
  <c r="N295"/>
  <c r="N285"/>
  <c r="N275"/>
  <c r="N265"/>
  <c r="N255"/>
  <c r="N245"/>
  <c r="N225"/>
  <c r="H237"/>
  <c r="R237" s="1"/>
  <c r="H238"/>
  <c r="R238" s="1"/>
  <c r="T238" s="1"/>
  <c r="H239"/>
  <c r="R239" s="1"/>
  <c r="T239" s="1"/>
  <c r="H240"/>
  <c r="R240" s="1"/>
  <c r="T240" s="1"/>
  <c r="H236"/>
  <c r="R236" s="1"/>
  <c r="H235"/>
  <c r="R235" s="1"/>
  <c r="F237"/>
  <c r="P237" s="1"/>
  <c r="F236"/>
  <c r="P236" s="1"/>
  <c r="D235"/>
  <c r="N235" s="1"/>
  <c r="B234"/>
  <c r="T237" l="1"/>
  <c r="T305"/>
  <c r="T285"/>
  <c r="T324"/>
  <c r="T328"/>
  <c r="T326"/>
  <c r="T355"/>
  <c r="T353"/>
  <c r="T235"/>
  <c r="T267"/>
  <c r="T295"/>
  <c r="T236"/>
  <c r="T226"/>
  <c r="T316"/>
  <c r="T318"/>
  <c r="T256"/>
  <c r="T228"/>
  <c r="T265"/>
  <c r="T342"/>
  <c r="T344"/>
  <c r="T346"/>
  <c r="T352"/>
  <c r="T334"/>
  <c r="H206" l="1"/>
  <c r="H205"/>
  <c r="F206"/>
  <c r="D205"/>
  <c r="B204"/>
  <c r="V27" i="62"/>
  <c r="S27"/>
  <c r="V25"/>
  <c r="S25"/>
  <c r="Q25"/>
  <c r="Q13"/>
  <c r="Q14"/>
  <c r="Q15"/>
  <c r="Q16"/>
  <c r="Q17"/>
  <c r="Q18"/>
  <c r="Q19"/>
  <c r="Q20"/>
  <c r="Q21"/>
  <c r="Q22"/>
  <c r="Q23"/>
  <c r="H200" i="68"/>
  <c r="H199"/>
  <c r="D199"/>
  <c r="B198"/>
  <c r="S34" i="46"/>
  <c r="S32"/>
  <c r="Q32"/>
  <c r="H194" i="68"/>
  <c r="H193"/>
  <c r="B192"/>
  <c r="H188"/>
  <c r="H187"/>
  <c r="B186"/>
  <c r="H182"/>
  <c r="H181"/>
  <c r="B180"/>
  <c r="Q15" i="63"/>
  <c r="H169" i="68"/>
  <c r="H168"/>
  <c r="H167"/>
  <c r="F169"/>
  <c r="F168"/>
  <c r="D167"/>
  <c r="B166"/>
  <c r="W41" i="52"/>
  <c r="V41"/>
  <c r="S41"/>
  <c r="W39"/>
  <c r="V39"/>
  <c r="S39"/>
  <c r="Q39"/>
  <c r="W17" i="63"/>
  <c r="V17"/>
  <c r="S17"/>
  <c r="W15"/>
  <c r="V15"/>
  <c r="S15"/>
  <c r="H176" i="68"/>
  <c r="H175"/>
  <c r="H174"/>
  <c r="F176"/>
  <c r="F175"/>
  <c r="D174"/>
  <c r="B173"/>
  <c r="W27" i="59"/>
  <c r="V27"/>
  <c r="S27"/>
  <c r="W25"/>
  <c r="V25"/>
  <c r="S25"/>
  <c r="Q25"/>
  <c r="H162" i="68"/>
  <c r="H161"/>
  <c r="H160"/>
  <c r="F162"/>
  <c r="F161"/>
  <c r="D160"/>
  <c r="B159"/>
  <c r="W43" i="42"/>
  <c r="V43"/>
  <c r="S43"/>
  <c r="W41"/>
  <c r="V41"/>
  <c r="S41"/>
  <c r="Q41"/>
  <c r="H152" i="68"/>
  <c r="H153"/>
  <c r="H154"/>
  <c r="H151"/>
  <c r="H150"/>
  <c r="F154"/>
  <c r="F153"/>
  <c r="F152"/>
  <c r="F151"/>
  <c r="D150"/>
  <c r="B149"/>
  <c r="Y87" i="51"/>
  <c r="X87"/>
  <c r="W87"/>
  <c r="V87"/>
  <c r="S87"/>
  <c r="Y85"/>
  <c r="X85"/>
  <c r="W85"/>
  <c r="V85"/>
  <c r="S85"/>
  <c r="Q85"/>
  <c r="H143" i="68"/>
  <c r="H144"/>
  <c r="H145"/>
  <c r="H142"/>
  <c r="H141"/>
  <c r="F145"/>
  <c r="F144"/>
  <c r="F143"/>
  <c r="F142"/>
  <c r="D141"/>
  <c r="B140"/>
  <c r="S20" i="55"/>
  <c r="Y32" i="58"/>
  <c r="X32"/>
  <c r="W32"/>
  <c r="V32"/>
  <c r="S32"/>
  <c r="Y30"/>
  <c r="X30"/>
  <c r="W30"/>
  <c r="V30"/>
  <c r="S30"/>
  <c r="Q30"/>
  <c r="S18" i="55"/>
  <c r="Q18"/>
  <c r="H134" i="68"/>
  <c r="H135"/>
  <c r="H136"/>
  <c r="H133"/>
  <c r="H132"/>
  <c r="F136"/>
  <c r="F135"/>
  <c r="F133"/>
  <c r="D132"/>
  <c r="B131"/>
  <c r="Y156" i="41"/>
  <c r="X156"/>
  <c r="V156"/>
  <c r="S156"/>
  <c r="Y154"/>
  <c r="X154"/>
  <c r="W154"/>
  <c r="W156" s="1"/>
  <c r="F134" i="68" s="1"/>
  <c r="V154" i="41"/>
  <c r="S154"/>
  <c r="H125" i="68"/>
  <c r="H126"/>
  <c r="H127"/>
  <c r="H124"/>
  <c r="H123"/>
  <c r="F127"/>
  <c r="F126"/>
  <c r="F125"/>
  <c r="F124"/>
  <c r="D123"/>
  <c r="B122"/>
  <c r="Y34" i="57"/>
  <c r="X34"/>
  <c r="W34"/>
  <c r="V34"/>
  <c r="S34"/>
  <c r="Y32"/>
  <c r="X32"/>
  <c r="W32"/>
  <c r="V32"/>
  <c r="S32"/>
  <c r="Q32"/>
  <c r="H116" i="68"/>
  <c r="H117"/>
  <c r="H118"/>
  <c r="H115"/>
  <c r="H114"/>
  <c r="F118"/>
  <c r="F117"/>
  <c r="F116"/>
  <c r="F115"/>
  <c r="D114"/>
  <c r="B113"/>
  <c r="Y54" i="50"/>
  <c r="X54"/>
  <c r="W54"/>
  <c r="V54"/>
  <c r="S54"/>
  <c r="Y52"/>
  <c r="X52"/>
  <c r="W52"/>
  <c r="V52"/>
  <c r="S52"/>
  <c r="Q52"/>
  <c r="H107" i="68"/>
  <c r="H108"/>
  <c r="H109"/>
  <c r="H106"/>
  <c r="H105"/>
  <c r="F109"/>
  <c r="D105"/>
  <c r="B104"/>
  <c r="Y104" i="40"/>
  <c r="S104"/>
  <c r="H76" i="68"/>
  <c r="H77"/>
  <c r="H78"/>
  <c r="H79"/>
  <c r="H75"/>
  <c r="H74"/>
  <c r="F79"/>
  <c r="F78"/>
  <c r="F77"/>
  <c r="F76"/>
  <c r="F75"/>
  <c r="D74"/>
  <c r="B73"/>
  <c r="Z49" i="65"/>
  <c r="Y49"/>
  <c r="X49"/>
  <c r="W49"/>
  <c r="V49"/>
  <c r="S49"/>
  <c r="Z47"/>
  <c r="Y47"/>
  <c r="X47"/>
  <c r="W47"/>
  <c r="V47"/>
  <c r="S47"/>
  <c r="Q47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H96" i="68"/>
  <c r="H97"/>
  <c r="H98"/>
  <c r="H99"/>
  <c r="H95"/>
  <c r="H94"/>
  <c r="F99"/>
  <c r="F98"/>
  <c r="F97"/>
  <c r="F96"/>
  <c r="F95"/>
  <c r="D94"/>
  <c r="B93"/>
  <c r="Y21" i="56"/>
  <c r="X21"/>
  <c r="W21"/>
  <c r="V21"/>
  <c r="S21"/>
  <c r="Z19"/>
  <c r="Y19"/>
  <c r="X19"/>
  <c r="W19"/>
  <c r="V19"/>
  <c r="S19"/>
  <c r="Q19"/>
  <c r="H86" i="68"/>
  <c r="H87"/>
  <c r="H88"/>
  <c r="H89"/>
  <c r="H85"/>
  <c r="H84"/>
  <c r="F89"/>
  <c r="F88"/>
  <c r="F87"/>
  <c r="F86"/>
  <c r="F85"/>
  <c r="D84"/>
  <c r="B83"/>
  <c r="X28" i="49"/>
  <c r="X27"/>
  <c r="X26"/>
  <c r="X25"/>
  <c r="X24"/>
  <c r="X23"/>
  <c r="X22"/>
  <c r="X21"/>
  <c r="X30" s="1"/>
  <c r="X32" s="1"/>
  <c r="X20"/>
  <c r="W32"/>
  <c r="V32"/>
  <c r="S32"/>
  <c r="Z30"/>
  <c r="Y30"/>
  <c r="W30"/>
  <c r="V30"/>
  <c r="S30"/>
  <c r="F69" i="68"/>
  <c r="D64"/>
  <c r="B63"/>
  <c r="H66"/>
  <c r="H67"/>
  <c r="H68"/>
  <c r="H69"/>
  <c r="H65"/>
  <c r="H64"/>
  <c r="Z25" i="47"/>
  <c r="Y25"/>
  <c r="X25"/>
  <c r="W25"/>
  <c r="V25"/>
  <c r="S25"/>
  <c r="Z23"/>
  <c r="Y23"/>
  <c r="X23"/>
  <c r="W23"/>
  <c r="V23"/>
  <c r="S23"/>
  <c r="Q23"/>
  <c r="Z87" i="39"/>
  <c r="S87"/>
  <c r="S85"/>
  <c r="H56" i="68"/>
  <c r="H57"/>
  <c r="H58"/>
  <c r="H59"/>
  <c r="H55"/>
  <c r="H54"/>
  <c r="F59"/>
  <c r="F58"/>
  <c r="F57"/>
  <c r="F56"/>
  <c r="F55"/>
  <c r="D54"/>
  <c r="S14" i="43"/>
  <c r="B53" i="68"/>
  <c r="Q12" i="43" l="1"/>
  <c r="F19" i="68"/>
  <c r="F18"/>
  <c r="F17"/>
  <c r="F16"/>
  <c r="F15"/>
  <c r="D14"/>
  <c r="B13"/>
  <c r="Y39" i="64"/>
  <c r="X39"/>
  <c r="W39"/>
  <c r="V39"/>
  <c r="S39"/>
  <c r="Y37"/>
  <c r="X37"/>
  <c r="W37"/>
  <c r="V37"/>
  <c r="S37"/>
  <c r="Q37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H46" i="68"/>
  <c r="H47"/>
  <c r="H48"/>
  <c r="H49"/>
  <c r="H45"/>
  <c r="H44"/>
  <c r="F49"/>
  <c r="F48"/>
  <c r="F47"/>
  <c r="F46"/>
  <c r="F45"/>
  <c r="D44"/>
  <c r="B43"/>
  <c r="Z41" i="61"/>
  <c r="Y41"/>
  <c r="X41"/>
  <c r="W41"/>
  <c r="V41"/>
  <c r="S41"/>
  <c r="Z39"/>
  <c r="Y39"/>
  <c r="X39"/>
  <c r="W39"/>
  <c r="V39"/>
  <c r="S39"/>
  <c r="Q39"/>
  <c r="H36" i="68"/>
  <c r="H37"/>
  <c r="H38"/>
  <c r="H39"/>
  <c r="H35"/>
  <c r="H34"/>
  <c r="F39"/>
  <c r="F38"/>
  <c r="F37"/>
  <c r="F36"/>
  <c r="F35"/>
  <c r="D34"/>
  <c r="Z43" i="54"/>
  <c r="Y43"/>
  <c r="X43"/>
  <c r="W43"/>
  <c r="V43"/>
  <c r="S43"/>
  <c r="Z41"/>
  <c r="Y41"/>
  <c r="X41"/>
  <c r="W41"/>
  <c r="V41"/>
  <c r="S41"/>
  <c r="Q41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B33" i="68"/>
  <c r="F29"/>
  <c r="F28"/>
  <c r="F27"/>
  <c r="F26"/>
  <c r="F25"/>
  <c r="D24"/>
  <c r="W32" i="48"/>
  <c r="V32"/>
  <c r="S32"/>
  <c r="X30"/>
  <c r="V30"/>
  <c r="W30"/>
  <c r="U30"/>
  <c r="S30"/>
  <c r="Q30"/>
  <c r="B23" i="68"/>
  <c r="H16" l="1"/>
  <c r="H17"/>
  <c r="H18"/>
  <c r="H19"/>
  <c r="H15"/>
  <c r="H14"/>
  <c r="Z99" i="66"/>
  <c r="Y99"/>
  <c r="X99"/>
  <c r="W99"/>
  <c r="V99"/>
  <c r="S99"/>
  <c r="Z97"/>
  <c r="Y97"/>
  <c r="X97"/>
  <c r="W97"/>
  <c r="V97"/>
  <c r="S97"/>
  <c r="Q97"/>
  <c r="Q104" i="45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H26" i="68"/>
  <c r="H27"/>
  <c r="H28"/>
  <c r="H29"/>
  <c r="H25"/>
  <c r="H24"/>
  <c r="S106" i="45"/>
  <c r="S104"/>
  <c r="Z106"/>
  <c r="Y106"/>
  <c r="X106"/>
  <c r="W106"/>
  <c r="V106"/>
  <c r="Z104"/>
  <c r="Y104"/>
  <c r="X104"/>
  <c r="W104"/>
  <c r="V104"/>
  <c r="N205" i="68" l="1"/>
  <c r="N199"/>
  <c r="N174"/>
  <c r="N167"/>
  <c r="N160"/>
  <c r="N150"/>
  <c r="N141"/>
  <c r="N132"/>
  <c r="N123"/>
  <c r="N114"/>
  <c r="N105"/>
  <c r="N94"/>
  <c r="N84"/>
  <c r="P206"/>
  <c r="P200"/>
  <c r="P188"/>
  <c r="P176"/>
  <c r="P175"/>
  <c r="P169"/>
  <c r="P168"/>
  <c r="P162"/>
  <c r="P161"/>
  <c r="P154"/>
  <c r="P153"/>
  <c r="P152"/>
  <c r="P151"/>
  <c r="P145"/>
  <c r="P144"/>
  <c r="P143"/>
  <c r="P142"/>
  <c r="P136"/>
  <c r="P135"/>
  <c r="P134"/>
  <c r="P133"/>
  <c r="P127"/>
  <c r="P126"/>
  <c r="P125"/>
  <c r="P124"/>
  <c r="P118"/>
  <c r="P117"/>
  <c r="P116"/>
  <c r="P115"/>
  <c r="P109"/>
  <c r="P99"/>
  <c r="P98"/>
  <c r="P97"/>
  <c r="P96"/>
  <c r="P95"/>
  <c r="P89"/>
  <c r="P88"/>
  <c r="P87"/>
  <c r="P86"/>
  <c r="P85"/>
  <c r="R206"/>
  <c r="T206" s="1"/>
  <c r="R205"/>
  <c r="T205" s="1"/>
  <c r="R200"/>
  <c r="R199"/>
  <c r="T199" s="1"/>
  <c r="R194"/>
  <c r="R193"/>
  <c r="R188"/>
  <c r="R187"/>
  <c r="R182"/>
  <c r="R181"/>
  <c r="R176"/>
  <c r="R175"/>
  <c r="T175" s="1"/>
  <c r="R174"/>
  <c r="R169"/>
  <c r="R168"/>
  <c r="T168" s="1"/>
  <c r="R167"/>
  <c r="R162"/>
  <c r="R161"/>
  <c r="T161" s="1"/>
  <c r="R160"/>
  <c r="R155"/>
  <c r="R154"/>
  <c r="R153"/>
  <c r="T153" s="1"/>
  <c r="R152"/>
  <c r="R151"/>
  <c r="T151" s="1"/>
  <c r="R150"/>
  <c r="R146"/>
  <c r="R145"/>
  <c r="T145" s="1"/>
  <c r="R144"/>
  <c r="T144" s="1"/>
  <c r="R143"/>
  <c r="T143" s="1"/>
  <c r="R142"/>
  <c r="T142" s="1"/>
  <c r="R141"/>
  <c r="T141" s="1"/>
  <c r="R137"/>
  <c r="R136"/>
  <c r="R135"/>
  <c r="R134"/>
  <c r="R133"/>
  <c r="R132"/>
  <c r="T132" s="1"/>
  <c r="R128"/>
  <c r="R127"/>
  <c r="T127" s="1"/>
  <c r="R126"/>
  <c r="R125"/>
  <c r="T125" s="1"/>
  <c r="R124"/>
  <c r="T124" s="1"/>
  <c r="R123"/>
  <c r="T123" s="1"/>
  <c r="R119"/>
  <c r="R118"/>
  <c r="R117"/>
  <c r="T117" s="1"/>
  <c r="R116"/>
  <c r="T116" s="1"/>
  <c r="R115"/>
  <c r="R114"/>
  <c r="T114" s="1"/>
  <c r="T115"/>
  <c r="R110"/>
  <c r="R109"/>
  <c r="T109" s="1"/>
  <c r="R108"/>
  <c r="R107"/>
  <c r="R106"/>
  <c r="R105"/>
  <c r="T105" s="1"/>
  <c r="R99"/>
  <c r="R98"/>
  <c r="T98" s="1"/>
  <c r="R97"/>
  <c r="R96"/>
  <c r="T96" s="1"/>
  <c r="R95"/>
  <c r="R94"/>
  <c r="T94" s="1"/>
  <c r="R89"/>
  <c r="T89" s="1"/>
  <c r="R88"/>
  <c r="R87"/>
  <c r="T87" s="1"/>
  <c r="R86"/>
  <c r="R85"/>
  <c r="T85" s="1"/>
  <c r="R84"/>
  <c r="T84" s="1"/>
  <c r="T200"/>
  <c r="T188"/>
  <c r="T176"/>
  <c r="T174"/>
  <c r="T169"/>
  <c r="T167"/>
  <c r="T162"/>
  <c r="T160"/>
  <c r="T154"/>
  <c r="T152"/>
  <c r="T150"/>
  <c r="T136"/>
  <c r="T135"/>
  <c r="T134"/>
  <c r="T133"/>
  <c r="T126"/>
  <c r="T118"/>
  <c r="T99"/>
  <c r="T97"/>
  <c r="T95"/>
  <c r="T88"/>
  <c r="T86"/>
  <c r="N74"/>
  <c r="P79"/>
  <c r="P78"/>
  <c r="P77"/>
  <c r="P76"/>
  <c r="P75"/>
  <c r="R79"/>
  <c r="T79" s="1"/>
  <c r="R78"/>
  <c r="T78" s="1"/>
  <c r="R77"/>
  <c r="T77" s="1"/>
  <c r="R76"/>
  <c r="T76" s="1"/>
  <c r="R75"/>
  <c r="T75" s="1"/>
  <c r="R74"/>
  <c r="T74" s="1"/>
  <c r="P69"/>
  <c r="N64"/>
  <c r="R69"/>
  <c r="T69" s="1"/>
  <c r="R68"/>
  <c r="R67"/>
  <c r="R66"/>
  <c r="R65"/>
  <c r="R64"/>
  <c r="T64" s="1"/>
  <c r="R59"/>
  <c r="T59" s="1"/>
  <c r="R58"/>
  <c r="T58" s="1"/>
  <c r="R57"/>
  <c r="T57" s="1"/>
  <c r="R56"/>
  <c r="T56" s="1"/>
  <c r="R55"/>
  <c r="T55" s="1"/>
  <c r="R54"/>
  <c r="T54" s="1"/>
  <c r="P59"/>
  <c r="P58"/>
  <c r="P60" s="1"/>
  <c r="P57"/>
  <c r="P56"/>
  <c r="P55"/>
  <c r="N54"/>
  <c r="N44"/>
  <c r="P49"/>
  <c r="P48"/>
  <c r="P47"/>
  <c r="P46"/>
  <c r="P45"/>
  <c r="R49"/>
  <c r="R48"/>
  <c r="R47"/>
  <c r="R46"/>
  <c r="R45"/>
  <c r="R44"/>
  <c r="T49"/>
  <c r="T48"/>
  <c r="T47"/>
  <c r="T46"/>
  <c r="T45"/>
  <c r="T44"/>
  <c r="R39"/>
  <c r="R38"/>
  <c r="R37"/>
  <c r="R36"/>
  <c r="R35"/>
  <c r="T35" s="1"/>
  <c r="R34"/>
  <c r="P39"/>
  <c r="P38"/>
  <c r="P37"/>
  <c r="P36"/>
  <c r="P35"/>
  <c r="N34"/>
  <c r="T39"/>
  <c r="T38"/>
  <c r="T37"/>
  <c r="T36"/>
  <c r="T34"/>
  <c r="R376" l="1"/>
  <c r="X369"/>
  <c r="F366"/>
  <c r="B366"/>
  <c r="D366"/>
  <c r="F362"/>
  <c r="B362"/>
  <c r="D362"/>
  <c r="P356"/>
  <c r="D356"/>
  <c r="B356"/>
  <c r="D347"/>
  <c r="B347"/>
  <c r="J337"/>
  <c r="L337" s="1"/>
  <c r="P338"/>
  <c r="D338"/>
  <c r="B338"/>
  <c r="J328"/>
  <c r="L328" s="1"/>
  <c r="J325"/>
  <c r="L325" s="1"/>
  <c r="J324"/>
  <c r="L324" s="1"/>
  <c r="D329"/>
  <c r="B329"/>
  <c r="J319"/>
  <c r="L319" s="1"/>
  <c r="D320"/>
  <c r="B320"/>
  <c r="J310"/>
  <c r="L310" s="1"/>
  <c r="J309"/>
  <c r="L309" s="1"/>
  <c r="D311"/>
  <c r="B311"/>
  <c r="J300"/>
  <c r="L300" s="1"/>
  <c r="J299"/>
  <c r="L299" s="1"/>
  <c r="J298"/>
  <c r="L298" s="1"/>
  <c r="J297"/>
  <c r="L297" s="1"/>
  <c r="F301"/>
  <c r="J295"/>
  <c r="L295" s="1"/>
  <c r="B301"/>
  <c r="J290"/>
  <c r="L290" s="1"/>
  <c r="J287"/>
  <c r="L287" s="1"/>
  <c r="J286"/>
  <c r="L286" s="1"/>
  <c r="F291"/>
  <c r="B291"/>
  <c r="J280"/>
  <c r="L280" s="1"/>
  <c r="J279"/>
  <c r="L279" s="1"/>
  <c r="J278"/>
  <c r="L278" s="1"/>
  <c r="J277"/>
  <c r="L277" s="1"/>
  <c r="J276"/>
  <c r="L276" s="1"/>
  <c r="D281"/>
  <c r="B281"/>
  <c r="J270"/>
  <c r="L270" s="1"/>
  <c r="J269"/>
  <c r="L269" s="1"/>
  <c r="J267"/>
  <c r="L267" s="1"/>
  <c r="F271"/>
  <c r="D271"/>
  <c r="B271"/>
  <c r="J260"/>
  <c r="L260" s="1"/>
  <c r="B261"/>
  <c r="J250"/>
  <c r="L250" s="1"/>
  <c r="J249"/>
  <c r="L249" s="1"/>
  <c r="J248"/>
  <c r="L248" s="1"/>
  <c r="J247"/>
  <c r="L247" s="1"/>
  <c r="F251"/>
  <c r="D251"/>
  <c r="B251"/>
  <c r="J240"/>
  <c r="L240" s="1"/>
  <c r="J239"/>
  <c r="L239" s="1"/>
  <c r="J238"/>
  <c r="L238" s="1"/>
  <c r="J236"/>
  <c r="L236" s="1"/>
  <c r="J235"/>
  <c r="L235" s="1"/>
  <c r="D241"/>
  <c r="B241"/>
  <c r="P231"/>
  <c r="F231"/>
  <c r="D231"/>
  <c r="B231"/>
  <c r="X219"/>
  <c r="F217"/>
  <c r="B217"/>
  <c r="F212"/>
  <c r="B212"/>
  <c r="R211"/>
  <c r="T211" s="1"/>
  <c r="J206"/>
  <c r="L206" s="1"/>
  <c r="J205"/>
  <c r="B207"/>
  <c r="J200"/>
  <c r="L200" s="1"/>
  <c r="D201"/>
  <c r="B201"/>
  <c r="B195"/>
  <c r="F189"/>
  <c r="B189"/>
  <c r="B183"/>
  <c r="F177"/>
  <c r="J174"/>
  <c r="L174" s="1"/>
  <c r="D177"/>
  <c r="B177"/>
  <c r="F170"/>
  <c r="J167"/>
  <c r="L167" s="1"/>
  <c r="D170"/>
  <c r="B170"/>
  <c r="F163"/>
  <c r="D163"/>
  <c r="B163"/>
  <c r="J154"/>
  <c r="L154" s="1"/>
  <c r="J152"/>
  <c r="L152" s="1"/>
  <c r="F155"/>
  <c r="D155"/>
  <c r="B155"/>
  <c r="J145"/>
  <c r="L145" s="1"/>
  <c r="J144"/>
  <c r="L144" s="1"/>
  <c r="F146"/>
  <c r="D146"/>
  <c r="B146"/>
  <c r="J135"/>
  <c r="L135" s="1"/>
  <c r="J134"/>
  <c r="L134" s="1"/>
  <c r="F137"/>
  <c r="D137"/>
  <c r="B137"/>
  <c r="J125"/>
  <c r="L125" s="1"/>
  <c r="P128"/>
  <c r="F128"/>
  <c r="D128"/>
  <c r="B128"/>
  <c r="J117"/>
  <c r="L117" s="1"/>
  <c r="J116"/>
  <c r="L116" s="1"/>
  <c r="F119"/>
  <c r="D119"/>
  <c r="B119"/>
  <c r="D110"/>
  <c r="B110"/>
  <c r="F100"/>
  <c r="J99"/>
  <c r="L99" s="1"/>
  <c r="J98"/>
  <c r="L98" s="1"/>
  <c r="J97"/>
  <c r="L97" s="1"/>
  <c r="J96"/>
  <c r="L96" s="1"/>
  <c r="P100"/>
  <c r="J95"/>
  <c r="L95" s="1"/>
  <c r="B100"/>
  <c r="J89"/>
  <c r="L89" s="1"/>
  <c r="J88"/>
  <c r="L88" s="1"/>
  <c r="J87"/>
  <c r="L87" s="1"/>
  <c r="J84"/>
  <c r="L84" s="1"/>
  <c r="B90"/>
  <c r="J79"/>
  <c r="L79" s="1"/>
  <c r="J75"/>
  <c r="L75" s="1"/>
  <c r="B80"/>
  <c r="J69"/>
  <c r="L69" s="1"/>
  <c r="D70"/>
  <c r="B70"/>
  <c r="J59"/>
  <c r="L59" s="1"/>
  <c r="J58"/>
  <c r="L58" s="1"/>
  <c r="J57"/>
  <c r="L57" s="1"/>
  <c r="J56"/>
  <c r="L56" s="1"/>
  <c r="J55"/>
  <c r="L55" s="1"/>
  <c r="J54"/>
  <c r="L54" s="1"/>
  <c r="D60"/>
  <c r="B60"/>
  <c r="J48"/>
  <c r="L48" s="1"/>
  <c r="J47"/>
  <c r="L47" s="1"/>
  <c r="J45"/>
  <c r="L45" s="1"/>
  <c r="J44"/>
  <c r="L44" s="1"/>
  <c r="D50"/>
  <c r="B50"/>
  <c r="J38"/>
  <c r="L38" s="1"/>
  <c r="J37"/>
  <c r="L37" s="1"/>
  <c r="J35"/>
  <c r="L35" s="1"/>
  <c r="J34"/>
  <c r="L34" s="1"/>
  <c r="D40"/>
  <c r="B40"/>
  <c r="R29"/>
  <c r="T29" s="1"/>
  <c r="P29"/>
  <c r="P28"/>
  <c r="R27"/>
  <c r="T27" s="1"/>
  <c r="P27"/>
  <c r="R26"/>
  <c r="T26" s="1"/>
  <c r="P26"/>
  <c r="R25"/>
  <c r="T25" s="1"/>
  <c r="P25"/>
  <c r="B30"/>
  <c r="R19"/>
  <c r="T19" s="1"/>
  <c r="P19"/>
  <c r="R18"/>
  <c r="T18" s="1"/>
  <c r="P18"/>
  <c r="R17"/>
  <c r="T17" s="1"/>
  <c r="P17"/>
  <c r="R16"/>
  <c r="T16" s="1"/>
  <c r="P16"/>
  <c r="R15"/>
  <c r="T15" s="1"/>
  <c r="F20"/>
  <c r="B20"/>
  <c r="J216" l="1"/>
  <c r="R216"/>
  <c r="T216" s="1"/>
  <c r="T217" s="1"/>
  <c r="J307"/>
  <c r="L307" s="1"/>
  <c r="J308"/>
  <c r="L308" s="1"/>
  <c r="J342"/>
  <c r="L342" s="1"/>
  <c r="F347"/>
  <c r="J345"/>
  <c r="L345" s="1"/>
  <c r="D212"/>
  <c r="N211"/>
  <c r="D217"/>
  <c r="N216"/>
  <c r="J245"/>
  <c r="L245" s="1"/>
  <c r="J255"/>
  <c r="L255" s="1"/>
  <c r="J296"/>
  <c r="L296" s="1"/>
  <c r="J207"/>
  <c r="L205"/>
  <c r="J14"/>
  <c r="L14" s="1"/>
  <c r="R14"/>
  <c r="T14" s="1"/>
  <c r="D30"/>
  <c r="N24"/>
  <c r="J327"/>
  <c r="L327" s="1"/>
  <c r="J335"/>
  <c r="L335" s="1"/>
  <c r="J344"/>
  <c r="L344" s="1"/>
  <c r="J352"/>
  <c r="L352" s="1"/>
  <c r="J361"/>
  <c r="J24"/>
  <c r="L24" s="1"/>
  <c r="R24"/>
  <c r="T24" s="1"/>
  <c r="J28"/>
  <c r="L28" s="1"/>
  <c r="R28"/>
  <c r="T28" s="1"/>
  <c r="J16"/>
  <c r="L16" s="1"/>
  <c r="J29"/>
  <c r="L29" s="1"/>
  <c r="J39"/>
  <c r="L39" s="1"/>
  <c r="J49"/>
  <c r="L49" s="1"/>
  <c r="J143"/>
  <c r="L143" s="1"/>
  <c r="J188"/>
  <c r="L188" s="1"/>
  <c r="J259"/>
  <c r="L259" s="1"/>
  <c r="J266"/>
  <c r="L266" s="1"/>
  <c r="J289"/>
  <c r="L289" s="1"/>
  <c r="J334"/>
  <c r="L334" s="1"/>
  <c r="J353"/>
  <c r="L353" s="1"/>
  <c r="N14"/>
  <c r="N20" s="1"/>
  <c r="J77"/>
  <c r="L77" s="1"/>
  <c r="J85"/>
  <c r="L85" s="1"/>
  <c r="J109"/>
  <c r="L109" s="1"/>
  <c r="J127"/>
  <c r="L127" s="1"/>
  <c r="J162"/>
  <c r="L162" s="1"/>
  <c r="J227"/>
  <c r="L227" s="1"/>
  <c r="J228"/>
  <c r="L228" s="1"/>
  <c r="J230"/>
  <c r="L230" s="1"/>
  <c r="J315"/>
  <c r="L315" s="1"/>
  <c r="J316"/>
  <c r="L316" s="1"/>
  <c r="J318"/>
  <c r="L318" s="1"/>
  <c r="P15"/>
  <c r="J17"/>
  <c r="L17" s="1"/>
  <c r="J18"/>
  <c r="L18" s="1"/>
  <c r="J19"/>
  <c r="L19" s="1"/>
  <c r="J25"/>
  <c r="L25" s="1"/>
  <c r="J26"/>
  <c r="L26" s="1"/>
  <c r="J27"/>
  <c r="L27" s="1"/>
  <c r="J36"/>
  <c r="L36" s="1"/>
  <c r="J46"/>
  <c r="L46" s="1"/>
  <c r="N70"/>
  <c r="J74"/>
  <c r="L74" s="1"/>
  <c r="J78"/>
  <c r="L78" s="1"/>
  <c r="D80"/>
  <c r="N119"/>
  <c r="J118"/>
  <c r="L118" s="1"/>
  <c r="J124"/>
  <c r="L124" s="1"/>
  <c r="N137"/>
  <c r="J136"/>
  <c r="L136" s="1"/>
  <c r="J142"/>
  <c r="L142" s="1"/>
  <c r="J150"/>
  <c r="L150" s="1"/>
  <c r="J153"/>
  <c r="L153" s="1"/>
  <c r="N177"/>
  <c r="D207"/>
  <c r="J211"/>
  <c r="N217"/>
  <c r="J256"/>
  <c r="L256" s="1"/>
  <c r="J258"/>
  <c r="L258" s="1"/>
  <c r="J268"/>
  <c r="L268" s="1"/>
  <c r="J317"/>
  <c r="L317" s="1"/>
  <c r="N366"/>
  <c r="T366"/>
  <c r="T368" s="1"/>
  <c r="J15"/>
  <c r="J40"/>
  <c r="J60"/>
  <c r="T60"/>
  <c r="T62" s="1"/>
  <c r="J64"/>
  <c r="L64" s="1"/>
  <c r="J76"/>
  <c r="L76" s="1"/>
  <c r="F90"/>
  <c r="J94"/>
  <c r="J114"/>
  <c r="L114" s="1"/>
  <c r="J126"/>
  <c r="L126" s="1"/>
  <c r="J132"/>
  <c r="L132" s="1"/>
  <c r="N155"/>
  <c r="J161"/>
  <c r="L161" s="1"/>
  <c r="J176"/>
  <c r="L176" s="1"/>
  <c r="J199"/>
  <c r="N212"/>
  <c r="T212"/>
  <c r="J226"/>
  <c r="L226" s="1"/>
  <c r="J229"/>
  <c r="L229" s="1"/>
  <c r="J237"/>
  <c r="N251"/>
  <c r="F261"/>
  <c r="J275"/>
  <c r="J288"/>
  <c r="L288" s="1"/>
  <c r="J326"/>
  <c r="L326" s="1"/>
  <c r="F338"/>
  <c r="J336"/>
  <c r="L336" s="1"/>
  <c r="N347"/>
  <c r="J346"/>
  <c r="L346" s="1"/>
  <c r="F356"/>
  <c r="J354"/>
  <c r="L354" s="1"/>
  <c r="J355"/>
  <c r="L355" s="1"/>
  <c r="N362"/>
  <c r="T362"/>
  <c r="T364" s="1"/>
  <c r="J365"/>
  <c r="J50"/>
  <c r="P146"/>
  <c r="P163"/>
  <c r="T50"/>
  <c r="T52" s="1"/>
  <c r="P20"/>
  <c r="T20"/>
  <c r="D20"/>
  <c r="P30"/>
  <c r="F30"/>
  <c r="P40"/>
  <c r="T40"/>
  <c r="T42" s="1"/>
  <c r="F40"/>
  <c r="P50"/>
  <c r="F50"/>
  <c r="F60"/>
  <c r="P80"/>
  <c r="T80"/>
  <c r="F80"/>
  <c r="N90"/>
  <c r="D90"/>
  <c r="N100"/>
  <c r="D100"/>
  <c r="N110"/>
  <c r="T119"/>
  <c r="T121" s="1"/>
  <c r="N128"/>
  <c r="T137"/>
  <c r="T139" s="1"/>
  <c r="N146"/>
  <c r="T155"/>
  <c r="T157" s="1"/>
  <c r="N163"/>
  <c r="P170"/>
  <c r="T170"/>
  <c r="T172" s="1"/>
  <c r="J169"/>
  <c r="L169" s="1"/>
  <c r="B221"/>
  <c r="P271"/>
  <c r="N30"/>
  <c r="N40"/>
  <c r="N50"/>
  <c r="N60"/>
  <c r="N80"/>
  <c r="P90"/>
  <c r="J86"/>
  <c r="J105"/>
  <c r="J115"/>
  <c r="L115" s="1"/>
  <c r="P119"/>
  <c r="J123"/>
  <c r="J133"/>
  <c r="P137"/>
  <c r="J141"/>
  <c r="J151"/>
  <c r="P155"/>
  <c r="J160"/>
  <c r="N170"/>
  <c r="J168"/>
  <c r="L168" s="1"/>
  <c r="T177"/>
  <c r="T179" s="1"/>
  <c r="J285"/>
  <c r="L285" s="1"/>
  <c r="D291"/>
  <c r="N291"/>
  <c r="P177"/>
  <c r="P189"/>
  <c r="P201"/>
  <c r="T201"/>
  <c r="T203" s="1"/>
  <c r="F201"/>
  <c r="P207"/>
  <c r="T207"/>
  <c r="T209" s="1"/>
  <c r="F207"/>
  <c r="N231"/>
  <c r="P241"/>
  <c r="T241"/>
  <c r="T243" s="1"/>
  <c r="F241"/>
  <c r="T251"/>
  <c r="T253" s="1"/>
  <c r="N261"/>
  <c r="D261"/>
  <c r="N271"/>
  <c r="P281"/>
  <c r="T281"/>
  <c r="T283" s="1"/>
  <c r="F281"/>
  <c r="J175"/>
  <c r="N201"/>
  <c r="N207"/>
  <c r="J225"/>
  <c r="N241"/>
  <c r="J246"/>
  <c r="P251"/>
  <c r="P261"/>
  <c r="J257"/>
  <c r="J265"/>
  <c r="N281"/>
  <c r="B370"/>
  <c r="X376"/>
  <c r="N301"/>
  <c r="T301"/>
  <c r="D301"/>
  <c r="N311"/>
  <c r="P320"/>
  <c r="F320"/>
  <c r="T320" s="1"/>
  <c r="T322" s="1"/>
  <c r="P329"/>
  <c r="T329"/>
  <c r="T331" s="1"/>
  <c r="F329"/>
  <c r="N338"/>
  <c r="P347"/>
  <c r="T347"/>
  <c r="T349" s="1"/>
  <c r="N356"/>
  <c r="P291"/>
  <c r="P301"/>
  <c r="J305"/>
  <c r="N320"/>
  <c r="N329"/>
  <c r="J333"/>
  <c r="J343"/>
  <c r="J351"/>
  <c r="J241" l="1"/>
  <c r="L237"/>
  <c r="J362"/>
  <c r="L361"/>
  <c r="L362" s="1"/>
  <c r="L364" s="1"/>
  <c r="U364" s="1"/>
  <c r="V364" s="1"/>
  <c r="J366"/>
  <c r="L365"/>
  <c r="L366" s="1"/>
  <c r="L368" s="1"/>
  <c r="U368" s="1"/>
  <c r="V368" s="1"/>
  <c r="J338"/>
  <c r="L333"/>
  <c r="L338" s="1"/>
  <c r="L340" s="1"/>
  <c r="J356"/>
  <c r="L351"/>
  <c r="J347"/>
  <c r="L343"/>
  <c r="L347" s="1"/>
  <c r="L349" s="1"/>
  <c r="U349" s="1"/>
  <c r="V349" s="1"/>
  <c r="J329"/>
  <c r="J320"/>
  <c r="L305"/>
  <c r="J301"/>
  <c r="T303"/>
  <c r="J281"/>
  <c r="L275"/>
  <c r="J261"/>
  <c r="L257"/>
  <c r="L261" s="1"/>
  <c r="L263" s="1"/>
  <c r="J271"/>
  <c r="L265"/>
  <c r="L271" s="1"/>
  <c r="L273" s="1"/>
  <c r="J231"/>
  <c r="L225"/>
  <c r="L231" s="1"/>
  <c r="L233" s="1"/>
  <c r="J251"/>
  <c r="L246"/>
  <c r="L251" s="1"/>
  <c r="L253" s="1"/>
  <c r="U253" s="1"/>
  <c r="V253" s="1"/>
  <c r="T219"/>
  <c r="J212"/>
  <c r="L211"/>
  <c r="L212" s="1"/>
  <c r="L214" s="1"/>
  <c r="J217"/>
  <c r="L216"/>
  <c r="L217" s="1"/>
  <c r="L219" s="1"/>
  <c r="U219" s="1"/>
  <c r="V219" s="1"/>
  <c r="J291"/>
  <c r="T214"/>
  <c r="J201"/>
  <c r="L199"/>
  <c r="L201" s="1"/>
  <c r="L203" s="1"/>
  <c r="U203" s="1"/>
  <c r="V203" s="1"/>
  <c r="J177"/>
  <c r="L175"/>
  <c r="J163"/>
  <c r="L160"/>
  <c r="L163" s="1"/>
  <c r="L165" s="1"/>
  <c r="J155"/>
  <c r="L151"/>
  <c r="J146"/>
  <c r="L141"/>
  <c r="J137"/>
  <c r="L133"/>
  <c r="L137" s="1"/>
  <c r="L139" s="1"/>
  <c r="U139" s="1"/>
  <c r="V139" s="1"/>
  <c r="J128"/>
  <c r="L123"/>
  <c r="J119"/>
  <c r="L105"/>
  <c r="T82"/>
  <c r="J100"/>
  <c r="L94"/>
  <c r="J90"/>
  <c r="L86"/>
  <c r="T30"/>
  <c r="T32" s="1"/>
  <c r="T22"/>
  <c r="J30"/>
  <c r="B373"/>
  <c r="J20"/>
  <c r="L15"/>
  <c r="W19"/>
  <c r="N370"/>
  <c r="J170"/>
  <c r="J80"/>
  <c r="W21"/>
  <c r="L329"/>
  <c r="L331" s="1"/>
  <c r="U331" s="1"/>
  <c r="V331" s="1"/>
  <c r="L320"/>
  <c r="L322" s="1"/>
  <c r="U322" s="1"/>
  <c r="V322" s="1"/>
  <c r="L301"/>
  <c r="L303" s="1"/>
  <c r="L291"/>
  <c r="L293" s="1"/>
  <c r="L281"/>
  <c r="L283" s="1"/>
  <c r="U283" s="1"/>
  <c r="V283" s="1"/>
  <c r="L241"/>
  <c r="L243" s="1"/>
  <c r="U243" s="1"/>
  <c r="V243" s="1"/>
  <c r="L207"/>
  <c r="L209" s="1"/>
  <c r="U209" s="1"/>
  <c r="V209" s="1"/>
  <c r="L20"/>
  <c r="L22" s="1"/>
  <c r="U22" s="1"/>
  <c r="L128"/>
  <c r="L130" s="1"/>
  <c r="T356"/>
  <c r="T358" s="1"/>
  <c r="T338"/>
  <c r="T340" s="1"/>
  <c r="T291"/>
  <c r="T293" s="1"/>
  <c r="D370"/>
  <c r="T271"/>
  <c r="T273" s="1"/>
  <c r="T261"/>
  <c r="T263" s="1"/>
  <c r="T163"/>
  <c r="T165" s="1"/>
  <c r="T128"/>
  <c r="T130" s="1"/>
  <c r="L356"/>
  <c r="L358" s="1"/>
  <c r="L170"/>
  <c r="L172" s="1"/>
  <c r="U172" s="1"/>
  <c r="V172" s="1"/>
  <c r="L119"/>
  <c r="L121" s="1"/>
  <c r="U121" s="1"/>
  <c r="V121" s="1"/>
  <c r="L80"/>
  <c r="L82" s="1"/>
  <c r="L60"/>
  <c r="L62" s="1"/>
  <c r="U62" s="1"/>
  <c r="L50"/>
  <c r="L52" s="1"/>
  <c r="U52" s="1"/>
  <c r="L40"/>
  <c r="L42" s="1"/>
  <c r="U42" s="1"/>
  <c r="L30"/>
  <c r="L32" s="1"/>
  <c r="U32" s="1"/>
  <c r="L146"/>
  <c r="L148" s="1"/>
  <c r="L100"/>
  <c r="L102" s="1"/>
  <c r="L90"/>
  <c r="L92" s="1"/>
  <c r="T231"/>
  <c r="T233" s="1"/>
  <c r="T146"/>
  <c r="T148" s="1"/>
  <c r="T100"/>
  <c r="T102" s="1"/>
  <c r="U102" s="1"/>
  <c r="V102" s="1"/>
  <c r="T90"/>
  <c r="U340" l="1"/>
  <c r="V340" s="1"/>
  <c r="U358"/>
  <c r="V358" s="1"/>
  <c r="U293"/>
  <c r="V293" s="1"/>
  <c r="U303"/>
  <c r="V303" s="1"/>
  <c r="U263"/>
  <c r="V263" s="1"/>
  <c r="U273"/>
  <c r="V273" s="1"/>
  <c r="U233"/>
  <c r="V233" s="1"/>
  <c r="U214"/>
  <c r="V214" s="1"/>
  <c r="U165"/>
  <c r="V165" s="1"/>
  <c r="U148"/>
  <c r="V148" s="1"/>
  <c r="U130"/>
  <c r="V130" s="1"/>
  <c r="U82"/>
  <c r="V82" s="1"/>
  <c r="U80"/>
  <c r="V80" s="1"/>
  <c r="U90"/>
  <c r="V90" s="1"/>
  <c r="T92"/>
  <c r="U92" s="1"/>
  <c r="V92" s="1"/>
  <c r="W22"/>
  <c r="L155"/>
  <c r="L157" s="1"/>
  <c r="U157" s="1"/>
  <c r="V157" s="1"/>
  <c r="L177"/>
  <c r="L179" s="1"/>
  <c r="U179" s="1"/>
  <c r="V179" s="1"/>
  <c r="W20"/>
  <c r="W23" s="1"/>
  <c r="X23" s="1"/>
  <c r="Y45" i="65" l="1"/>
  <c r="Y44"/>
  <c r="Y43"/>
  <c r="Y42"/>
  <c r="X45"/>
  <c r="X44"/>
  <c r="X43"/>
  <c r="X42"/>
  <c r="X41"/>
  <c r="X40"/>
  <c r="W45"/>
  <c r="W44"/>
  <c r="W43"/>
  <c r="W42"/>
  <c r="W41"/>
  <c r="W40"/>
  <c r="W39"/>
  <c r="W38"/>
  <c r="W37"/>
  <c r="W36"/>
  <c r="W35"/>
  <c r="W34"/>
  <c r="V45"/>
  <c r="V44"/>
  <c r="V43"/>
  <c r="V42"/>
  <c r="V41"/>
  <c r="V40"/>
  <c r="V39"/>
  <c r="V38"/>
  <c r="V37"/>
  <c r="V36"/>
  <c r="V35"/>
  <c r="V34"/>
  <c r="V33"/>
  <c r="V32"/>
  <c r="V31"/>
  <c r="V30"/>
  <c r="V29"/>
  <c r="V28"/>
  <c r="V27"/>
  <c r="V26"/>
  <c r="V25"/>
  <c r="V24"/>
  <c r="V23"/>
  <c r="V22"/>
  <c r="X35" i="64"/>
  <c r="X34"/>
  <c r="W35"/>
  <c r="W34"/>
  <c r="W33"/>
  <c r="W32"/>
  <c r="V35"/>
  <c r="V34"/>
  <c r="V33"/>
  <c r="V32"/>
  <c r="V31"/>
  <c r="V30"/>
  <c r="V29"/>
  <c r="V28"/>
  <c r="V27"/>
  <c r="V26"/>
  <c r="V25"/>
  <c r="V24"/>
  <c r="V23"/>
  <c r="V22"/>
  <c r="V13" i="63"/>
  <c r="V12"/>
  <c r="Y37" i="61"/>
  <c r="Y36"/>
  <c r="Y35"/>
  <c r="Y34"/>
  <c r="Y33"/>
  <c r="X37"/>
  <c r="X36"/>
  <c r="X35"/>
  <c r="X34"/>
  <c r="X33"/>
  <c r="X32"/>
  <c r="X31"/>
  <c r="X30"/>
  <c r="X29"/>
  <c r="X28"/>
  <c r="X27"/>
  <c r="W37"/>
  <c r="W36"/>
  <c r="W35"/>
  <c r="W34"/>
  <c r="W33"/>
  <c r="W32"/>
  <c r="W31"/>
  <c r="W30"/>
  <c r="W29"/>
  <c r="W28"/>
  <c r="W27"/>
  <c r="V37"/>
  <c r="V36"/>
  <c r="V35"/>
  <c r="V34"/>
  <c r="V33"/>
  <c r="V32"/>
  <c r="V31"/>
  <c r="V30"/>
  <c r="V29"/>
  <c r="V28"/>
  <c r="V27"/>
  <c r="V26"/>
  <c r="V25"/>
  <c r="V24"/>
  <c r="V23"/>
  <c r="V22"/>
  <c r="V21" i="59"/>
  <c r="V20"/>
  <c r="V19"/>
  <c r="V18"/>
  <c r="V17"/>
  <c r="V16"/>
  <c r="V15"/>
  <c r="V14"/>
  <c r="V13"/>
  <c r="V12"/>
  <c r="V23"/>
  <c r="V22"/>
  <c r="X28" i="58"/>
  <c r="W28"/>
  <c r="W27"/>
  <c r="W26"/>
  <c r="W25"/>
  <c r="W24"/>
  <c r="W23"/>
  <c r="W22"/>
  <c r="V28"/>
  <c r="V27"/>
  <c r="V26"/>
  <c r="V25"/>
  <c r="V24"/>
  <c r="V23"/>
  <c r="V22"/>
  <c r="V21"/>
  <c r="V20"/>
  <c r="V19"/>
  <c r="X30" i="57"/>
  <c r="X29"/>
  <c r="W30"/>
  <c r="W29"/>
  <c r="W28"/>
  <c r="W27"/>
  <c r="W26"/>
  <c r="W25"/>
  <c r="W24"/>
  <c r="W23"/>
  <c r="V30"/>
  <c r="V29"/>
  <c r="V28"/>
  <c r="V27"/>
  <c r="V26"/>
  <c r="V25"/>
  <c r="V24"/>
  <c r="V23"/>
  <c r="V22"/>
  <c r="V21"/>
  <c r="V20"/>
  <c r="V19"/>
  <c r="V18"/>
  <c r="V17"/>
  <c r="V16"/>
  <c r="X17" i="56"/>
  <c r="W17"/>
  <c r="W16"/>
  <c r="V17"/>
  <c r="V16"/>
  <c r="V15"/>
  <c r="Y39" i="54"/>
  <c r="Y38"/>
  <c r="Y37"/>
  <c r="Y36"/>
  <c r="X39"/>
  <c r="X38"/>
  <c r="X37"/>
  <c r="X36"/>
  <c r="X35"/>
  <c r="X34"/>
  <c r="X33"/>
  <c r="X32"/>
  <c r="W39"/>
  <c r="W38"/>
  <c r="W37"/>
  <c r="W36"/>
  <c r="W35"/>
  <c r="W34"/>
  <c r="W33"/>
  <c r="W32"/>
  <c r="W31"/>
  <c r="W30"/>
  <c r="W29"/>
  <c r="W28"/>
  <c r="W27"/>
  <c r="V39"/>
  <c r="V38"/>
  <c r="V37"/>
  <c r="V36"/>
  <c r="V35"/>
  <c r="V34"/>
  <c r="V33"/>
  <c r="V32"/>
  <c r="V31"/>
  <c r="V30"/>
  <c r="V29"/>
  <c r="V28"/>
  <c r="V27"/>
  <c r="V26"/>
  <c r="V25"/>
  <c r="V24"/>
  <c r="V23"/>
  <c r="V22"/>
  <c r="V37" i="52"/>
  <c r="V36"/>
  <c r="V35"/>
  <c r="V34"/>
  <c r="V33"/>
  <c r="V32"/>
  <c r="V31"/>
  <c r="V30"/>
  <c r="V29"/>
  <c r="V28"/>
  <c r="V27"/>
  <c r="V26"/>
  <c r="S83" i="51"/>
  <c r="Q83"/>
  <c r="S82"/>
  <c r="Q82"/>
  <c r="S81"/>
  <c r="Q81"/>
  <c r="S80"/>
  <c r="Q80"/>
  <c r="S79"/>
  <c r="Q79"/>
  <c r="S78"/>
  <c r="Q78"/>
  <c r="S77"/>
  <c r="Q77"/>
  <c r="S76"/>
  <c r="Q76"/>
  <c r="S75"/>
  <c r="Q75"/>
  <c r="S74"/>
  <c r="Q74"/>
  <c r="S73"/>
  <c r="Q73"/>
  <c r="S72"/>
  <c r="Q72"/>
  <c r="S71"/>
  <c r="Q71"/>
  <c r="S70"/>
  <c r="Q70"/>
  <c r="S69"/>
  <c r="Q69"/>
  <c r="S68"/>
  <c r="Q68"/>
  <c r="S67"/>
  <c r="Q67"/>
  <c r="S66"/>
  <c r="Q66"/>
  <c r="S65"/>
  <c r="Q65"/>
  <c r="S64"/>
  <c r="Q64"/>
  <c r="S63"/>
  <c r="Q63"/>
  <c r="S62"/>
  <c r="Q62"/>
  <c r="S61"/>
  <c r="Q61"/>
  <c r="S60"/>
  <c r="Q60"/>
  <c r="S59"/>
  <c r="Q59"/>
  <c r="S58"/>
  <c r="Q58"/>
  <c r="S57"/>
  <c r="Q57"/>
  <c r="S56"/>
  <c r="Q56"/>
  <c r="S55"/>
  <c r="Q55"/>
  <c r="S54"/>
  <c r="Q54"/>
  <c r="S53"/>
  <c r="Q53"/>
  <c r="S52"/>
  <c r="Q52"/>
  <c r="S51"/>
  <c r="Q51"/>
  <c r="S50"/>
  <c r="Q50"/>
  <c r="S49"/>
  <c r="Q49"/>
  <c r="S48"/>
  <c r="Q48"/>
  <c r="S47"/>
  <c r="Q47"/>
  <c r="S46"/>
  <c r="Q46"/>
  <c r="S45"/>
  <c r="Q45"/>
  <c r="S44"/>
  <c r="Q44"/>
  <c r="S43"/>
  <c r="Q43"/>
  <c r="S42"/>
  <c r="Q42"/>
  <c r="S41"/>
  <c r="Q41"/>
  <c r="S40"/>
  <c r="Q40"/>
  <c r="S39"/>
  <c r="Q39"/>
  <c r="S38"/>
  <c r="Q38"/>
  <c r="S37"/>
  <c r="Q37"/>
  <c r="S36"/>
  <c r="Q36"/>
  <c r="S35"/>
  <c r="Q35"/>
  <c r="S34"/>
  <c r="Q34"/>
  <c r="S33"/>
  <c r="Q33"/>
  <c r="S32"/>
  <c r="Q32"/>
  <c r="S31"/>
  <c r="Q31"/>
  <c r="S30"/>
  <c r="Q30"/>
  <c r="S29"/>
  <c r="Q29"/>
  <c r="S28"/>
  <c r="Q28"/>
  <c r="S27"/>
  <c r="Q27"/>
  <c r="S26"/>
  <c r="Q26"/>
  <c r="S25"/>
  <c r="Q25"/>
  <c r="S24"/>
  <c r="Q24"/>
  <c r="S23"/>
  <c r="Q23"/>
  <c r="S22"/>
  <c r="Q22"/>
  <c r="S21"/>
  <c r="Q21"/>
  <c r="S20"/>
  <c r="Q20"/>
  <c r="S19"/>
  <c r="Q19"/>
  <c r="S18"/>
  <c r="Q18"/>
  <c r="S17"/>
  <c r="Q17"/>
  <c r="S16"/>
  <c r="Q16"/>
  <c r="S15"/>
  <c r="Q15"/>
  <c r="S14"/>
  <c r="Q14"/>
  <c r="S13"/>
  <c r="Q13"/>
  <c r="X83"/>
  <c r="X82"/>
  <c r="X81"/>
  <c r="X80"/>
  <c r="X79"/>
  <c r="X78"/>
  <c r="X77"/>
  <c r="X76"/>
  <c r="X75"/>
  <c r="X74"/>
  <c r="X73"/>
  <c r="X72"/>
  <c r="X71"/>
  <c r="X70"/>
  <c r="X69"/>
  <c r="X68"/>
  <c r="X67"/>
  <c r="X66"/>
  <c r="X65"/>
  <c r="X64"/>
  <c r="X63"/>
  <c r="X62"/>
  <c r="X61"/>
  <c r="X60"/>
  <c r="X59"/>
  <c r="X58"/>
  <c r="X57"/>
  <c r="X56"/>
  <c r="X55"/>
  <c r="X54"/>
  <c r="X53"/>
  <c r="X52"/>
  <c r="X51"/>
  <c r="W83"/>
  <c r="W82"/>
  <c r="W81"/>
  <c r="W80"/>
  <c r="W79"/>
  <c r="W78"/>
  <c r="W77"/>
  <c r="W76"/>
  <c r="W75"/>
  <c r="W74"/>
  <c r="W73"/>
  <c r="W72"/>
  <c r="W71"/>
  <c r="W70"/>
  <c r="W69"/>
  <c r="W68"/>
  <c r="W67"/>
  <c r="W66"/>
  <c r="W65"/>
  <c r="W64"/>
  <c r="W63"/>
  <c r="W62"/>
  <c r="W61"/>
  <c r="W60"/>
  <c r="W59"/>
  <c r="W58"/>
  <c r="W57"/>
  <c r="W56"/>
  <c r="W55"/>
  <c r="W54"/>
  <c r="W53"/>
  <c r="W52"/>
  <c r="W51"/>
  <c r="W50"/>
  <c r="W49"/>
  <c r="W48"/>
  <c r="W47"/>
  <c r="W46"/>
  <c r="W45"/>
  <c r="W44"/>
  <c r="W43"/>
  <c r="W42"/>
  <c r="W41"/>
  <c r="W40"/>
  <c r="W39"/>
  <c r="W38"/>
  <c r="W37"/>
  <c r="W36"/>
  <c r="W35"/>
  <c r="V83"/>
  <c r="V82"/>
  <c r="V81"/>
  <c r="V80"/>
  <c r="V79"/>
  <c r="V78"/>
  <c r="V77"/>
  <c r="V76"/>
  <c r="V75"/>
  <c r="V74"/>
  <c r="V73"/>
  <c r="V72"/>
  <c r="V71"/>
  <c r="V70"/>
  <c r="V69"/>
  <c r="V68"/>
  <c r="V67"/>
  <c r="V66"/>
  <c r="V65"/>
  <c r="V64"/>
  <c r="V63"/>
  <c r="V62"/>
  <c r="V61"/>
  <c r="V60"/>
  <c r="V59"/>
  <c r="V58"/>
  <c r="V57"/>
  <c r="V56"/>
  <c r="V55"/>
  <c r="V54"/>
  <c r="V53"/>
  <c r="V52"/>
  <c r="V51"/>
  <c r="V50"/>
  <c r="V49"/>
  <c r="V48"/>
  <c r="V47"/>
  <c r="V46"/>
  <c r="V45"/>
  <c r="V44"/>
  <c r="V43"/>
  <c r="V42"/>
  <c r="V41"/>
  <c r="V40"/>
  <c r="V39"/>
  <c r="V38"/>
  <c r="V37"/>
  <c r="V36"/>
  <c r="V35"/>
  <c r="V34"/>
  <c r="V33"/>
  <c r="X50" i="50"/>
  <c r="X49"/>
  <c r="X48"/>
  <c r="X47"/>
  <c r="X46"/>
  <c r="X45"/>
  <c r="X44"/>
  <c r="X43"/>
  <c r="W50"/>
  <c r="W49"/>
  <c r="W48"/>
  <c r="W47"/>
  <c r="W46"/>
  <c r="W45"/>
  <c r="W44"/>
  <c r="W43"/>
  <c r="W42"/>
  <c r="W41"/>
  <c r="W40"/>
  <c r="W39"/>
  <c r="W38"/>
  <c r="W37"/>
  <c r="W36"/>
  <c r="W35"/>
  <c r="W34"/>
  <c r="W33"/>
  <c r="V50"/>
  <c r="V49"/>
  <c r="V48"/>
  <c r="V47"/>
  <c r="V46"/>
  <c r="V45"/>
  <c r="V44"/>
  <c r="V43"/>
  <c r="V42"/>
  <c r="V41"/>
  <c r="V40"/>
  <c r="V39"/>
  <c r="V38"/>
  <c r="V37"/>
  <c r="V36"/>
  <c r="V35"/>
  <c r="V34"/>
  <c r="V33"/>
  <c r="V32"/>
  <c r="V31"/>
  <c r="V30"/>
  <c r="V29"/>
  <c r="V28"/>
  <c r="V27"/>
  <c r="V26"/>
  <c r="V25"/>
  <c r="V24"/>
  <c r="W28" i="49"/>
  <c r="W27"/>
  <c r="W26"/>
  <c r="W25"/>
  <c r="W24"/>
  <c r="W23"/>
  <c r="W22"/>
  <c r="W21"/>
  <c r="W20"/>
  <c r="V28"/>
  <c r="V27"/>
  <c r="V26"/>
  <c r="V25"/>
  <c r="V24"/>
  <c r="V23"/>
  <c r="V22"/>
  <c r="V21"/>
  <c r="V20"/>
  <c r="V19"/>
  <c r="V18"/>
  <c r="V17"/>
  <c r="V16"/>
  <c r="V15"/>
  <c r="Y21" i="47"/>
  <c r="X21"/>
  <c r="X20"/>
  <c r="X19"/>
  <c r="X18"/>
  <c r="X17"/>
  <c r="X16"/>
  <c r="X15"/>
  <c r="X14"/>
  <c r="X13"/>
  <c r="X12"/>
  <c r="W21"/>
  <c r="W20"/>
  <c r="W19"/>
  <c r="W18"/>
  <c r="W17"/>
  <c r="W16"/>
  <c r="W15"/>
  <c r="W14"/>
  <c r="W13"/>
  <c r="W12"/>
  <c r="V21"/>
  <c r="V20"/>
  <c r="V19"/>
  <c r="V18"/>
  <c r="V17"/>
  <c r="V16"/>
  <c r="V15"/>
  <c r="V14"/>
  <c r="V13"/>
  <c r="V12"/>
  <c r="Y102" i="45"/>
  <c r="Y101"/>
  <c r="Y100"/>
  <c r="Y99"/>
  <c r="Y98"/>
  <c r="Y97"/>
  <c r="Y96"/>
  <c r="Y95"/>
  <c r="Y94"/>
  <c r="Y93"/>
  <c r="Y92"/>
  <c r="Y91"/>
  <c r="Y90"/>
  <c r="X102"/>
  <c r="X101"/>
  <c r="X100"/>
  <c r="X99"/>
  <c r="X98"/>
  <c r="X97"/>
  <c r="X96"/>
  <c r="X95"/>
  <c r="X94"/>
  <c r="X93"/>
  <c r="X92"/>
  <c r="X91"/>
  <c r="X90"/>
  <c r="X89"/>
  <c r="X88"/>
  <c r="X87"/>
  <c r="X86"/>
  <c r="X85"/>
  <c r="X84"/>
  <c r="X83"/>
  <c r="X82"/>
  <c r="X81"/>
  <c r="X80"/>
  <c r="X79"/>
  <c r="X78"/>
  <c r="X77"/>
  <c r="X76"/>
  <c r="X75"/>
  <c r="X74"/>
  <c r="X73"/>
  <c r="X72"/>
  <c r="X71"/>
  <c r="X70"/>
  <c r="X69"/>
  <c r="X68"/>
  <c r="X67"/>
  <c r="X66"/>
  <c r="X65"/>
  <c r="X64"/>
  <c r="X63"/>
  <c r="X62"/>
  <c r="X61"/>
  <c r="W102"/>
  <c r="W101"/>
  <c r="W100"/>
  <c r="W99"/>
  <c r="W98"/>
  <c r="W97"/>
  <c r="W96"/>
  <c r="W95"/>
  <c r="W94"/>
  <c r="W93"/>
  <c r="W92"/>
  <c r="W91"/>
  <c r="W90"/>
  <c r="W89"/>
  <c r="W88"/>
  <c r="W87"/>
  <c r="W86"/>
  <c r="W85"/>
  <c r="W84"/>
  <c r="W83"/>
  <c r="W82"/>
  <c r="W81"/>
  <c r="W80"/>
  <c r="W79"/>
  <c r="W78"/>
  <c r="W77"/>
  <c r="W76"/>
  <c r="W75"/>
  <c r="W74"/>
  <c r="W73"/>
  <c r="W72"/>
  <c r="W71"/>
  <c r="W70"/>
  <c r="W69"/>
  <c r="W68"/>
  <c r="W67"/>
  <c r="W66"/>
  <c r="W65"/>
  <c r="W64"/>
  <c r="W63"/>
  <c r="W62"/>
  <c r="W61"/>
  <c r="W60"/>
  <c r="W59"/>
  <c r="W58"/>
  <c r="W57"/>
  <c r="W56"/>
  <c r="W55"/>
  <c r="W54"/>
  <c r="W53"/>
  <c r="W52"/>
  <c r="W51"/>
  <c r="W50"/>
  <c r="W49"/>
  <c r="W48"/>
  <c r="W47"/>
  <c r="W46"/>
  <c r="W45"/>
  <c r="W44"/>
  <c r="W43"/>
  <c r="W42"/>
  <c r="W41"/>
  <c r="W40"/>
  <c r="W39"/>
  <c r="W38"/>
  <c r="W37"/>
  <c r="V102"/>
  <c r="V101"/>
  <c r="V100"/>
  <c r="V99"/>
  <c r="V98"/>
  <c r="V97"/>
  <c r="V96"/>
  <c r="V95"/>
  <c r="V94"/>
  <c r="V93"/>
  <c r="V92"/>
  <c r="V91"/>
  <c r="V90"/>
  <c r="V89"/>
  <c r="V88"/>
  <c r="V87"/>
  <c r="V86"/>
  <c r="V85"/>
  <c r="V84"/>
  <c r="V83"/>
  <c r="V82"/>
  <c r="V81"/>
  <c r="V80"/>
  <c r="V79"/>
  <c r="V78"/>
  <c r="V77"/>
  <c r="V76"/>
  <c r="V75"/>
  <c r="V74"/>
  <c r="V73"/>
  <c r="V72"/>
  <c r="V71"/>
  <c r="V70"/>
  <c r="V69"/>
  <c r="V68"/>
  <c r="V67"/>
  <c r="V66"/>
  <c r="V65"/>
  <c r="V64"/>
  <c r="V63"/>
  <c r="V62"/>
  <c r="V61"/>
  <c r="V60"/>
  <c r="V59"/>
  <c r="V58"/>
  <c r="V57"/>
  <c r="V56"/>
  <c r="V55"/>
  <c r="V54"/>
  <c r="V53"/>
  <c r="V52"/>
  <c r="V51"/>
  <c r="V50"/>
  <c r="V49"/>
  <c r="V48"/>
  <c r="V47"/>
  <c r="V46"/>
  <c r="V45"/>
  <c r="V44"/>
  <c r="V43"/>
  <c r="V42"/>
  <c r="V41"/>
  <c r="V40"/>
  <c r="V39"/>
  <c r="V38"/>
  <c r="V37"/>
  <c r="V36"/>
  <c r="V35"/>
  <c r="V34"/>
  <c r="V33"/>
  <c r="V32"/>
  <c r="V31"/>
  <c r="V30"/>
  <c r="V29"/>
  <c r="V28"/>
  <c r="V27"/>
  <c r="V26"/>
  <c r="V25"/>
  <c r="V24"/>
  <c r="V23"/>
  <c r="V22"/>
  <c r="V39" i="42"/>
  <c r="V38"/>
  <c r="V37"/>
  <c r="V36"/>
  <c r="V35"/>
  <c r="V34"/>
  <c r="V33"/>
  <c r="V32"/>
  <c r="V31"/>
  <c r="V30"/>
  <c r="V29"/>
  <c r="V28"/>
  <c r="V27"/>
  <c r="V26"/>
  <c r="V25"/>
  <c r="V24"/>
  <c r="V23"/>
  <c r="V22"/>
  <c r="V21"/>
  <c r="V20"/>
  <c r="X152" i="41"/>
  <c r="X151"/>
  <c r="X150"/>
  <c r="X149"/>
  <c r="X148"/>
  <c r="X147"/>
  <c r="X146"/>
  <c r="X145"/>
  <c r="X144"/>
  <c r="X143"/>
  <c r="X142"/>
  <c r="X141"/>
  <c r="X140"/>
  <c r="X139"/>
  <c r="X138"/>
  <c r="X137"/>
  <c r="X136"/>
  <c r="X135"/>
  <c r="X134"/>
  <c r="X133"/>
  <c r="X132"/>
  <c r="X131"/>
  <c r="X130"/>
  <c r="X129"/>
  <c r="X128"/>
  <c r="X127"/>
  <c r="X126"/>
  <c r="X125"/>
  <c r="X124"/>
  <c r="X123"/>
  <c r="X122"/>
  <c r="X121"/>
  <c r="X120"/>
  <c r="X119"/>
  <c r="X118"/>
  <c r="X117"/>
  <c r="X116"/>
  <c r="X115"/>
  <c r="X114"/>
  <c r="X113"/>
  <c r="X112"/>
  <c r="X111"/>
  <c r="X110"/>
  <c r="X109"/>
  <c r="X108"/>
  <c r="X107"/>
  <c r="X106"/>
  <c r="X105"/>
  <c r="X104"/>
  <c r="X103"/>
  <c r="X102"/>
  <c r="X101"/>
  <c r="X100"/>
  <c r="X99"/>
  <c r="X98"/>
  <c r="X97"/>
  <c r="X96"/>
  <c r="X95"/>
  <c r="X94"/>
  <c r="X93"/>
  <c r="X92"/>
  <c r="X91"/>
  <c r="V152"/>
  <c r="V151"/>
  <c r="V150"/>
  <c r="V149"/>
  <c r="V148"/>
  <c r="V147"/>
  <c r="V146"/>
  <c r="V145"/>
  <c r="V144"/>
  <c r="V143"/>
  <c r="V142"/>
  <c r="V141"/>
  <c r="V140"/>
  <c r="V139"/>
  <c r="V138"/>
  <c r="V137"/>
  <c r="V136"/>
  <c r="V135"/>
  <c r="V134"/>
  <c r="V133"/>
  <c r="V132"/>
  <c r="V131"/>
  <c r="V130"/>
  <c r="V129"/>
  <c r="V128"/>
  <c r="V127"/>
  <c r="V126"/>
  <c r="V125"/>
  <c r="V124"/>
  <c r="V123"/>
  <c r="V122"/>
  <c r="V121"/>
  <c r="V120"/>
  <c r="V119"/>
  <c r="V118"/>
  <c r="V117"/>
  <c r="V116"/>
  <c r="V115"/>
  <c r="V114"/>
  <c r="V113"/>
  <c r="V112"/>
  <c r="V111"/>
  <c r="V110"/>
  <c r="V109"/>
  <c r="V108"/>
  <c r="V107"/>
  <c r="V106"/>
  <c r="V105"/>
  <c r="V104"/>
  <c r="V103"/>
  <c r="V102"/>
  <c r="V101"/>
  <c r="V100"/>
  <c r="V99"/>
  <c r="V98"/>
  <c r="V97"/>
  <c r="V96"/>
  <c r="V95"/>
  <c r="V94"/>
  <c r="V93"/>
  <c r="V92"/>
  <c r="V91"/>
  <c r="V90"/>
  <c r="V89"/>
  <c r="V88"/>
  <c r="V87"/>
  <c r="V86"/>
  <c r="V85"/>
  <c r="V84"/>
  <c r="V83"/>
  <c r="V82"/>
  <c r="V81"/>
  <c r="V80"/>
  <c r="V79"/>
  <c r="V78"/>
  <c r="V77"/>
  <c r="V76"/>
  <c r="V75"/>
  <c r="V74"/>
  <c r="V73"/>
  <c r="V72"/>
  <c r="V71"/>
  <c r="V70"/>
  <c r="V69"/>
  <c r="V68"/>
  <c r="V67"/>
  <c r="V66"/>
  <c r="V65"/>
  <c r="V64"/>
  <c r="V63"/>
  <c r="V62"/>
  <c r="V61"/>
  <c r="V60"/>
  <c r="V59"/>
  <c r="V58"/>
  <c r="V57"/>
  <c r="V56"/>
  <c r="V55"/>
  <c r="V54"/>
  <c r="V53"/>
  <c r="V52"/>
  <c r="V51"/>
  <c r="V50"/>
  <c r="V49"/>
  <c r="V48"/>
  <c r="V47"/>
  <c r="V46"/>
  <c r="V45"/>
  <c r="V44"/>
  <c r="V43"/>
  <c r="V42"/>
  <c r="V41"/>
  <c r="V40"/>
  <c r="V39"/>
  <c r="V38"/>
  <c r="V37"/>
  <c r="Z95" i="66"/>
  <c r="Z94"/>
  <c r="Z93"/>
  <c r="Z92"/>
  <c r="Z91"/>
  <c r="Z90"/>
  <c r="Z89"/>
  <c r="Z88"/>
  <c r="Z87"/>
  <c r="Y95"/>
  <c r="Y94"/>
  <c r="Y93"/>
  <c r="Y92"/>
  <c r="Y91"/>
  <c r="Y90"/>
  <c r="Y89"/>
  <c r="Y88"/>
  <c r="Y87"/>
  <c r="Y86"/>
  <c r="Y85"/>
  <c r="Y84"/>
  <c r="Y83"/>
  <c r="Y82"/>
  <c r="Y81"/>
  <c r="Y80"/>
  <c r="Y79"/>
  <c r="Y78"/>
  <c r="Y77"/>
  <c r="Y76"/>
  <c r="Y75"/>
  <c r="Y74"/>
  <c r="Y73"/>
  <c r="Y72"/>
  <c r="Y71"/>
  <c r="Y70"/>
  <c r="Y69"/>
  <c r="Y68"/>
  <c r="Y67"/>
  <c r="Y66"/>
  <c r="Y65"/>
  <c r="Y64"/>
  <c r="Y63"/>
  <c r="Y62"/>
  <c r="Y61"/>
  <c r="X95"/>
  <c r="X94"/>
  <c r="X93"/>
  <c r="X92"/>
  <c r="X91"/>
  <c r="X90"/>
  <c r="X89"/>
  <c r="X88"/>
  <c r="X87"/>
  <c r="X86"/>
  <c r="X85"/>
  <c r="X84"/>
  <c r="X83"/>
  <c r="X82"/>
  <c r="X81"/>
  <c r="X80"/>
  <c r="X79"/>
  <c r="X78"/>
  <c r="X77"/>
  <c r="X76"/>
  <c r="X75"/>
  <c r="X74"/>
  <c r="X73"/>
  <c r="X72"/>
  <c r="X71"/>
  <c r="X70"/>
  <c r="X69"/>
  <c r="X68"/>
  <c r="X67"/>
  <c r="X66"/>
  <c r="X65"/>
  <c r="X64"/>
  <c r="X63"/>
  <c r="X62"/>
  <c r="X61"/>
  <c r="X60"/>
  <c r="X59"/>
  <c r="X58"/>
  <c r="X57"/>
  <c r="X56"/>
  <c r="X55"/>
  <c r="X54"/>
  <c r="X53"/>
  <c r="X52"/>
  <c r="X51"/>
  <c r="X50"/>
  <c r="X49"/>
  <c r="X48"/>
  <c r="X47"/>
  <c r="X46"/>
  <c r="X45"/>
  <c r="X44"/>
  <c r="X43"/>
  <c r="X42"/>
  <c r="X41"/>
  <c r="X40"/>
  <c r="X39"/>
  <c r="X38"/>
  <c r="W95"/>
  <c r="W94"/>
  <c r="W93"/>
  <c r="W92"/>
  <c r="W91"/>
  <c r="W90"/>
  <c r="W89"/>
  <c r="W88"/>
  <c r="W87"/>
  <c r="W86"/>
  <c r="W85"/>
  <c r="W84"/>
  <c r="W83"/>
  <c r="W82"/>
  <c r="W81"/>
  <c r="W80"/>
  <c r="W79"/>
  <c r="W78"/>
  <c r="W77"/>
  <c r="W76"/>
  <c r="W75"/>
  <c r="W74"/>
  <c r="W73"/>
  <c r="W72"/>
  <c r="W71"/>
  <c r="W70"/>
  <c r="W69"/>
  <c r="W68"/>
  <c r="W67"/>
  <c r="W66"/>
  <c r="W65"/>
  <c r="W64"/>
  <c r="W63"/>
  <c r="W62"/>
  <c r="W61"/>
  <c r="W60"/>
  <c r="W59"/>
  <c r="W58"/>
  <c r="W57"/>
  <c r="W56"/>
  <c r="W55"/>
  <c r="W54"/>
  <c r="W53"/>
  <c r="W52"/>
  <c r="W51"/>
  <c r="W50"/>
  <c r="W49"/>
  <c r="W48"/>
  <c r="W47"/>
  <c r="W46"/>
  <c r="W45"/>
  <c r="W44"/>
  <c r="W43"/>
  <c r="W42"/>
  <c r="W41"/>
  <c r="W40"/>
  <c r="W39"/>
  <c r="W38"/>
  <c r="W37"/>
  <c r="W36"/>
  <c r="W35"/>
  <c r="W34"/>
  <c r="W33"/>
  <c r="W32"/>
  <c r="W31"/>
  <c r="Q31" s="1"/>
  <c r="W30"/>
  <c r="W29"/>
  <c r="W28"/>
  <c r="W27"/>
  <c r="W26"/>
  <c r="W25"/>
  <c r="W24"/>
  <c r="W23"/>
  <c r="Q95"/>
  <c r="Q94"/>
  <c r="Q93"/>
  <c r="Q92"/>
  <c r="Q91"/>
  <c r="Q90"/>
  <c r="Q89"/>
  <c r="Q88"/>
  <c r="Q87"/>
  <c r="Q86"/>
  <c r="Q85"/>
  <c r="Q84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S95"/>
  <c r="S94"/>
  <c r="S93"/>
  <c r="S92"/>
  <c r="S91"/>
  <c r="S90"/>
  <c r="S89"/>
  <c r="S88"/>
  <c r="S87"/>
  <c r="S86"/>
  <c r="S85"/>
  <c r="S84"/>
  <c r="S83"/>
  <c r="S82"/>
  <c r="S81"/>
  <c r="S80"/>
  <c r="S79"/>
  <c r="S78"/>
  <c r="S77"/>
  <c r="S76"/>
  <c r="S75"/>
  <c r="S74"/>
  <c r="S73"/>
  <c r="S72"/>
  <c r="S71"/>
  <c r="S70"/>
  <c r="S69"/>
  <c r="S68"/>
  <c r="S67"/>
  <c r="S66"/>
  <c r="S65"/>
  <c r="S64"/>
  <c r="S63"/>
  <c r="S62"/>
  <c r="S61"/>
  <c r="S60"/>
  <c r="S59"/>
  <c r="S58"/>
  <c r="S57"/>
  <c r="S56"/>
  <c r="S55"/>
  <c r="S54"/>
  <c r="S53"/>
  <c r="S52"/>
  <c r="S51"/>
  <c r="S50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V95"/>
  <c r="V94"/>
  <c r="V93"/>
  <c r="V92"/>
  <c r="V91"/>
  <c r="V90"/>
  <c r="V89"/>
  <c r="V88"/>
  <c r="V87"/>
  <c r="V86"/>
  <c r="V85"/>
  <c r="V84"/>
  <c r="V83"/>
  <c r="V82"/>
  <c r="V81"/>
  <c r="V80"/>
  <c r="V79"/>
  <c r="V78"/>
  <c r="V77"/>
  <c r="V76"/>
  <c r="V75"/>
  <c r="V74"/>
  <c r="V73"/>
  <c r="V72"/>
  <c r="V71"/>
  <c r="V70"/>
  <c r="V69"/>
  <c r="V68"/>
  <c r="V67"/>
  <c r="V66"/>
  <c r="V65"/>
  <c r="V64"/>
  <c r="V63"/>
  <c r="V62"/>
  <c r="V61"/>
  <c r="V60"/>
  <c r="V59"/>
  <c r="V58"/>
  <c r="V57"/>
  <c r="V56"/>
  <c r="V55"/>
  <c r="V54"/>
  <c r="V53"/>
  <c r="V52"/>
  <c r="V51"/>
  <c r="V50"/>
  <c r="V49"/>
  <c r="V48"/>
  <c r="V47"/>
  <c r="V46"/>
  <c r="V45"/>
  <c r="V44"/>
  <c r="V43"/>
  <c r="V42"/>
  <c r="V41"/>
  <c r="V40"/>
  <c r="V39"/>
  <c r="V38"/>
  <c r="V37"/>
  <c r="V36"/>
  <c r="V35"/>
  <c r="V34"/>
  <c r="V33"/>
  <c r="V32"/>
  <c r="V31"/>
  <c r="V30"/>
  <c r="V29"/>
  <c r="V28"/>
  <c r="V27"/>
  <c r="V26"/>
  <c r="V25"/>
  <c r="V24"/>
  <c r="V23"/>
  <c r="V21"/>
  <c r="V20"/>
  <c r="V19"/>
  <c r="V18"/>
  <c r="V17"/>
  <c r="V16"/>
  <c r="V15"/>
  <c r="V14"/>
  <c r="V22"/>
  <c r="Z86" l="1"/>
  <c r="Y60"/>
  <c r="X37"/>
  <c r="W22"/>
  <c r="V13"/>
  <c r="S12"/>
  <c r="E14"/>
  <c r="G14"/>
  <c r="I14" s="1"/>
  <c r="E15"/>
  <c r="G15"/>
  <c r="I15" s="1"/>
  <c r="E16"/>
  <c r="G16"/>
  <c r="I16" s="1"/>
  <c r="E17"/>
  <c r="G17"/>
  <c r="I17" s="1"/>
  <c r="E18"/>
  <c r="G18"/>
  <c r="I18" s="1"/>
  <c r="E19"/>
  <c r="G19"/>
  <c r="I19" s="1"/>
  <c r="E20"/>
  <c r="G20"/>
  <c r="I20" s="1"/>
  <c r="E21"/>
  <c r="G21"/>
  <c r="I21" s="1"/>
  <c r="E22"/>
  <c r="G22"/>
  <c r="I22" s="1"/>
  <c r="E23"/>
  <c r="G23"/>
  <c r="I23" s="1"/>
  <c r="E24"/>
  <c r="G24"/>
  <c r="I24" s="1"/>
  <c r="E25"/>
  <c r="G25"/>
  <c r="I25" s="1"/>
  <c r="E26"/>
  <c r="G26"/>
  <c r="I26" s="1"/>
  <c r="E27"/>
  <c r="G27"/>
  <c r="I27" s="1"/>
  <c r="E28"/>
  <c r="G28"/>
  <c r="I28" s="1"/>
  <c r="E29"/>
  <c r="G29"/>
  <c r="I29" s="1"/>
  <c r="E30"/>
  <c r="G30"/>
  <c r="I30" s="1"/>
  <c r="E31"/>
  <c r="G31"/>
  <c r="I31" s="1"/>
  <c r="E32"/>
  <c r="G32"/>
  <c r="I32" s="1"/>
  <c r="E33"/>
  <c r="G33"/>
  <c r="I33" s="1"/>
  <c r="E34"/>
  <c r="G34"/>
  <c r="I34" s="1"/>
  <c r="E35"/>
  <c r="G35"/>
  <c r="I35" s="1"/>
  <c r="E36"/>
  <c r="G36"/>
  <c r="I36" s="1"/>
  <c r="E37"/>
  <c r="G37"/>
  <c r="I37" s="1"/>
  <c r="E38"/>
  <c r="G38"/>
  <c r="I38" s="1"/>
  <c r="E39"/>
  <c r="G39"/>
  <c r="I39" s="1"/>
  <c r="E40"/>
  <c r="G40"/>
  <c r="I40" s="1"/>
  <c r="E41"/>
  <c r="G41"/>
  <c r="I41" s="1"/>
  <c r="E42"/>
  <c r="G42"/>
  <c r="I42" s="1"/>
  <c r="E43"/>
  <c r="G43"/>
  <c r="I43" s="1"/>
  <c r="E44"/>
  <c r="G44"/>
  <c r="I44" s="1"/>
  <c r="E45"/>
  <c r="G45"/>
  <c r="I45" s="1"/>
  <c r="E46"/>
  <c r="G46"/>
  <c r="I46" s="1"/>
  <c r="E47"/>
  <c r="G47"/>
  <c r="I47" s="1"/>
  <c r="E48"/>
  <c r="G48"/>
  <c r="I48" s="1"/>
  <c r="E49"/>
  <c r="G49"/>
  <c r="I49" s="1"/>
  <c r="E50"/>
  <c r="G50"/>
  <c r="I50" s="1"/>
  <c r="E51"/>
  <c r="G51"/>
  <c r="I51" s="1"/>
  <c r="E52"/>
  <c r="G52"/>
  <c r="I52" s="1"/>
  <c r="E53"/>
  <c r="G53"/>
  <c r="I53" s="1"/>
  <c r="E54"/>
  <c r="G54"/>
  <c r="I54" s="1"/>
  <c r="E55"/>
  <c r="G55"/>
  <c r="I55" s="1"/>
  <c r="E56"/>
  <c r="G56"/>
  <c r="I56" s="1"/>
  <c r="E57"/>
  <c r="G57"/>
  <c r="I57" s="1"/>
  <c r="E58"/>
  <c r="G58"/>
  <c r="I58" s="1"/>
  <c r="E59"/>
  <c r="G59"/>
  <c r="I59" s="1"/>
  <c r="E60"/>
  <c r="G60"/>
  <c r="I60" s="1"/>
  <c r="E61"/>
  <c r="G61"/>
  <c r="I61" s="1"/>
  <c r="E62"/>
  <c r="G62"/>
  <c r="I62" s="1"/>
  <c r="E63"/>
  <c r="G63"/>
  <c r="I63" s="1"/>
  <c r="E64"/>
  <c r="G64"/>
  <c r="I64" s="1"/>
  <c r="E65"/>
  <c r="G65"/>
  <c r="I65" s="1"/>
  <c r="E66"/>
  <c r="G66"/>
  <c r="I66" s="1"/>
  <c r="E67"/>
  <c r="G67"/>
  <c r="I67" s="1"/>
  <c r="E68"/>
  <c r="G68"/>
  <c r="I68" s="1"/>
  <c r="E69"/>
  <c r="G69"/>
  <c r="I69" s="1"/>
  <c r="E70"/>
  <c r="G70"/>
  <c r="I70" s="1"/>
  <c r="E71"/>
  <c r="G71"/>
  <c r="I71" s="1"/>
  <c r="E72"/>
  <c r="G72"/>
  <c r="I72" s="1"/>
  <c r="E73"/>
  <c r="G73"/>
  <c r="I73" s="1"/>
  <c r="E74"/>
  <c r="G74"/>
  <c r="I74" s="1"/>
  <c r="E75"/>
  <c r="G75"/>
  <c r="I75" s="1"/>
  <c r="E76"/>
  <c r="G76"/>
  <c r="I76" s="1"/>
  <c r="E77"/>
  <c r="G77"/>
  <c r="I77" s="1"/>
  <c r="E78"/>
  <c r="G78"/>
  <c r="I78" s="1"/>
  <c r="E79"/>
  <c r="G79"/>
  <c r="I79" s="1"/>
  <c r="E80"/>
  <c r="G80"/>
  <c r="I80" s="1"/>
  <c r="E81"/>
  <c r="G81"/>
  <c r="I81" s="1"/>
  <c r="E82"/>
  <c r="G82"/>
  <c r="I82" s="1"/>
  <c r="E83"/>
  <c r="G83"/>
  <c r="I83" s="1"/>
  <c r="E84"/>
  <c r="G84"/>
  <c r="I84" s="1"/>
  <c r="E85"/>
  <c r="G85"/>
  <c r="I85" s="1"/>
  <c r="E86"/>
  <c r="G86"/>
  <c r="I86" s="1"/>
  <c r="E87"/>
  <c r="G87"/>
  <c r="I87" s="1"/>
  <c r="E88"/>
  <c r="G88"/>
  <c r="I88" s="1"/>
  <c r="E89"/>
  <c r="G89"/>
  <c r="I89" s="1"/>
  <c r="E90"/>
  <c r="G90"/>
  <c r="I90" s="1"/>
  <c r="E91"/>
  <c r="G91"/>
  <c r="I91" s="1"/>
  <c r="E92"/>
  <c r="G92"/>
  <c r="I92" s="1"/>
  <c r="E93"/>
  <c r="G93"/>
  <c r="I93" s="1"/>
  <c r="E94"/>
  <c r="G94"/>
  <c r="I94" s="1"/>
  <c r="E95"/>
  <c r="K14" s="1"/>
  <c r="M14" s="1"/>
  <c r="G95"/>
  <c r="I95" s="1"/>
  <c r="K95"/>
  <c r="K13"/>
  <c r="K12"/>
  <c r="G13"/>
  <c r="I12"/>
  <c r="I13" s="1"/>
  <c r="G12"/>
  <c r="E12"/>
  <c r="E13" s="1"/>
  <c r="A13"/>
  <c r="C13"/>
  <c r="A14"/>
  <c r="C14"/>
  <c r="A15"/>
  <c r="C15"/>
  <c r="A16"/>
  <c r="C16"/>
  <c r="A17"/>
  <c r="C17"/>
  <c r="A18"/>
  <c r="C18"/>
  <c r="A19"/>
  <c r="C19"/>
  <c r="A20"/>
  <c r="C20"/>
  <c r="A21"/>
  <c r="C21"/>
  <c r="A22"/>
  <c r="C22"/>
  <c r="A23"/>
  <c r="C23"/>
  <c r="A24"/>
  <c r="C24"/>
  <c r="A25"/>
  <c r="C25"/>
  <c r="A26"/>
  <c r="C26"/>
  <c r="A27"/>
  <c r="C27"/>
  <c r="A28"/>
  <c r="C28"/>
  <c r="A29"/>
  <c r="C29"/>
  <c r="A30"/>
  <c r="C30"/>
  <c r="A31"/>
  <c r="C31"/>
  <c r="A32"/>
  <c r="C32"/>
  <c r="A33"/>
  <c r="C33"/>
  <c r="A34"/>
  <c r="C34"/>
  <c r="A35"/>
  <c r="C35"/>
  <c r="A36"/>
  <c r="C36"/>
  <c r="A37"/>
  <c r="C37"/>
  <c r="A38"/>
  <c r="C38"/>
  <c r="A39"/>
  <c r="C39"/>
  <c r="A40"/>
  <c r="C40"/>
  <c r="A41"/>
  <c r="C41"/>
  <c r="A42"/>
  <c r="C42"/>
  <c r="A43"/>
  <c r="C43"/>
  <c r="A44"/>
  <c r="C44"/>
  <c r="A45"/>
  <c r="C45"/>
  <c r="A46"/>
  <c r="C46"/>
  <c r="A47"/>
  <c r="C47"/>
  <c r="A48"/>
  <c r="C48"/>
  <c r="A49"/>
  <c r="C49"/>
  <c r="A50"/>
  <c r="C50"/>
  <c r="A51"/>
  <c r="C51"/>
  <c r="A52"/>
  <c r="C52"/>
  <c r="A53"/>
  <c r="C53"/>
  <c r="A54"/>
  <c r="C54"/>
  <c r="A55"/>
  <c r="C55"/>
  <c r="A56"/>
  <c r="C56"/>
  <c r="A57"/>
  <c r="C57"/>
  <c r="A58"/>
  <c r="C58"/>
  <c r="A59"/>
  <c r="C59"/>
  <c r="A60"/>
  <c r="C60"/>
  <c r="A61"/>
  <c r="C61"/>
  <c r="A62"/>
  <c r="C62"/>
  <c r="A63"/>
  <c r="C63"/>
  <c r="A64"/>
  <c r="C64"/>
  <c r="A65"/>
  <c r="C65"/>
  <c r="A66"/>
  <c r="C66"/>
  <c r="A67"/>
  <c r="C67"/>
  <c r="A68"/>
  <c r="C68"/>
  <c r="A69"/>
  <c r="C69"/>
  <c r="A70"/>
  <c r="C70"/>
  <c r="A71"/>
  <c r="C71"/>
  <c r="A72"/>
  <c r="C72"/>
  <c r="A73"/>
  <c r="C73"/>
  <c r="A74"/>
  <c r="C74"/>
  <c r="A75"/>
  <c r="C75"/>
  <c r="A76"/>
  <c r="C76"/>
  <c r="A77"/>
  <c r="C77"/>
  <c r="A78"/>
  <c r="C78"/>
  <c r="A79"/>
  <c r="C79"/>
  <c r="A80"/>
  <c r="C80"/>
  <c r="A81"/>
  <c r="C81"/>
  <c r="A82"/>
  <c r="C82"/>
  <c r="A83"/>
  <c r="C83"/>
  <c r="A84"/>
  <c r="C84"/>
  <c r="A85"/>
  <c r="C85"/>
  <c r="A86"/>
  <c r="C86"/>
  <c r="A87"/>
  <c r="C87"/>
  <c r="A88"/>
  <c r="C88"/>
  <c r="A89"/>
  <c r="C89"/>
  <c r="A90"/>
  <c r="C90"/>
  <c r="A91"/>
  <c r="C91"/>
  <c r="A92"/>
  <c r="C92"/>
  <c r="A93"/>
  <c r="C93"/>
  <c r="A94"/>
  <c r="C94"/>
  <c r="A95"/>
  <c r="C95"/>
  <c r="A12"/>
  <c r="C12"/>
  <c r="Z45" i="65"/>
  <c r="Z44"/>
  <c r="Z43"/>
  <c r="Z42"/>
  <c r="Y41"/>
  <c r="Y40"/>
  <c r="X39"/>
  <c r="X38"/>
  <c r="X37"/>
  <c r="X36"/>
  <c r="X35"/>
  <c r="X34"/>
  <c r="W33"/>
  <c r="W32"/>
  <c r="W31"/>
  <c r="W30"/>
  <c r="W29"/>
  <c r="W28"/>
  <c r="W27"/>
  <c r="W26"/>
  <c r="W25"/>
  <c r="W24"/>
  <c r="W23"/>
  <c r="W22"/>
  <c r="V21"/>
  <c r="V20"/>
  <c r="V19"/>
  <c r="V18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E14"/>
  <c r="G14"/>
  <c r="I14" s="1"/>
  <c r="E15"/>
  <c r="G15"/>
  <c r="I15" s="1"/>
  <c r="E16"/>
  <c r="G16"/>
  <c r="I16" s="1"/>
  <c r="E17"/>
  <c r="G17"/>
  <c r="I17" s="1"/>
  <c r="E18"/>
  <c r="G18"/>
  <c r="I18" s="1"/>
  <c r="E19"/>
  <c r="G19"/>
  <c r="I19" s="1"/>
  <c r="E20"/>
  <c r="G20"/>
  <c r="I20" s="1"/>
  <c r="E21"/>
  <c r="G21"/>
  <c r="I21" s="1"/>
  <c r="E22"/>
  <c r="G22"/>
  <c r="I22" s="1"/>
  <c r="E23"/>
  <c r="G23"/>
  <c r="I23" s="1"/>
  <c r="E24"/>
  <c r="G24"/>
  <c r="I24" s="1"/>
  <c r="E25"/>
  <c r="G25"/>
  <c r="I25" s="1"/>
  <c r="E26"/>
  <c r="G26"/>
  <c r="I26" s="1"/>
  <c r="E27"/>
  <c r="G27"/>
  <c r="I27" s="1"/>
  <c r="E28"/>
  <c r="G28"/>
  <c r="I28" s="1"/>
  <c r="E29"/>
  <c r="G29"/>
  <c r="I29" s="1"/>
  <c r="E30"/>
  <c r="G30"/>
  <c r="I30" s="1"/>
  <c r="E31"/>
  <c r="G31"/>
  <c r="I31" s="1"/>
  <c r="E32"/>
  <c r="G32"/>
  <c r="I32" s="1"/>
  <c r="E33"/>
  <c r="G33"/>
  <c r="I33" s="1"/>
  <c r="E34"/>
  <c r="G34"/>
  <c r="I34" s="1"/>
  <c r="E35"/>
  <c r="G35"/>
  <c r="I35" s="1"/>
  <c r="E36"/>
  <c r="G36"/>
  <c r="I36" s="1"/>
  <c r="K36"/>
  <c r="E37"/>
  <c r="G37"/>
  <c r="K37"/>
  <c r="E38"/>
  <c r="G38"/>
  <c r="K38"/>
  <c r="E39"/>
  <c r="G39"/>
  <c r="K39"/>
  <c r="E40"/>
  <c r="G40"/>
  <c r="K40"/>
  <c r="E41"/>
  <c r="G41"/>
  <c r="K41"/>
  <c r="E42"/>
  <c r="G42"/>
  <c r="K42"/>
  <c r="E43"/>
  <c r="G43"/>
  <c r="K43"/>
  <c r="E44"/>
  <c r="G44"/>
  <c r="K44"/>
  <c r="E45"/>
  <c r="K14" s="1"/>
  <c r="M14" s="1"/>
  <c r="G45"/>
  <c r="K45"/>
  <c r="K13"/>
  <c r="K12"/>
  <c r="G13"/>
  <c r="I12"/>
  <c r="I13" s="1"/>
  <c r="G12"/>
  <c r="E12"/>
  <c r="E13" s="1"/>
  <c r="M13" s="1"/>
  <c r="A13"/>
  <c r="C13"/>
  <c r="A14"/>
  <c r="C14"/>
  <c r="A15"/>
  <c r="C15"/>
  <c r="A16"/>
  <c r="C16"/>
  <c r="A17"/>
  <c r="C17"/>
  <c r="A18"/>
  <c r="C18"/>
  <c r="A19"/>
  <c r="C19"/>
  <c r="A20"/>
  <c r="C20"/>
  <c r="A21"/>
  <c r="C21"/>
  <c r="A22"/>
  <c r="C22"/>
  <c r="A23"/>
  <c r="C23"/>
  <c r="A24"/>
  <c r="C24"/>
  <c r="A25"/>
  <c r="C25"/>
  <c r="A26"/>
  <c r="C26"/>
  <c r="A27"/>
  <c r="C27"/>
  <c r="A28"/>
  <c r="C28"/>
  <c r="A29"/>
  <c r="C29"/>
  <c r="A30"/>
  <c r="C30"/>
  <c r="A31"/>
  <c r="C31"/>
  <c r="A32"/>
  <c r="C32"/>
  <c r="A33"/>
  <c r="C33"/>
  <c r="A34"/>
  <c r="C34"/>
  <c r="A35"/>
  <c r="C35"/>
  <c r="A36"/>
  <c r="C36"/>
  <c r="A37"/>
  <c r="C37"/>
  <c r="A38"/>
  <c r="C38"/>
  <c r="A39"/>
  <c r="C39"/>
  <c r="A40"/>
  <c r="C40"/>
  <c r="A41"/>
  <c r="C41"/>
  <c r="A42"/>
  <c r="C42"/>
  <c r="A43"/>
  <c r="C43"/>
  <c r="A44"/>
  <c r="C44"/>
  <c r="A45"/>
  <c r="C45"/>
  <c r="A12"/>
  <c r="C12"/>
  <c r="Y35" i="64"/>
  <c r="Y34"/>
  <c r="X33"/>
  <c r="X32"/>
  <c r="W31"/>
  <c r="W30"/>
  <c r="W29"/>
  <c r="W28"/>
  <c r="W27"/>
  <c r="W26"/>
  <c r="W25"/>
  <c r="W24"/>
  <c r="W23"/>
  <c r="W22"/>
  <c r="V21"/>
  <c r="V20"/>
  <c r="V19"/>
  <c r="V18"/>
  <c r="V17"/>
  <c r="V16"/>
  <c r="V15"/>
  <c r="V14"/>
  <c r="V13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Q12"/>
  <c r="E14"/>
  <c r="G14"/>
  <c r="I14" s="1"/>
  <c r="E15"/>
  <c r="G15"/>
  <c r="I15" s="1"/>
  <c r="E16"/>
  <c r="G16"/>
  <c r="I16" s="1"/>
  <c r="E17"/>
  <c r="G17"/>
  <c r="I17" s="1"/>
  <c r="E18"/>
  <c r="G18"/>
  <c r="I18" s="1"/>
  <c r="E19"/>
  <c r="G19"/>
  <c r="I19" s="1"/>
  <c r="E20"/>
  <c r="G20"/>
  <c r="I20" s="1"/>
  <c r="E21"/>
  <c r="G21"/>
  <c r="I21" s="1"/>
  <c r="E22"/>
  <c r="G22"/>
  <c r="I22" s="1"/>
  <c r="E23"/>
  <c r="G23"/>
  <c r="I23" s="1"/>
  <c r="E24"/>
  <c r="G24"/>
  <c r="I24" s="1"/>
  <c r="E25"/>
  <c r="G25"/>
  <c r="I25" s="1"/>
  <c r="E26"/>
  <c r="G26"/>
  <c r="I26" s="1"/>
  <c r="E27"/>
  <c r="G27"/>
  <c r="I27" s="1"/>
  <c r="K27"/>
  <c r="E28"/>
  <c r="G28"/>
  <c r="K28"/>
  <c r="E29"/>
  <c r="G29"/>
  <c r="K29"/>
  <c r="E30"/>
  <c r="G30"/>
  <c r="K30"/>
  <c r="E31"/>
  <c r="G31"/>
  <c r="K31"/>
  <c r="E32"/>
  <c r="G32"/>
  <c r="K32"/>
  <c r="E33"/>
  <c r="G33"/>
  <c r="K33"/>
  <c r="E34"/>
  <c r="G34"/>
  <c r="K34"/>
  <c r="E35"/>
  <c r="K14" s="1"/>
  <c r="G35"/>
  <c r="K35"/>
  <c r="K13"/>
  <c r="K12"/>
  <c r="G13"/>
  <c r="I12"/>
  <c r="I13" s="1"/>
  <c r="G12"/>
  <c r="E12"/>
  <c r="E13" s="1"/>
  <c r="A13"/>
  <c r="C13"/>
  <c r="A14"/>
  <c r="C14"/>
  <c r="A15"/>
  <c r="C15"/>
  <c r="A16"/>
  <c r="C16"/>
  <c r="A17"/>
  <c r="C17"/>
  <c r="A18"/>
  <c r="C18"/>
  <c r="A19"/>
  <c r="C19"/>
  <c r="A20"/>
  <c r="C20"/>
  <c r="A21"/>
  <c r="C21"/>
  <c r="A22"/>
  <c r="C22"/>
  <c r="A23"/>
  <c r="C23"/>
  <c r="A24"/>
  <c r="C24"/>
  <c r="A25"/>
  <c r="C25"/>
  <c r="A26"/>
  <c r="C26"/>
  <c r="A27"/>
  <c r="C27"/>
  <c r="A28"/>
  <c r="C28"/>
  <c r="A29"/>
  <c r="C29"/>
  <c r="A30"/>
  <c r="C30"/>
  <c r="A31"/>
  <c r="C31"/>
  <c r="A32"/>
  <c r="C32"/>
  <c r="A33"/>
  <c r="C33"/>
  <c r="A34"/>
  <c r="C34"/>
  <c r="A35"/>
  <c r="C35"/>
  <c r="A12"/>
  <c r="C12"/>
  <c r="K13" i="63"/>
  <c r="K12"/>
  <c r="W13"/>
  <c r="W12"/>
  <c r="S13"/>
  <c r="S12"/>
  <c r="Q13"/>
  <c r="Q12"/>
  <c r="G13"/>
  <c r="I12"/>
  <c r="I13" s="1"/>
  <c r="G12"/>
  <c r="E12"/>
  <c r="E13" s="1"/>
  <c r="M13" s="1"/>
  <c r="O13" s="1"/>
  <c r="A13"/>
  <c r="C13"/>
  <c r="A12"/>
  <c r="C12"/>
  <c r="V23" i="62"/>
  <c r="V22"/>
  <c r="V21"/>
  <c r="V20"/>
  <c r="V19"/>
  <c r="V18"/>
  <c r="V17"/>
  <c r="V16"/>
  <c r="V15"/>
  <c r="V14"/>
  <c r="V13"/>
  <c r="V12"/>
  <c r="S23"/>
  <c r="S22"/>
  <c r="S21"/>
  <c r="S20"/>
  <c r="S19"/>
  <c r="S18"/>
  <c r="S17"/>
  <c r="S16"/>
  <c r="S15"/>
  <c r="S14"/>
  <c r="S13"/>
  <c r="S12"/>
  <c r="Q12" s="1"/>
  <c r="E14"/>
  <c r="G14"/>
  <c r="I14" s="1"/>
  <c r="K14"/>
  <c r="E15"/>
  <c r="G15"/>
  <c r="K15"/>
  <c r="E16"/>
  <c r="G16"/>
  <c r="K16"/>
  <c r="E17"/>
  <c r="G17"/>
  <c r="K17"/>
  <c r="E18"/>
  <c r="G18"/>
  <c r="K18"/>
  <c r="E19"/>
  <c r="G19"/>
  <c r="K19"/>
  <c r="E20"/>
  <c r="G20"/>
  <c r="K20"/>
  <c r="E21"/>
  <c r="G21"/>
  <c r="K21"/>
  <c r="E22"/>
  <c r="G22"/>
  <c r="K22"/>
  <c r="E23"/>
  <c r="G23"/>
  <c r="K23"/>
  <c r="K13"/>
  <c r="K12"/>
  <c r="G13"/>
  <c r="I12"/>
  <c r="I13" s="1"/>
  <c r="G12"/>
  <c r="E12"/>
  <c r="E13" s="1"/>
  <c r="A13"/>
  <c r="C13"/>
  <c r="A14"/>
  <c r="C14"/>
  <c r="A15"/>
  <c r="C15"/>
  <c r="A16"/>
  <c r="C16"/>
  <c r="A17"/>
  <c r="C17"/>
  <c r="A18"/>
  <c r="C18"/>
  <c r="A19"/>
  <c r="C19"/>
  <c r="A20"/>
  <c r="C20"/>
  <c r="A21"/>
  <c r="C21"/>
  <c r="A22"/>
  <c r="C22"/>
  <c r="A23"/>
  <c r="C23"/>
  <c r="A12"/>
  <c r="C12"/>
  <c r="Z37" i="61"/>
  <c r="Z36"/>
  <c r="Z35"/>
  <c r="Z34"/>
  <c r="Q34" s="1"/>
  <c r="Z33"/>
  <c r="Y32"/>
  <c r="Y31"/>
  <c r="Y30"/>
  <c r="Y29"/>
  <c r="Y28"/>
  <c r="Y27"/>
  <c r="W26"/>
  <c r="Q26" s="1"/>
  <c r="W25"/>
  <c r="W24"/>
  <c r="Q24" s="1"/>
  <c r="W23"/>
  <c r="W22"/>
  <c r="V21"/>
  <c r="V20"/>
  <c r="V19"/>
  <c r="V18"/>
  <c r="Q18" s="1"/>
  <c r="V17"/>
  <c r="V16"/>
  <c r="V15"/>
  <c r="V14"/>
  <c r="V13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Q37"/>
  <c r="Q35"/>
  <c r="Q33"/>
  <c r="Q32"/>
  <c r="Q31"/>
  <c r="Q29"/>
  <c r="Q27"/>
  <c r="Q25"/>
  <c r="Q23"/>
  <c r="Q22"/>
  <c r="Q21"/>
  <c r="Q20"/>
  <c r="Q19"/>
  <c r="Q17"/>
  <c r="Q16"/>
  <c r="Q15"/>
  <c r="Q14"/>
  <c r="Q13"/>
  <c r="Q12"/>
  <c r="E14"/>
  <c r="G14"/>
  <c r="I14"/>
  <c r="E15"/>
  <c r="G15"/>
  <c r="I15" s="1"/>
  <c r="I16" s="1"/>
  <c r="I17" s="1"/>
  <c r="I18" s="1"/>
  <c r="I19" s="1"/>
  <c r="I20" s="1"/>
  <c r="I21" s="1"/>
  <c r="I22" s="1"/>
  <c r="I23" s="1"/>
  <c r="I24" s="1"/>
  <c r="I25" s="1"/>
  <c r="E16"/>
  <c r="G16"/>
  <c r="E17"/>
  <c r="G17"/>
  <c r="E18"/>
  <c r="G18"/>
  <c r="E19"/>
  <c r="G19"/>
  <c r="E20"/>
  <c r="G20"/>
  <c r="E21"/>
  <c r="G21"/>
  <c r="E22"/>
  <c r="G22"/>
  <c r="E23"/>
  <c r="G23"/>
  <c r="E24"/>
  <c r="G24"/>
  <c r="E25"/>
  <c r="G25"/>
  <c r="E26"/>
  <c r="G26"/>
  <c r="I26" s="1"/>
  <c r="E27"/>
  <c r="G27"/>
  <c r="I27" s="1"/>
  <c r="I28" s="1"/>
  <c r="I29" s="1"/>
  <c r="I30" s="1"/>
  <c r="I31" s="1"/>
  <c r="I32" s="1"/>
  <c r="I33" s="1"/>
  <c r="I34" s="1"/>
  <c r="I35" s="1"/>
  <c r="I36" s="1"/>
  <c r="I37" s="1"/>
  <c r="E28"/>
  <c r="G28"/>
  <c r="E29"/>
  <c r="G29"/>
  <c r="E30"/>
  <c r="G30"/>
  <c r="E31"/>
  <c r="G31"/>
  <c r="E32"/>
  <c r="G32"/>
  <c r="E33"/>
  <c r="G33"/>
  <c r="E34"/>
  <c r="G34"/>
  <c r="E35"/>
  <c r="G35"/>
  <c r="E36"/>
  <c r="G36"/>
  <c r="E37"/>
  <c r="K14" s="1"/>
  <c r="M14" s="1"/>
  <c r="G37"/>
  <c r="K13"/>
  <c r="K12"/>
  <c r="G13"/>
  <c r="I12"/>
  <c r="I13" s="1"/>
  <c r="G12"/>
  <c r="E12"/>
  <c r="E13" s="1"/>
  <c r="M13" s="1"/>
  <c r="A13"/>
  <c r="C13"/>
  <c r="A14"/>
  <c r="C14"/>
  <c r="A15"/>
  <c r="C15"/>
  <c r="A16"/>
  <c r="C16"/>
  <c r="A17"/>
  <c r="C17"/>
  <c r="A18"/>
  <c r="C18"/>
  <c r="A19"/>
  <c r="C19"/>
  <c r="A20"/>
  <c r="C20"/>
  <c r="A21"/>
  <c r="C21"/>
  <c r="A22"/>
  <c r="C22"/>
  <c r="A23"/>
  <c r="C23"/>
  <c r="A24"/>
  <c r="C24"/>
  <c r="A25"/>
  <c r="C25"/>
  <c r="A26"/>
  <c r="C26"/>
  <c r="A27"/>
  <c r="C27"/>
  <c r="A28"/>
  <c r="C28"/>
  <c r="A29"/>
  <c r="C29"/>
  <c r="A30"/>
  <c r="C30"/>
  <c r="A31"/>
  <c r="C31"/>
  <c r="A32"/>
  <c r="C32"/>
  <c r="A33"/>
  <c r="C33"/>
  <c r="A34"/>
  <c r="C34"/>
  <c r="A35"/>
  <c r="C35"/>
  <c r="A36"/>
  <c r="C36"/>
  <c r="A37"/>
  <c r="C37"/>
  <c r="A12"/>
  <c r="C12"/>
  <c r="S13" i="60"/>
  <c r="Q13" s="1"/>
  <c r="S14"/>
  <c r="Q14" s="1"/>
  <c r="S15"/>
  <c r="Q15" s="1"/>
  <c r="S16"/>
  <c r="Q16" s="1"/>
  <c r="S17"/>
  <c r="Q17" s="1"/>
  <c r="S18"/>
  <c r="Q18" s="1"/>
  <c r="S19"/>
  <c r="Q19" s="1"/>
  <c r="S20"/>
  <c r="Q20" s="1"/>
  <c r="S21"/>
  <c r="Q21" s="1"/>
  <c r="S22"/>
  <c r="S23"/>
  <c r="V23"/>
  <c r="V22"/>
  <c r="S12"/>
  <c r="S25" s="1"/>
  <c r="S27" s="1"/>
  <c r="D193" i="68" s="1"/>
  <c r="Q12" i="60"/>
  <c r="E14"/>
  <c r="G14"/>
  <c r="I14" s="1"/>
  <c r="E15"/>
  <c r="G15"/>
  <c r="I15" s="1"/>
  <c r="K15"/>
  <c r="E16"/>
  <c r="G16"/>
  <c r="K16"/>
  <c r="E17"/>
  <c r="G17"/>
  <c r="K17"/>
  <c r="E18"/>
  <c r="G18"/>
  <c r="K18"/>
  <c r="E19"/>
  <c r="G19"/>
  <c r="K19"/>
  <c r="E20"/>
  <c r="G20"/>
  <c r="K20"/>
  <c r="E21"/>
  <c r="G21"/>
  <c r="K21"/>
  <c r="E22"/>
  <c r="G22"/>
  <c r="K22"/>
  <c r="E23"/>
  <c r="K14" s="1"/>
  <c r="G23"/>
  <c r="K23"/>
  <c r="G13"/>
  <c r="K12"/>
  <c r="M12" s="1"/>
  <c r="G12"/>
  <c r="I12" s="1"/>
  <c r="E12"/>
  <c r="E13" s="1"/>
  <c r="K13" s="1"/>
  <c r="A13"/>
  <c r="C13"/>
  <c r="A14"/>
  <c r="C14"/>
  <c r="A15"/>
  <c r="C15"/>
  <c r="A16"/>
  <c r="C16"/>
  <c r="A17"/>
  <c r="C17"/>
  <c r="A18"/>
  <c r="C18"/>
  <c r="A19"/>
  <c r="C19"/>
  <c r="A20"/>
  <c r="C20"/>
  <c r="A21"/>
  <c r="C21"/>
  <c r="A22"/>
  <c r="C22"/>
  <c r="A23"/>
  <c r="C23"/>
  <c r="A12"/>
  <c r="C12"/>
  <c r="E14" i="59"/>
  <c r="G14"/>
  <c r="I14" s="1"/>
  <c r="E15"/>
  <c r="G15"/>
  <c r="I15" s="1"/>
  <c r="K15"/>
  <c r="E16"/>
  <c r="G16"/>
  <c r="K16"/>
  <c r="E17"/>
  <c r="G17"/>
  <c r="K17"/>
  <c r="E18"/>
  <c r="G18"/>
  <c r="K18"/>
  <c r="E19"/>
  <c r="G19"/>
  <c r="K19"/>
  <c r="E20"/>
  <c r="G20"/>
  <c r="K20"/>
  <c r="E21"/>
  <c r="G21"/>
  <c r="K21"/>
  <c r="E22"/>
  <c r="G22"/>
  <c r="K22"/>
  <c r="E23"/>
  <c r="K14" s="1"/>
  <c r="G23"/>
  <c r="K23"/>
  <c r="K13"/>
  <c r="K12"/>
  <c r="G13"/>
  <c r="I12"/>
  <c r="I13" s="1"/>
  <c r="G12"/>
  <c r="E12"/>
  <c r="E13" s="1"/>
  <c r="M13" s="1"/>
  <c r="Q23"/>
  <c r="Q22"/>
  <c r="Q21"/>
  <c r="Q20"/>
  <c r="Q19"/>
  <c r="Q18"/>
  <c r="Q17"/>
  <c r="Q16"/>
  <c r="Q15"/>
  <c r="Q14"/>
  <c r="Q13"/>
  <c r="Q12"/>
  <c r="W23"/>
  <c r="S23"/>
  <c r="W22"/>
  <c r="S22"/>
  <c r="W21"/>
  <c r="S21"/>
  <c r="W20"/>
  <c r="S20"/>
  <c r="W19"/>
  <c r="S19"/>
  <c r="W18"/>
  <c r="S18"/>
  <c r="W17"/>
  <c r="S17"/>
  <c r="W16"/>
  <c r="S16"/>
  <c r="W15"/>
  <c r="S15"/>
  <c r="W14"/>
  <c r="S14"/>
  <c r="W13"/>
  <c r="S13"/>
  <c r="W12"/>
  <c r="S12"/>
  <c r="A23"/>
  <c r="A22"/>
  <c r="A21"/>
  <c r="A20"/>
  <c r="A19"/>
  <c r="A18"/>
  <c r="A17"/>
  <c r="A16"/>
  <c r="A15"/>
  <c r="A14"/>
  <c r="A13"/>
  <c r="A12"/>
  <c r="C13"/>
  <c r="C14"/>
  <c r="C15"/>
  <c r="C16"/>
  <c r="C17"/>
  <c r="C18"/>
  <c r="C19"/>
  <c r="C20"/>
  <c r="C21"/>
  <c r="C22"/>
  <c r="C23"/>
  <c r="C12"/>
  <c r="Y28" i="58"/>
  <c r="Q28" s="1"/>
  <c r="X27"/>
  <c r="X26"/>
  <c r="X25"/>
  <c r="X24"/>
  <c r="X23"/>
  <c r="X22"/>
  <c r="W21"/>
  <c r="W20"/>
  <c r="W19"/>
  <c r="V18"/>
  <c r="V17"/>
  <c r="S28"/>
  <c r="S27"/>
  <c r="S26"/>
  <c r="S25"/>
  <c r="S24"/>
  <c r="S23"/>
  <c r="S22"/>
  <c r="S21"/>
  <c r="Q21" s="1"/>
  <c r="S20"/>
  <c r="S19"/>
  <c r="Q19" s="1"/>
  <c r="S18"/>
  <c r="S17"/>
  <c r="Q17" s="1"/>
  <c r="S16"/>
  <c r="S15"/>
  <c r="Q15" s="1"/>
  <c r="S14"/>
  <c r="S13"/>
  <c r="Q13" s="1"/>
  <c r="S12"/>
  <c r="Q26"/>
  <c r="Q24"/>
  <c r="Q22"/>
  <c r="Q20"/>
  <c r="Q18"/>
  <c r="Q16"/>
  <c r="Q14"/>
  <c r="Q12"/>
  <c r="E14"/>
  <c r="G14"/>
  <c r="I14" s="1"/>
  <c r="E15"/>
  <c r="G15"/>
  <c r="I15" s="1"/>
  <c r="E16"/>
  <c r="G16"/>
  <c r="I16" s="1"/>
  <c r="E17"/>
  <c r="G17"/>
  <c r="I17" s="1"/>
  <c r="E18"/>
  <c r="G18"/>
  <c r="I18" s="1"/>
  <c r="E19"/>
  <c r="G19"/>
  <c r="I19" s="1"/>
  <c r="K19"/>
  <c r="E20"/>
  <c r="G20"/>
  <c r="K20"/>
  <c r="E21"/>
  <c r="G21"/>
  <c r="K21"/>
  <c r="E22"/>
  <c r="G22"/>
  <c r="K22"/>
  <c r="E23"/>
  <c r="G23"/>
  <c r="K23"/>
  <c r="E24"/>
  <c r="G24"/>
  <c r="K24"/>
  <c r="E25"/>
  <c r="G25"/>
  <c r="K25"/>
  <c r="E26"/>
  <c r="G26"/>
  <c r="K26"/>
  <c r="E27"/>
  <c r="G27"/>
  <c r="K27"/>
  <c r="E28"/>
  <c r="K14" s="1"/>
  <c r="M14" s="1"/>
  <c r="G28"/>
  <c r="K28"/>
  <c r="K13"/>
  <c r="K12"/>
  <c r="G13"/>
  <c r="I12"/>
  <c r="I13" s="1"/>
  <c r="G12"/>
  <c r="E12"/>
  <c r="E13" s="1"/>
  <c r="M13" s="1"/>
  <c r="A13"/>
  <c r="C13"/>
  <c r="A14"/>
  <c r="C14"/>
  <c r="A15"/>
  <c r="C15"/>
  <c r="A16"/>
  <c r="C16"/>
  <c r="A17"/>
  <c r="C17"/>
  <c r="A18"/>
  <c r="C18"/>
  <c r="A19"/>
  <c r="C19"/>
  <c r="A20"/>
  <c r="C20"/>
  <c r="A21"/>
  <c r="C21"/>
  <c r="A22"/>
  <c r="C22"/>
  <c r="A23"/>
  <c r="C23"/>
  <c r="A24"/>
  <c r="C24"/>
  <c r="A25"/>
  <c r="C25"/>
  <c r="A26"/>
  <c r="C26"/>
  <c r="A27"/>
  <c r="C27"/>
  <c r="A28"/>
  <c r="C28"/>
  <c r="A12"/>
  <c r="C12"/>
  <c r="E14" i="57"/>
  <c r="G14"/>
  <c r="I14" s="1"/>
  <c r="E15"/>
  <c r="G15"/>
  <c r="I15" s="1"/>
  <c r="E16"/>
  <c r="G16"/>
  <c r="I16" s="1"/>
  <c r="E17"/>
  <c r="G17"/>
  <c r="I17" s="1"/>
  <c r="E18"/>
  <c r="G18"/>
  <c r="I18" s="1"/>
  <c r="E19"/>
  <c r="G19"/>
  <c r="I19" s="1"/>
  <c r="E20"/>
  <c r="G20"/>
  <c r="I20" s="1"/>
  <c r="E21"/>
  <c r="G21"/>
  <c r="I21" s="1"/>
  <c r="E22"/>
  <c r="G22"/>
  <c r="I22" s="1"/>
  <c r="K22"/>
  <c r="E23"/>
  <c r="G23"/>
  <c r="K23"/>
  <c r="E24"/>
  <c r="G24"/>
  <c r="K24"/>
  <c r="E25"/>
  <c r="G25"/>
  <c r="K25"/>
  <c r="E26"/>
  <c r="G26"/>
  <c r="K26"/>
  <c r="E27"/>
  <c r="G27"/>
  <c r="K27"/>
  <c r="E28"/>
  <c r="G28"/>
  <c r="K28"/>
  <c r="E29"/>
  <c r="G29"/>
  <c r="K29"/>
  <c r="E30"/>
  <c r="K14" s="1"/>
  <c r="G30"/>
  <c r="K30"/>
  <c r="K13"/>
  <c r="K12"/>
  <c r="G13"/>
  <c r="M12"/>
  <c r="G12"/>
  <c r="I12" s="1"/>
  <c r="E12"/>
  <c r="E13" s="1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30"/>
  <c r="Y30"/>
  <c r="Y29"/>
  <c r="X28"/>
  <c r="X27"/>
  <c r="X26"/>
  <c r="X25"/>
  <c r="X24"/>
  <c r="X23"/>
  <c r="W22"/>
  <c r="W21"/>
  <c r="W20"/>
  <c r="W19"/>
  <c r="W18"/>
  <c r="W17"/>
  <c r="W16"/>
  <c r="V15"/>
  <c r="V14"/>
  <c r="V13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Q12" s="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12"/>
  <c r="Y17" i="56"/>
  <c r="Q17" s="1"/>
  <c r="X16"/>
  <c r="W15"/>
  <c r="S17"/>
  <c r="S16"/>
  <c r="S15"/>
  <c r="S14"/>
  <c r="S13"/>
  <c r="S12"/>
  <c r="Q15"/>
  <c r="Q14"/>
  <c r="Q13"/>
  <c r="Q12"/>
  <c r="E14"/>
  <c r="G14"/>
  <c r="I14" s="1"/>
  <c r="K14"/>
  <c r="E15"/>
  <c r="G15"/>
  <c r="K15"/>
  <c r="E16"/>
  <c r="G16"/>
  <c r="K16"/>
  <c r="E17"/>
  <c r="G17"/>
  <c r="K17"/>
  <c r="K13"/>
  <c r="K12"/>
  <c r="G13"/>
  <c r="I12"/>
  <c r="I13" s="1"/>
  <c r="G12"/>
  <c r="E12"/>
  <c r="E13" s="1"/>
  <c r="M13" s="1"/>
  <c r="A17"/>
  <c r="A16"/>
  <c r="A15"/>
  <c r="A14"/>
  <c r="A13"/>
  <c r="A12"/>
  <c r="C13"/>
  <c r="C14"/>
  <c r="C15"/>
  <c r="C16"/>
  <c r="C17"/>
  <c r="C12"/>
  <c r="S16" i="55"/>
  <c r="S15"/>
  <c r="Q15" s="1"/>
  <c r="S14"/>
  <c r="S13"/>
  <c r="Q13" s="1"/>
  <c r="S12"/>
  <c r="Q12" s="1"/>
  <c r="Q16"/>
  <c r="Q14"/>
  <c r="E14"/>
  <c r="G14"/>
  <c r="I14"/>
  <c r="E15"/>
  <c r="G15"/>
  <c r="I15"/>
  <c r="E16"/>
  <c r="K14" s="1"/>
  <c r="M14" s="1"/>
  <c r="G16"/>
  <c r="I16"/>
  <c r="K13"/>
  <c r="G13"/>
  <c r="I12"/>
  <c r="I13" s="1"/>
  <c r="G12"/>
  <c r="E12"/>
  <c r="E13" s="1"/>
  <c r="C13"/>
  <c r="C14"/>
  <c r="C15"/>
  <c r="C16"/>
  <c r="C12"/>
  <c r="A13"/>
  <c r="A14"/>
  <c r="A15"/>
  <c r="A16"/>
  <c r="A12"/>
  <c r="Z39" i="54"/>
  <c r="Z38"/>
  <c r="Z37"/>
  <c r="Z36"/>
  <c r="Y35"/>
  <c r="Y34"/>
  <c r="Y33"/>
  <c r="Y32"/>
  <c r="X31"/>
  <c r="X30"/>
  <c r="X29"/>
  <c r="X28"/>
  <c r="X27"/>
  <c r="W26"/>
  <c r="W25"/>
  <c r="W24"/>
  <c r="W23"/>
  <c r="W22"/>
  <c r="V21"/>
  <c r="V20"/>
  <c r="V19"/>
  <c r="V18"/>
  <c r="V17"/>
  <c r="V16"/>
  <c r="V15"/>
  <c r="V14"/>
  <c r="V13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Q12" s="1"/>
  <c r="E14"/>
  <c r="G14"/>
  <c r="I14" s="1"/>
  <c r="E15"/>
  <c r="G15"/>
  <c r="I15" s="1"/>
  <c r="E16"/>
  <c r="G16"/>
  <c r="I16" s="1"/>
  <c r="E17"/>
  <c r="G17"/>
  <c r="I17" s="1"/>
  <c r="E18"/>
  <c r="G18"/>
  <c r="I18" s="1"/>
  <c r="E19"/>
  <c r="G19"/>
  <c r="I19" s="1"/>
  <c r="E20"/>
  <c r="G20"/>
  <c r="I20" s="1"/>
  <c r="E21"/>
  <c r="G21"/>
  <c r="I21" s="1"/>
  <c r="E22"/>
  <c r="G22"/>
  <c r="I22" s="1"/>
  <c r="E23"/>
  <c r="G23"/>
  <c r="I23" s="1"/>
  <c r="E24"/>
  <c r="G24"/>
  <c r="I24" s="1"/>
  <c r="E25"/>
  <c r="G25"/>
  <c r="I25" s="1"/>
  <c r="E26"/>
  <c r="G26"/>
  <c r="I26" s="1"/>
  <c r="E27"/>
  <c r="G27"/>
  <c r="I27" s="1"/>
  <c r="E28"/>
  <c r="G28"/>
  <c r="I28" s="1"/>
  <c r="E29"/>
  <c r="G29"/>
  <c r="I29" s="1"/>
  <c r="E30"/>
  <c r="G30"/>
  <c r="I30" s="1"/>
  <c r="E31"/>
  <c r="G31"/>
  <c r="I31" s="1"/>
  <c r="E32"/>
  <c r="G32"/>
  <c r="I32" s="1"/>
  <c r="E33"/>
  <c r="G33"/>
  <c r="I33" s="1"/>
  <c r="E34"/>
  <c r="G34"/>
  <c r="I34" s="1"/>
  <c r="K34"/>
  <c r="E35"/>
  <c r="G35"/>
  <c r="K35"/>
  <c r="E36"/>
  <c r="G36"/>
  <c r="K36"/>
  <c r="E37"/>
  <c r="G37"/>
  <c r="K37"/>
  <c r="E38"/>
  <c r="G38"/>
  <c r="K38"/>
  <c r="E39"/>
  <c r="K14" s="1"/>
  <c r="M14" s="1"/>
  <c r="G39"/>
  <c r="K39"/>
  <c r="K13"/>
  <c r="K12"/>
  <c r="G13"/>
  <c r="G12"/>
  <c r="I12" s="1"/>
  <c r="E12"/>
  <c r="E13" s="1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12"/>
  <c r="A38"/>
  <c r="A39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S20" i="53"/>
  <c r="Q20" s="1"/>
  <c r="S19"/>
  <c r="S18"/>
  <c r="Q18" s="1"/>
  <c r="S17"/>
  <c r="S16"/>
  <c r="Q16" s="1"/>
  <c r="S15"/>
  <c r="S14"/>
  <c r="Q14" s="1"/>
  <c r="S13"/>
  <c r="S12"/>
  <c r="S22" s="1"/>
  <c r="S24" s="1"/>
  <c r="D187" i="68" s="1"/>
  <c r="Q19" i="53"/>
  <c r="Q17"/>
  <c r="Q15"/>
  <c r="Q13"/>
  <c r="E14"/>
  <c r="G14"/>
  <c r="I14" s="1"/>
  <c r="K14"/>
  <c r="M14" s="1"/>
  <c r="E15"/>
  <c r="G15"/>
  <c r="I15" s="1"/>
  <c r="K15"/>
  <c r="E16"/>
  <c r="G16"/>
  <c r="K16"/>
  <c r="E17"/>
  <c r="G17"/>
  <c r="K17"/>
  <c r="E18"/>
  <c r="G18"/>
  <c r="K18"/>
  <c r="E19"/>
  <c r="G19"/>
  <c r="K19"/>
  <c r="E20"/>
  <c r="G20"/>
  <c r="K20"/>
  <c r="K13"/>
  <c r="K12"/>
  <c r="G13"/>
  <c r="I12"/>
  <c r="I13" s="1"/>
  <c r="G12"/>
  <c r="E12"/>
  <c r="E13" s="1"/>
  <c r="M13" s="1"/>
  <c r="A20"/>
  <c r="A19"/>
  <c r="A18"/>
  <c r="A17"/>
  <c r="A16"/>
  <c r="A15"/>
  <c r="A14"/>
  <c r="A13"/>
  <c r="A12"/>
  <c r="C13"/>
  <c r="C14"/>
  <c r="C15"/>
  <c r="C16"/>
  <c r="C17"/>
  <c r="C18"/>
  <c r="C19"/>
  <c r="C20"/>
  <c r="C12"/>
  <c r="W37" i="52"/>
  <c r="W36"/>
  <c r="W35"/>
  <c r="W34"/>
  <c r="W33"/>
  <c r="W32"/>
  <c r="W31"/>
  <c r="W30"/>
  <c r="W29"/>
  <c r="W28"/>
  <c r="W27"/>
  <c r="W26"/>
  <c r="S13"/>
  <c r="S14"/>
  <c r="Q14" s="1"/>
  <c r="S15"/>
  <c r="S16"/>
  <c r="Q16" s="1"/>
  <c r="S17"/>
  <c r="S18"/>
  <c r="Q18" s="1"/>
  <c r="S19"/>
  <c r="S20"/>
  <c r="Q20" s="1"/>
  <c r="S21"/>
  <c r="S22"/>
  <c r="Q22" s="1"/>
  <c r="S23"/>
  <c r="S24"/>
  <c r="Q24" s="1"/>
  <c r="S25"/>
  <c r="S26"/>
  <c r="Q26" s="1"/>
  <c r="S27"/>
  <c r="S28"/>
  <c r="Q28" s="1"/>
  <c r="S29"/>
  <c r="S30"/>
  <c r="Q30" s="1"/>
  <c r="S31"/>
  <c r="S32"/>
  <c r="Q32" s="1"/>
  <c r="S33"/>
  <c r="S34"/>
  <c r="Q34" s="1"/>
  <c r="S35"/>
  <c r="S36"/>
  <c r="Q36" s="1"/>
  <c r="S37"/>
  <c r="Q13"/>
  <c r="Q15"/>
  <c r="Q17"/>
  <c r="Q19"/>
  <c r="Q21"/>
  <c r="Q23"/>
  <c r="Q25"/>
  <c r="Q27"/>
  <c r="Q29"/>
  <c r="Q31"/>
  <c r="Q33"/>
  <c r="Q35"/>
  <c r="Q37"/>
  <c r="A13"/>
  <c r="A14"/>
  <c r="A15"/>
  <c r="A16"/>
  <c r="A17"/>
  <c r="A18"/>
  <c r="A19"/>
  <c r="A20"/>
  <c r="A21"/>
  <c r="A22"/>
  <c r="A23"/>
  <c r="A24"/>
  <c r="A25"/>
  <c r="A26"/>
  <c r="G26" s="1"/>
  <c r="A27"/>
  <c r="A28"/>
  <c r="G28" s="1"/>
  <c r="A29"/>
  <c r="A30"/>
  <c r="G30" s="1"/>
  <c r="A31"/>
  <c r="A32"/>
  <c r="G32" s="1"/>
  <c r="A33"/>
  <c r="A34"/>
  <c r="G34" s="1"/>
  <c r="A35"/>
  <c r="A36"/>
  <c r="G36" s="1"/>
  <c r="A37"/>
  <c r="A12"/>
  <c r="G12" s="1"/>
  <c r="I12" s="1"/>
  <c r="I13" s="1"/>
  <c r="S12"/>
  <c r="Q12" s="1"/>
  <c r="G37"/>
  <c r="G35"/>
  <c r="G33"/>
  <c r="G31"/>
  <c r="G29"/>
  <c r="G27"/>
  <c r="G25"/>
  <c r="G24"/>
  <c r="G23"/>
  <c r="G22"/>
  <c r="G21"/>
  <c r="G20"/>
  <c r="G19"/>
  <c r="G18"/>
  <c r="G17"/>
  <c r="G16"/>
  <c r="G15"/>
  <c r="G14"/>
  <c r="E14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G13"/>
  <c r="E12"/>
  <c r="E13" s="1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12"/>
  <c r="Y83" i="51"/>
  <c r="Y82"/>
  <c r="Y81"/>
  <c r="Y80"/>
  <c r="Y79"/>
  <c r="Y78"/>
  <c r="Y77"/>
  <c r="Y76"/>
  <c r="Y75"/>
  <c r="Y74"/>
  <c r="Y73"/>
  <c r="Y72"/>
  <c r="X50"/>
  <c r="W34"/>
  <c r="V32"/>
  <c r="S12"/>
  <c r="Q12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I14" s="1"/>
  <c r="E14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E79" s="1"/>
  <c r="E80" s="1"/>
  <c r="E81" s="1"/>
  <c r="E82" s="1"/>
  <c r="E83" s="1"/>
  <c r="K61" s="1"/>
  <c r="K13"/>
  <c r="G13"/>
  <c r="I12"/>
  <c r="I13" s="1"/>
  <c r="G12"/>
  <c r="E12"/>
  <c r="E13" s="1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12"/>
  <c r="Y50" i="50"/>
  <c r="Y49"/>
  <c r="Y48"/>
  <c r="Y47"/>
  <c r="Y46"/>
  <c r="Y45"/>
  <c r="Y44"/>
  <c r="Y43"/>
  <c r="X42"/>
  <c r="X41"/>
  <c r="X40"/>
  <c r="X39"/>
  <c r="X38"/>
  <c r="X37"/>
  <c r="X36"/>
  <c r="X35"/>
  <c r="X34"/>
  <c r="X33"/>
  <c r="W32"/>
  <c r="W31"/>
  <c r="W30"/>
  <c r="W29"/>
  <c r="W28"/>
  <c r="W27"/>
  <c r="W26"/>
  <c r="W25"/>
  <c r="W24"/>
  <c r="V23"/>
  <c r="V22"/>
  <c r="Q22" s="1"/>
  <c r="Q50"/>
  <c r="Q49"/>
  <c r="Q48"/>
  <c r="Q47"/>
  <c r="Q46"/>
  <c r="Q45"/>
  <c r="Q44"/>
  <c r="Q43"/>
  <c r="Q42"/>
  <c r="Q41"/>
  <c r="Q40"/>
  <c r="Q39"/>
  <c r="Q38"/>
  <c r="Q37"/>
  <c r="Q36"/>
  <c r="Q35"/>
  <c r="Q34"/>
  <c r="Q32"/>
  <c r="Q31"/>
  <c r="Q30"/>
  <c r="Q29"/>
  <c r="Q28"/>
  <c r="Q27"/>
  <c r="Q26"/>
  <c r="Q25"/>
  <c r="Q24"/>
  <c r="Q23"/>
  <c r="Q21"/>
  <c r="Q20"/>
  <c r="Q19"/>
  <c r="Q18"/>
  <c r="Q17"/>
  <c r="Q16"/>
  <c r="Q15"/>
  <c r="Q14"/>
  <c r="Q13"/>
  <c r="S50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E14"/>
  <c r="G14"/>
  <c r="I14"/>
  <c r="E15"/>
  <c r="G15"/>
  <c r="I15" s="1"/>
  <c r="E16"/>
  <c r="G16"/>
  <c r="I16" s="1"/>
  <c r="E17"/>
  <c r="G17"/>
  <c r="I17" s="1"/>
  <c r="E18"/>
  <c r="G18"/>
  <c r="I18" s="1"/>
  <c r="E19"/>
  <c r="G19"/>
  <c r="I19" s="1"/>
  <c r="E20"/>
  <c r="G20"/>
  <c r="I20" s="1"/>
  <c r="E21"/>
  <c r="G21"/>
  <c r="I21" s="1"/>
  <c r="E22"/>
  <c r="G22"/>
  <c r="I22" s="1"/>
  <c r="E23"/>
  <c r="G23"/>
  <c r="I23" s="1"/>
  <c r="I24" s="1"/>
  <c r="E24"/>
  <c r="G24"/>
  <c r="E25"/>
  <c r="G25"/>
  <c r="I25" s="1"/>
  <c r="I26" s="1"/>
  <c r="E26"/>
  <c r="G26"/>
  <c r="E27"/>
  <c r="G27"/>
  <c r="I27" s="1"/>
  <c r="E28"/>
  <c r="G28"/>
  <c r="I28" s="1"/>
  <c r="I29" s="1"/>
  <c r="I30" s="1"/>
  <c r="E29"/>
  <c r="G29"/>
  <c r="E30"/>
  <c r="G30"/>
  <c r="E31"/>
  <c r="G31"/>
  <c r="I31" s="1"/>
  <c r="I32" s="1"/>
  <c r="I33" s="1"/>
  <c r="I34" s="1"/>
  <c r="I35" s="1"/>
  <c r="I36" s="1"/>
  <c r="I37" s="1"/>
  <c r="I38" s="1"/>
  <c r="I39" s="1"/>
  <c r="I40" s="1"/>
  <c r="I41" s="1"/>
  <c r="I42" s="1"/>
  <c r="I43" s="1"/>
  <c r="I44" s="1"/>
  <c r="I45" s="1"/>
  <c r="I46" s="1"/>
  <c r="I47" s="1"/>
  <c r="I48" s="1"/>
  <c r="I49" s="1"/>
  <c r="I50" s="1"/>
  <c r="E32"/>
  <c r="G32"/>
  <c r="E33"/>
  <c r="G33"/>
  <c r="E34"/>
  <c r="G34"/>
  <c r="E35"/>
  <c r="G35"/>
  <c r="E36"/>
  <c r="G36"/>
  <c r="E37"/>
  <c r="G37"/>
  <c r="E38"/>
  <c r="G38"/>
  <c r="E39"/>
  <c r="G39"/>
  <c r="E40"/>
  <c r="G40"/>
  <c r="E41"/>
  <c r="G41"/>
  <c r="E42"/>
  <c r="G42"/>
  <c r="E43"/>
  <c r="G43"/>
  <c r="E44"/>
  <c r="G44"/>
  <c r="E45"/>
  <c r="G45"/>
  <c r="E46"/>
  <c r="G46"/>
  <c r="E47"/>
  <c r="G47"/>
  <c r="E48"/>
  <c r="G48"/>
  <c r="E49"/>
  <c r="G49"/>
  <c r="E50"/>
  <c r="K14" s="1"/>
  <c r="M14" s="1"/>
  <c r="G50"/>
  <c r="K13"/>
  <c r="K12"/>
  <c r="G13"/>
  <c r="I12"/>
  <c r="I13" s="1"/>
  <c r="G12"/>
  <c r="E12"/>
  <c r="E13" s="1"/>
  <c r="M13" s="1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12"/>
  <c r="Q12"/>
  <c r="W19" i="49"/>
  <c r="W18"/>
  <c r="W17"/>
  <c r="Q17" s="1"/>
  <c r="W16"/>
  <c r="W15"/>
  <c r="V14"/>
  <c r="S28"/>
  <c r="S27"/>
  <c r="S26"/>
  <c r="S25"/>
  <c r="S24"/>
  <c r="S23"/>
  <c r="S22"/>
  <c r="Q22" s="1"/>
  <c r="S21"/>
  <c r="S20"/>
  <c r="Q20" s="1"/>
  <c r="S19"/>
  <c r="S18"/>
  <c r="Q18" s="1"/>
  <c r="S17"/>
  <c r="S16"/>
  <c r="Q16" s="1"/>
  <c r="S15"/>
  <c r="S14"/>
  <c r="Q14" s="1"/>
  <c r="S13"/>
  <c r="S12"/>
  <c r="A28"/>
  <c r="A27"/>
  <c r="A26"/>
  <c r="A25"/>
  <c r="A24"/>
  <c r="A23"/>
  <c r="A22"/>
  <c r="A21"/>
  <c r="A20"/>
  <c r="A19"/>
  <c r="A18"/>
  <c r="A17"/>
  <c r="A16"/>
  <c r="A15"/>
  <c r="A14"/>
  <c r="A13"/>
  <c r="A12"/>
  <c r="Q28"/>
  <c r="Q26"/>
  <c r="Q25"/>
  <c r="Q24"/>
  <c r="Q23"/>
  <c r="Q12"/>
  <c r="Q21"/>
  <c r="Q19"/>
  <c r="Q15"/>
  <c r="Q13"/>
  <c r="G28"/>
  <c r="G27"/>
  <c r="G26"/>
  <c r="G25"/>
  <c r="G24"/>
  <c r="G23"/>
  <c r="G22"/>
  <c r="G21"/>
  <c r="G20"/>
  <c r="G19"/>
  <c r="G18"/>
  <c r="G17"/>
  <c r="G16"/>
  <c r="G15"/>
  <c r="G14"/>
  <c r="E14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G13"/>
  <c r="G12"/>
  <c r="I12" s="1"/>
  <c r="E12"/>
  <c r="E13" s="1"/>
  <c r="C13"/>
  <c r="C14"/>
  <c r="C15"/>
  <c r="C16"/>
  <c r="C17"/>
  <c r="C18"/>
  <c r="C19"/>
  <c r="C20"/>
  <c r="C21"/>
  <c r="C22"/>
  <c r="C23"/>
  <c r="C24"/>
  <c r="C25"/>
  <c r="C26"/>
  <c r="C27"/>
  <c r="C28"/>
  <c r="C12"/>
  <c r="A28" i="48"/>
  <c r="X28" s="1"/>
  <c r="A27"/>
  <c r="G27" s="1"/>
  <c r="A26"/>
  <c r="W26" s="1"/>
  <c r="A25"/>
  <c r="G25" s="1"/>
  <c r="A24"/>
  <c r="W24" s="1"/>
  <c r="A23"/>
  <c r="G23" s="1"/>
  <c r="A22"/>
  <c r="W22" s="1"/>
  <c r="A21"/>
  <c r="G21" s="1"/>
  <c r="A20"/>
  <c r="V20" s="1"/>
  <c r="A19"/>
  <c r="V19" s="1"/>
  <c r="A18"/>
  <c r="V18" s="1"/>
  <c r="A17"/>
  <c r="V17" s="1"/>
  <c r="A16"/>
  <c r="V16" s="1"/>
  <c r="A15"/>
  <c r="V15" s="1"/>
  <c r="A14"/>
  <c r="V14" s="1"/>
  <c r="A13"/>
  <c r="V13" s="1"/>
  <c r="A12"/>
  <c r="G12" s="1"/>
  <c r="I12" s="1"/>
  <c r="C13"/>
  <c r="S13" s="1"/>
  <c r="Q13" s="1"/>
  <c r="C14"/>
  <c r="S14" s="1"/>
  <c r="Q14" s="1"/>
  <c r="C15"/>
  <c r="S15" s="1"/>
  <c r="Q15" s="1"/>
  <c r="C16"/>
  <c r="S16" s="1"/>
  <c r="Q16" s="1"/>
  <c r="C17"/>
  <c r="S17" s="1"/>
  <c r="Q17" s="1"/>
  <c r="C18"/>
  <c r="S18" s="1"/>
  <c r="Q18" s="1"/>
  <c r="C19"/>
  <c r="S19" s="1"/>
  <c r="Q19" s="1"/>
  <c r="C20"/>
  <c r="S20" s="1"/>
  <c r="Q20" s="1"/>
  <c r="C21"/>
  <c r="S21" s="1"/>
  <c r="C22"/>
  <c r="V22" s="1"/>
  <c r="C23"/>
  <c r="V23" s="1"/>
  <c r="C24"/>
  <c r="V24" s="1"/>
  <c r="C25"/>
  <c r="V25" s="1"/>
  <c r="C26"/>
  <c r="V26" s="1"/>
  <c r="C27"/>
  <c r="V27" s="1"/>
  <c r="C28"/>
  <c r="C12"/>
  <c r="S12" s="1"/>
  <c r="Q12" s="1"/>
  <c r="Z21" i="47"/>
  <c r="Y20"/>
  <c r="Y19"/>
  <c r="Y18"/>
  <c r="Y17"/>
  <c r="Y16"/>
  <c r="Y15"/>
  <c r="Y14"/>
  <c r="Y13"/>
  <c r="A21"/>
  <c r="A20"/>
  <c r="A19"/>
  <c r="A18"/>
  <c r="A17"/>
  <c r="A16"/>
  <c r="A15"/>
  <c r="A14"/>
  <c r="A13"/>
  <c r="A12"/>
  <c r="Y12"/>
  <c r="S21"/>
  <c r="S20"/>
  <c r="S19"/>
  <c r="S18"/>
  <c r="S17"/>
  <c r="S16"/>
  <c r="S15"/>
  <c r="S14"/>
  <c r="S13"/>
  <c r="S12"/>
  <c r="Q21"/>
  <c r="Q20"/>
  <c r="Q19"/>
  <c r="Q18"/>
  <c r="Q17"/>
  <c r="Q16"/>
  <c r="Q15"/>
  <c r="Q14"/>
  <c r="Q13"/>
  <c r="Q12"/>
  <c r="E14"/>
  <c r="G14"/>
  <c r="K14"/>
  <c r="E15"/>
  <c r="G15"/>
  <c r="K15"/>
  <c r="E16"/>
  <c r="G16"/>
  <c r="K16"/>
  <c r="E17"/>
  <c r="G17"/>
  <c r="K17"/>
  <c r="E18"/>
  <c r="G18"/>
  <c r="K18"/>
  <c r="E19"/>
  <c r="G19"/>
  <c r="K19"/>
  <c r="E20"/>
  <c r="G20"/>
  <c r="K20"/>
  <c r="E21"/>
  <c r="G21"/>
  <c r="K21"/>
  <c r="K13"/>
  <c r="K12"/>
  <c r="G13"/>
  <c r="M12"/>
  <c r="G12"/>
  <c r="I12" s="1"/>
  <c r="E12"/>
  <c r="E13" s="1"/>
  <c r="C13"/>
  <c r="C14"/>
  <c r="C15"/>
  <c r="C16"/>
  <c r="C17"/>
  <c r="C18"/>
  <c r="C19"/>
  <c r="C20"/>
  <c r="C21"/>
  <c r="C12"/>
  <c r="S30" i="46"/>
  <c r="S29"/>
  <c r="Q29" s="1"/>
  <c r="S28"/>
  <c r="S27"/>
  <c r="Q27" s="1"/>
  <c r="S26"/>
  <c r="S25"/>
  <c r="Q25" s="1"/>
  <c r="S24"/>
  <c r="S23"/>
  <c r="Q23" s="1"/>
  <c r="S22"/>
  <c r="S21"/>
  <c r="Q21" s="1"/>
  <c r="S20"/>
  <c r="S19"/>
  <c r="Q19" s="1"/>
  <c r="S18"/>
  <c r="S17"/>
  <c r="Q17" s="1"/>
  <c r="S16"/>
  <c r="S15"/>
  <c r="Q15" s="1"/>
  <c r="S14"/>
  <c r="S13"/>
  <c r="S12"/>
  <c r="Q30"/>
  <c r="Q28"/>
  <c r="Q26"/>
  <c r="Q24"/>
  <c r="Q22"/>
  <c r="Q20"/>
  <c r="Q18"/>
  <c r="Q16"/>
  <c r="Q14"/>
  <c r="Q12"/>
  <c r="Q13"/>
  <c r="E14"/>
  <c r="G14"/>
  <c r="I14" s="1"/>
  <c r="E15"/>
  <c r="G15"/>
  <c r="I15" s="1"/>
  <c r="E16"/>
  <c r="G16"/>
  <c r="I16" s="1"/>
  <c r="E17"/>
  <c r="G17"/>
  <c r="I17" s="1"/>
  <c r="E18"/>
  <c r="G18"/>
  <c r="I18" s="1"/>
  <c r="E19"/>
  <c r="G19"/>
  <c r="I19" s="1"/>
  <c r="E20"/>
  <c r="G20"/>
  <c r="I20" s="1"/>
  <c r="E21"/>
  <c r="G21"/>
  <c r="I21" s="1"/>
  <c r="E22"/>
  <c r="G22"/>
  <c r="I22" s="1"/>
  <c r="K22"/>
  <c r="E23"/>
  <c r="G23"/>
  <c r="K23"/>
  <c r="E24"/>
  <c r="G24"/>
  <c r="K24"/>
  <c r="E25"/>
  <c r="G25"/>
  <c r="K25"/>
  <c r="E26"/>
  <c r="G26"/>
  <c r="K26"/>
  <c r="E27"/>
  <c r="G27"/>
  <c r="K27"/>
  <c r="E28"/>
  <c r="G28"/>
  <c r="K28"/>
  <c r="E29"/>
  <c r="G29"/>
  <c r="K29"/>
  <c r="E30"/>
  <c r="K14" s="1"/>
  <c r="M14" s="1"/>
  <c r="G30"/>
  <c r="K30"/>
  <c r="K13"/>
  <c r="K12"/>
  <c r="G13"/>
  <c r="I12"/>
  <c r="I13" s="1"/>
  <c r="G12"/>
  <c r="E12"/>
  <c r="E13" s="1"/>
  <c r="A13"/>
  <c r="C13"/>
  <c r="A14"/>
  <c r="C14"/>
  <c r="A15"/>
  <c r="C15"/>
  <c r="A16"/>
  <c r="C16"/>
  <c r="A17"/>
  <c r="C17"/>
  <c r="A18"/>
  <c r="C18"/>
  <c r="A19"/>
  <c r="C19"/>
  <c r="A20"/>
  <c r="C20"/>
  <c r="A21"/>
  <c r="C21"/>
  <c r="A22"/>
  <c r="C22"/>
  <c r="A23"/>
  <c r="C23"/>
  <c r="A24"/>
  <c r="C24"/>
  <c r="A25"/>
  <c r="C25"/>
  <c r="A26"/>
  <c r="C26"/>
  <c r="A27"/>
  <c r="C27"/>
  <c r="A28"/>
  <c r="C28"/>
  <c r="A29"/>
  <c r="C29"/>
  <c r="A30"/>
  <c r="C30"/>
  <c r="C12"/>
  <c r="A12"/>
  <c r="Z91" i="45"/>
  <c r="Z92"/>
  <c r="Z93"/>
  <c r="Z94"/>
  <c r="Z95"/>
  <c r="Z96"/>
  <c r="Z97"/>
  <c r="Z98"/>
  <c r="Z99"/>
  <c r="Z100"/>
  <c r="Z101"/>
  <c r="Z102"/>
  <c r="Y62"/>
  <c r="Y63"/>
  <c r="Y64"/>
  <c r="Y65"/>
  <c r="Y66"/>
  <c r="Y67"/>
  <c r="Y68"/>
  <c r="Y69"/>
  <c r="Y70"/>
  <c r="Y71"/>
  <c r="Y72"/>
  <c r="Y73"/>
  <c r="Y74"/>
  <c r="Y75"/>
  <c r="Y76"/>
  <c r="Y77"/>
  <c r="Y78"/>
  <c r="Y79"/>
  <c r="Y80"/>
  <c r="Y81"/>
  <c r="Y82"/>
  <c r="Y83"/>
  <c r="Y84"/>
  <c r="Y85"/>
  <c r="Y86"/>
  <c r="Y87"/>
  <c r="Y88"/>
  <c r="Y89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60"/>
  <c r="W23"/>
  <c r="W24"/>
  <c r="W25"/>
  <c r="W26"/>
  <c r="W27"/>
  <c r="W28"/>
  <c r="W29"/>
  <c r="W30"/>
  <c r="W31"/>
  <c r="W32"/>
  <c r="W33"/>
  <c r="W34"/>
  <c r="W35"/>
  <c r="W36"/>
  <c r="V14"/>
  <c r="V15"/>
  <c r="V16"/>
  <c r="V17"/>
  <c r="V18"/>
  <c r="V19"/>
  <c r="V20"/>
  <c r="V21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Z90"/>
  <c r="Y61"/>
  <c r="X37"/>
  <c r="W22"/>
  <c r="V13"/>
  <c r="S12"/>
  <c r="Q12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I14"/>
  <c r="I15" s="1"/>
  <c r="I16" s="1"/>
  <c r="I17" s="1"/>
  <c r="I18" s="1"/>
  <c r="I19" s="1"/>
  <c r="I20" s="1"/>
  <c r="I21" s="1"/>
  <c r="I22" s="1"/>
  <c r="I23" s="1"/>
  <c r="I24" s="1"/>
  <c r="I25" s="1"/>
  <c r="I26" s="1"/>
  <c r="I27" s="1"/>
  <c r="I28" s="1"/>
  <c r="I29" s="1"/>
  <c r="I30" s="1"/>
  <c r="I31" s="1"/>
  <c r="I32" s="1"/>
  <c r="I33" s="1"/>
  <c r="I34" s="1"/>
  <c r="I35" s="1"/>
  <c r="I36" s="1"/>
  <c r="I37" s="1"/>
  <c r="I38" s="1"/>
  <c r="I39" s="1"/>
  <c r="I40" s="1"/>
  <c r="I41" s="1"/>
  <c r="I42" s="1"/>
  <c r="I43" s="1"/>
  <c r="I44" s="1"/>
  <c r="I45" s="1"/>
  <c r="I46" s="1"/>
  <c r="I47" s="1"/>
  <c r="I48" s="1"/>
  <c r="I49" s="1"/>
  <c r="I50" s="1"/>
  <c r="I51" s="1"/>
  <c r="I52" s="1"/>
  <c r="I53" s="1"/>
  <c r="I54" s="1"/>
  <c r="I55" s="1"/>
  <c r="I56" s="1"/>
  <c r="I57" s="1"/>
  <c r="I58" s="1"/>
  <c r="I59" s="1"/>
  <c r="I60" s="1"/>
  <c r="I61" s="1"/>
  <c r="I62" s="1"/>
  <c r="I63" s="1"/>
  <c r="I64" s="1"/>
  <c r="I65" s="1"/>
  <c r="I66" s="1"/>
  <c r="I67" s="1"/>
  <c r="I68" s="1"/>
  <c r="I69" s="1"/>
  <c r="I70" s="1"/>
  <c r="I71" s="1"/>
  <c r="I72" s="1"/>
  <c r="I73" s="1"/>
  <c r="I74" s="1"/>
  <c r="I75" s="1"/>
  <c r="I76" s="1"/>
  <c r="I77" s="1"/>
  <c r="I78" s="1"/>
  <c r="I79" s="1"/>
  <c r="I80" s="1"/>
  <c r="I81" s="1"/>
  <c r="I82" s="1"/>
  <c r="I83" s="1"/>
  <c r="I84" s="1"/>
  <c r="I85" s="1"/>
  <c r="I86" s="1"/>
  <c r="I87" s="1"/>
  <c r="I88" s="1"/>
  <c r="I89" s="1"/>
  <c r="I90" s="1"/>
  <c r="I91" s="1"/>
  <c r="I92" s="1"/>
  <c r="I93" s="1"/>
  <c r="I94" s="1"/>
  <c r="I95" s="1"/>
  <c r="I96" s="1"/>
  <c r="I97" s="1"/>
  <c r="I98" s="1"/>
  <c r="I99" s="1"/>
  <c r="I100" s="1"/>
  <c r="I101" s="1"/>
  <c r="I102" s="1"/>
  <c r="G14"/>
  <c r="E14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E96" s="1"/>
  <c r="E97" s="1"/>
  <c r="E98" s="1"/>
  <c r="E99" s="1"/>
  <c r="E100" s="1"/>
  <c r="E101" s="1"/>
  <c r="E102" s="1"/>
  <c r="G13"/>
  <c r="G12"/>
  <c r="I12" s="1"/>
  <c r="E12"/>
  <c r="E13" s="1"/>
  <c r="A100"/>
  <c r="C100"/>
  <c r="A101"/>
  <c r="C101"/>
  <c r="A102"/>
  <c r="C102"/>
  <c r="A81"/>
  <c r="C81"/>
  <c r="A82"/>
  <c r="C82"/>
  <c r="A83"/>
  <c r="C83"/>
  <c r="A84"/>
  <c r="C84"/>
  <c r="A85"/>
  <c r="C85"/>
  <c r="A86"/>
  <c r="C86"/>
  <c r="A87"/>
  <c r="C87"/>
  <c r="A88"/>
  <c r="C88"/>
  <c r="A89"/>
  <c r="C89"/>
  <c r="A90"/>
  <c r="C90"/>
  <c r="A91"/>
  <c r="C91"/>
  <c r="A92"/>
  <c r="C92"/>
  <c r="A93"/>
  <c r="C93"/>
  <c r="A94"/>
  <c r="C94"/>
  <c r="A95"/>
  <c r="C95"/>
  <c r="A96"/>
  <c r="C96"/>
  <c r="A97"/>
  <c r="C97"/>
  <c r="A98"/>
  <c r="C98"/>
  <c r="A99"/>
  <c r="C99"/>
  <c r="A62"/>
  <c r="C62"/>
  <c r="A63"/>
  <c r="C63"/>
  <c r="A64"/>
  <c r="C64"/>
  <c r="A65"/>
  <c r="C65"/>
  <c r="A66"/>
  <c r="C66"/>
  <c r="A67"/>
  <c r="C67"/>
  <c r="A68"/>
  <c r="C68"/>
  <c r="A69"/>
  <c r="C69"/>
  <c r="A70"/>
  <c r="C70"/>
  <c r="A71"/>
  <c r="C71"/>
  <c r="A72"/>
  <c r="C72"/>
  <c r="A73"/>
  <c r="C73"/>
  <c r="A74"/>
  <c r="C74"/>
  <c r="A75"/>
  <c r="C75"/>
  <c r="A76"/>
  <c r="C76"/>
  <c r="A77"/>
  <c r="C77"/>
  <c r="A78"/>
  <c r="C78"/>
  <c r="A79"/>
  <c r="C79"/>
  <c r="A80"/>
  <c r="C80"/>
  <c r="A13"/>
  <c r="C13"/>
  <c r="A14"/>
  <c r="C14"/>
  <c r="A15"/>
  <c r="C15"/>
  <c r="A16"/>
  <c r="C16"/>
  <c r="A17"/>
  <c r="C17"/>
  <c r="A18"/>
  <c r="C18"/>
  <c r="A19"/>
  <c r="C19"/>
  <c r="A20"/>
  <c r="C20"/>
  <c r="A21"/>
  <c r="C21"/>
  <c r="A22"/>
  <c r="C22"/>
  <c r="A23"/>
  <c r="C23"/>
  <c r="A24"/>
  <c r="C24"/>
  <c r="A25"/>
  <c r="C25"/>
  <c r="A26"/>
  <c r="C26"/>
  <c r="A27"/>
  <c r="C27"/>
  <c r="A28"/>
  <c r="C28"/>
  <c r="A29"/>
  <c r="C29"/>
  <c r="A30"/>
  <c r="C30"/>
  <c r="A31"/>
  <c r="C31"/>
  <c r="A32"/>
  <c r="C32"/>
  <c r="A33"/>
  <c r="C33"/>
  <c r="A34"/>
  <c r="C34"/>
  <c r="A35"/>
  <c r="C35"/>
  <c r="A36"/>
  <c r="C36"/>
  <c r="A37"/>
  <c r="C37"/>
  <c r="A38"/>
  <c r="C38"/>
  <c r="A39"/>
  <c r="C39"/>
  <c r="A40"/>
  <c r="C40"/>
  <c r="A41"/>
  <c r="C41"/>
  <c r="A42"/>
  <c r="C42"/>
  <c r="A43"/>
  <c r="C43"/>
  <c r="A44"/>
  <c r="C44"/>
  <c r="A45"/>
  <c r="C45"/>
  <c r="A46"/>
  <c r="C46"/>
  <c r="A47"/>
  <c r="C47"/>
  <c r="A48"/>
  <c r="C48"/>
  <c r="A49"/>
  <c r="C49"/>
  <c r="A50"/>
  <c r="C50"/>
  <c r="A51"/>
  <c r="C51"/>
  <c r="A52"/>
  <c r="C52"/>
  <c r="A53"/>
  <c r="C53"/>
  <c r="A54"/>
  <c r="C54"/>
  <c r="A55"/>
  <c r="C55"/>
  <c r="A56"/>
  <c r="C56"/>
  <c r="A57"/>
  <c r="C57"/>
  <c r="A58"/>
  <c r="C58"/>
  <c r="A59"/>
  <c r="C59"/>
  <c r="A60"/>
  <c r="C60"/>
  <c r="A61"/>
  <c r="C61"/>
  <c r="A12"/>
  <c r="C12"/>
  <c r="V22" i="44"/>
  <c r="V21"/>
  <c r="V20"/>
  <c r="V19"/>
  <c r="V18"/>
  <c r="V17"/>
  <c r="V16"/>
  <c r="V15"/>
  <c r="V14"/>
  <c r="V13"/>
  <c r="V24" s="1"/>
  <c r="V26" s="1"/>
  <c r="F182" i="68" s="1"/>
  <c r="S22" i="44"/>
  <c r="Q22" s="1"/>
  <c r="S21"/>
  <c r="Q21" s="1"/>
  <c r="S20"/>
  <c r="Q20" s="1"/>
  <c r="S19"/>
  <c r="Q19" s="1"/>
  <c r="S18"/>
  <c r="Q18" s="1"/>
  <c r="S17"/>
  <c r="Q17" s="1"/>
  <c r="S16"/>
  <c r="Q16" s="1"/>
  <c r="S15"/>
  <c r="Q15" s="1"/>
  <c r="S14"/>
  <c r="Q14" s="1"/>
  <c r="S13"/>
  <c r="Q13" s="1"/>
  <c r="S12"/>
  <c r="E14"/>
  <c r="G14"/>
  <c r="I14" s="1"/>
  <c r="K14"/>
  <c r="E15"/>
  <c r="G15"/>
  <c r="K15"/>
  <c r="E16"/>
  <c r="G16"/>
  <c r="K16"/>
  <c r="E17"/>
  <c r="G17"/>
  <c r="K17"/>
  <c r="E18"/>
  <c r="G18"/>
  <c r="K18"/>
  <c r="E19"/>
  <c r="G19"/>
  <c r="K19"/>
  <c r="E20"/>
  <c r="G20"/>
  <c r="K20"/>
  <c r="E21"/>
  <c r="G21"/>
  <c r="K21"/>
  <c r="E22"/>
  <c r="G22"/>
  <c r="K22"/>
  <c r="K13"/>
  <c r="K12"/>
  <c r="G13"/>
  <c r="I12"/>
  <c r="I13" s="1"/>
  <c r="G12"/>
  <c r="E12"/>
  <c r="E13" s="1"/>
  <c r="M13" s="1"/>
  <c r="A13"/>
  <c r="C13"/>
  <c r="A14"/>
  <c r="C14"/>
  <c r="A15"/>
  <c r="C15"/>
  <c r="A16"/>
  <c r="C16"/>
  <c r="A17"/>
  <c r="C17"/>
  <c r="A18"/>
  <c r="C18"/>
  <c r="A19"/>
  <c r="C19"/>
  <c r="A20"/>
  <c r="C20"/>
  <c r="A21"/>
  <c r="C21"/>
  <c r="A22"/>
  <c r="C22"/>
  <c r="C12"/>
  <c r="A12"/>
  <c r="S12" i="43"/>
  <c r="M12"/>
  <c r="K12"/>
  <c r="I12"/>
  <c r="A12"/>
  <c r="G12"/>
  <c r="E12"/>
  <c r="C12"/>
  <c r="Q39" i="42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W39"/>
  <c r="W38"/>
  <c r="W37"/>
  <c r="W36"/>
  <c r="W35"/>
  <c r="W34"/>
  <c r="W33"/>
  <c r="W32"/>
  <c r="W31"/>
  <c r="W30"/>
  <c r="W29"/>
  <c r="W28"/>
  <c r="W27"/>
  <c r="W26"/>
  <c r="W25"/>
  <c r="W24"/>
  <c r="W23"/>
  <c r="W22"/>
  <c r="W21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12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A39"/>
  <c r="G39" s="1"/>
  <c r="A38"/>
  <c r="G38" s="1"/>
  <c r="A37"/>
  <c r="G37" s="1"/>
  <c r="A36"/>
  <c r="G36" s="1"/>
  <c r="A35"/>
  <c r="G35" s="1"/>
  <c r="A34"/>
  <c r="G34" s="1"/>
  <c r="A33"/>
  <c r="G33" s="1"/>
  <c r="A32"/>
  <c r="G32" s="1"/>
  <c r="A31"/>
  <c r="G31" s="1"/>
  <c r="A30"/>
  <c r="G30" s="1"/>
  <c r="A29"/>
  <c r="G29" s="1"/>
  <c r="A28"/>
  <c r="G28" s="1"/>
  <c r="A27"/>
  <c r="G27" s="1"/>
  <c r="A26"/>
  <c r="G26" s="1"/>
  <c r="A25"/>
  <c r="G25" s="1"/>
  <c r="A24"/>
  <c r="G24" s="1"/>
  <c r="A23"/>
  <c r="G23" s="1"/>
  <c r="A22"/>
  <c r="G22" s="1"/>
  <c r="A21"/>
  <c r="G21" s="1"/>
  <c r="A20"/>
  <c r="G20" s="1"/>
  <c r="A19"/>
  <c r="G19" s="1"/>
  <c r="A18"/>
  <c r="G18" s="1"/>
  <c r="A17"/>
  <c r="G17" s="1"/>
  <c r="A16"/>
  <c r="G16" s="1"/>
  <c r="A15"/>
  <c r="G15" s="1"/>
  <c r="A14"/>
  <c r="G14" s="1"/>
  <c r="A13"/>
  <c r="G13" s="1"/>
  <c r="A12"/>
  <c r="Q13" i="41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103"/>
  <c r="Q104"/>
  <c r="Q105"/>
  <c r="Q106"/>
  <c r="Q107"/>
  <c r="Q108"/>
  <c r="Q109"/>
  <c r="Q110"/>
  <c r="Q111"/>
  <c r="Q112"/>
  <c r="Q113"/>
  <c r="Q114"/>
  <c r="Q115"/>
  <c r="Q116"/>
  <c r="Q117"/>
  <c r="Q118"/>
  <c r="Q119"/>
  <c r="Q120"/>
  <c r="Q121"/>
  <c r="Q122"/>
  <c r="Q123"/>
  <c r="Q124"/>
  <c r="Q125"/>
  <c r="Q126"/>
  <c r="Q127"/>
  <c r="Q128"/>
  <c r="Q129"/>
  <c r="Q130"/>
  <c r="Q131"/>
  <c r="Q132"/>
  <c r="Q133"/>
  <c r="Q134"/>
  <c r="Q135"/>
  <c r="Q136"/>
  <c r="Q137"/>
  <c r="Q138"/>
  <c r="Q139"/>
  <c r="Q140"/>
  <c r="Q141"/>
  <c r="Q142"/>
  <c r="Q143"/>
  <c r="Q144"/>
  <c r="Q145"/>
  <c r="Q146"/>
  <c r="Q147"/>
  <c r="Q148"/>
  <c r="Q149"/>
  <c r="Q150"/>
  <c r="Q151"/>
  <c r="Q152"/>
  <c r="S38"/>
  <c r="W38"/>
  <c r="S39"/>
  <c r="W39"/>
  <c r="S40"/>
  <c r="W40"/>
  <c r="S41"/>
  <c r="W41"/>
  <c r="S42"/>
  <c r="W42"/>
  <c r="S43"/>
  <c r="W43"/>
  <c r="S44"/>
  <c r="W44"/>
  <c r="S45"/>
  <c r="W45"/>
  <c r="S46"/>
  <c r="W46"/>
  <c r="S47"/>
  <c r="W47"/>
  <c r="S48"/>
  <c r="W48"/>
  <c r="S49"/>
  <c r="W49"/>
  <c r="S50"/>
  <c r="W50"/>
  <c r="S51"/>
  <c r="W51"/>
  <c r="S52"/>
  <c r="W52"/>
  <c r="S53"/>
  <c r="W53"/>
  <c r="S54"/>
  <c r="W54"/>
  <c r="S55"/>
  <c r="W55"/>
  <c r="S56"/>
  <c r="W56"/>
  <c r="S57"/>
  <c r="W57"/>
  <c r="S58"/>
  <c r="W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V36"/>
  <c r="V35"/>
  <c r="V34"/>
  <c r="X90"/>
  <c r="X89"/>
  <c r="X88"/>
  <c r="X87"/>
  <c r="X86"/>
  <c r="X85"/>
  <c r="X84"/>
  <c r="X83"/>
  <c r="X82"/>
  <c r="X81"/>
  <c r="X80"/>
  <c r="X79"/>
  <c r="X78"/>
  <c r="X77"/>
  <c r="X76"/>
  <c r="X75"/>
  <c r="X74"/>
  <c r="X73"/>
  <c r="X72"/>
  <c r="X71"/>
  <c r="X70"/>
  <c r="X69"/>
  <c r="X68"/>
  <c r="X67"/>
  <c r="X66"/>
  <c r="X65"/>
  <c r="X64"/>
  <c r="X63"/>
  <c r="X62"/>
  <c r="X61"/>
  <c r="X60"/>
  <c r="Y152"/>
  <c r="Y151"/>
  <c r="Y150"/>
  <c r="Y149"/>
  <c r="Y148"/>
  <c r="Y147"/>
  <c r="Y146"/>
  <c r="Y145"/>
  <c r="Y144"/>
  <c r="Y143"/>
  <c r="Y142"/>
  <c r="Y141"/>
  <c r="Y140"/>
  <c r="Y139"/>
  <c r="Y138"/>
  <c r="Y137"/>
  <c r="Y136"/>
  <c r="Y135"/>
  <c r="Y134"/>
  <c r="Y133"/>
  <c r="Y132"/>
  <c r="Y131"/>
  <c r="Y130"/>
  <c r="Y129"/>
  <c r="Y128"/>
  <c r="Y127"/>
  <c r="Y126"/>
  <c r="Y125"/>
  <c r="Y124"/>
  <c r="Y123"/>
  <c r="Y122"/>
  <c r="Y121"/>
  <c r="Y120"/>
  <c r="Y119"/>
  <c r="Y118"/>
  <c r="Y117"/>
  <c r="Y116"/>
  <c r="Y115"/>
  <c r="Y114"/>
  <c r="Y113"/>
  <c r="Y112"/>
  <c r="Y111"/>
  <c r="Y110"/>
  <c r="Y109"/>
  <c r="Y108"/>
  <c r="Y107"/>
  <c r="Y106"/>
  <c r="Y105"/>
  <c r="Y104"/>
  <c r="Y103"/>
  <c r="Y102"/>
  <c r="Y101"/>
  <c r="Y100"/>
  <c r="Y99"/>
  <c r="Y98"/>
  <c r="Y97"/>
  <c r="Y96"/>
  <c r="Y95"/>
  <c r="Y94"/>
  <c r="Y93"/>
  <c r="Y92"/>
  <c r="Y91"/>
  <c r="X59"/>
  <c r="W37"/>
  <c r="V33"/>
  <c r="Q12"/>
  <c r="S12"/>
  <c r="K152"/>
  <c r="G152"/>
  <c r="K151"/>
  <c r="G151"/>
  <c r="K150"/>
  <c r="G150"/>
  <c r="K149"/>
  <c r="G149"/>
  <c r="K148"/>
  <c r="G148"/>
  <c r="K147"/>
  <c r="G147"/>
  <c r="K146"/>
  <c r="G146"/>
  <c r="K145"/>
  <c r="G145"/>
  <c r="K144"/>
  <c r="G144"/>
  <c r="K143"/>
  <c r="G143"/>
  <c r="K142"/>
  <c r="G142"/>
  <c r="K141"/>
  <c r="G141"/>
  <c r="K140"/>
  <c r="G140"/>
  <c r="K139"/>
  <c r="G139"/>
  <c r="K138"/>
  <c r="G138"/>
  <c r="K137"/>
  <c r="G137"/>
  <c r="K136"/>
  <c r="G136"/>
  <c r="K135"/>
  <c r="G135"/>
  <c r="K134"/>
  <c r="G134"/>
  <c r="K133"/>
  <c r="G133"/>
  <c r="K132"/>
  <c r="G132"/>
  <c r="K131"/>
  <c r="G131"/>
  <c r="K130"/>
  <c r="G130"/>
  <c r="K129"/>
  <c r="G129"/>
  <c r="K128"/>
  <c r="G128"/>
  <c r="K127"/>
  <c r="G127"/>
  <c r="K126"/>
  <c r="G126"/>
  <c r="K125"/>
  <c r="G125"/>
  <c r="K124"/>
  <c r="G124"/>
  <c r="K123"/>
  <c r="G123"/>
  <c r="K122"/>
  <c r="G122"/>
  <c r="K121"/>
  <c r="G121"/>
  <c r="K120"/>
  <c r="G120"/>
  <c r="K119"/>
  <c r="G119"/>
  <c r="K118"/>
  <c r="G118"/>
  <c r="K117"/>
  <c r="G117"/>
  <c r="K116"/>
  <c r="G116"/>
  <c r="K115"/>
  <c r="G115"/>
  <c r="K114"/>
  <c r="G114"/>
  <c r="K113"/>
  <c r="G113"/>
  <c r="K112"/>
  <c r="G112"/>
  <c r="K111"/>
  <c r="G111"/>
  <c r="K110"/>
  <c r="G110"/>
  <c r="K109"/>
  <c r="G109"/>
  <c r="K108"/>
  <c r="G108"/>
  <c r="K107"/>
  <c r="G107"/>
  <c r="K106"/>
  <c r="G106"/>
  <c r="K105"/>
  <c r="G105"/>
  <c r="K104"/>
  <c r="G104"/>
  <c r="K103"/>
  <c r="G103"/>
  <c r="K102"/>
  <c r="G102"/>
  <c r="K101"/>
  <c r="G101"/>
  <c r="K100"/>
  <c r="G100"/>
  <c r="K99"/>
  <c r="G99"/>
  <c r="K98"/>
  <c r="G98"/>
  <c r="K97"/>
  <c r="G97"/>
  <c r="K96"/>
  <c r="G96"/>
  <c r="K95"/>
  <c r="G95"/>
  <c r="K94"/>
  <c r="G94"/>
  <c r="K93"/>
  <c r="G93"/>
  <c r="K92"/>
  <c r="G92"/>
  <c r="K91"/>
  <c r="G91"/>
  <c r="K90"/>
  <c r="G90"/>
  <c r="K89"/>
  <c r="G89"/>
  <c r="K88"/>
  <c r="G88"/>
  <c r="K87"/>
  <c r="G87"/>
  <c r="K86"/>
  <c r="G86"/>
  <c r="K85"/>
  <c r="G85"/>
  <c r="K84"/>
  <c r="G84"/>
  <c r="K83"/>
  <c r="G83"/>
  <c r="K82"/>
  <c r="G82"/>
  <c r="K81"/>
  <c r="G81"/>
  <c r="K80"/>
  <c r="G80"/>
  <c r="K79"/>
  <c r="G79"/>
  <c r="K78"/>
  <c r="G78"/>
  <c r="K77"/>
  <c r="G77"/>
  <c r="K76"/>
  <c r="G76"/>
  <c r="K75"/>
  <c r="G75"/>
  <c r="K74"/>
  <c r="G74"/>
  <c r="K73"/>
  <c r="G73"/>
  <c r="K72"/>
  <c r="G72"/>
  <c r="K71"/>
  <c r="G71"/>
  <c r="K70"/>
  <c r="G70"/>
  <c r="K69"/>
  <c r="G69"/>
  <c r="K68"/>
  <c r="G68"/>
  <c r="K67"/>
  <c r="G67"/>
  <c r="K66"/>
  <c r="G66"/>
  <c r="K65"/>
  <c r="G65"/>
  <c r="K64"/>
  <c r="G64"/>
  <c r="K63"/>
  <c r="G63"/>
  <c r="K62"/>
  <c r="G62"/>
  <c r="K61"/>
  <c r="G61"/>
  <c r="K60"/>
  <c r="G60"/>
  <c r="K59"/>
  <c r="G59"/>
  <c r="K58"/>
  <c r="G58"/>
  <c r="K57"/>
  <c r="G57"/>
  <c r="K56"/>
  <c r="G56"/>
  <c r="K55"/>
  <c r="G55"/>
  <c r="K54"/>
  <c r="G54"/>
  <c r="K53"/>
  <c r="G53"/>
  <c r="K52"/>
  <c r="G52"/>
  <c r="K51"/>
  <c r="G51"/>
  <c r="K50"/>
  <c r="G50"/>
  <c r="K49"/>
  <c r="G49"/>
  <c r="K48"/>
  <c r="G48"/>
  <c r="K47"/>
  <c r="G47"/>
  <c r="K46"/>
  <c r="G46"/>
  <c r="K45"/>
  <c r="G45"/>
  <c r="K44"/>
  <c r="G44"/>
  <c r="K43"/>
  <c r="G43"/>
  <c r="K42"/>
  <c r="G42"/>
  <c r="K41"/>
  <c r="G41"/>
  <c r="K40"/>
  <c r="G40"/>
  <c r="K39"/>
  <c r="G39"/>
  <c r="K38"/>
  <c r="G38"/>
  <c r="K37"/>
  <c r="G37"/>
  <c r="K36"/>
  <c r="G36"/>
  <c r="K35"/>
  <c r="G35"/>
  <c r="K34"/>
  <c r="G34"/>
  <c r="K33"/>
  <c r="G33"/>
  <c r="K32"/>
  <c r="G32"/>
  <c r="K31"/>
  <c r="G31"/>
  <c r="K30"/>
  <c r="G30"/>
  <c r="K29"/>
  <c r="G29"/>
  <c r="K28"/>
  <c r="G28"/>
  <c r="K27"/>
  <c r="G27"/>
  <c r="K26"/>
  <c r="G26"/>
  <c r="K25"/>
  <c r="G25"/>
  <c r="K24"/>
  <c r="G24"/>
  <c r="K23"/>
  <c r="G23"/>
  <c r="K22"/>
  <c r="G22"/>
  <c r="K21"/>
  <c r="G21"/>
  <c r="K20"/>
  <c r="G20"/>
  <c r="K19"/>
  <c r="G19"/>
  <c r="K18"/>
  <c r="G18"/>
  <c r="K17"/>
  <c r="G17"/>
  <c r="K16"/>
  <c r="G16"/>
  <c r="K15"/>
  <c r="G15"/>
  <c r="I15" s="1"/>
  <c r="I16" s="1"/>
  <c r="M16" s="1"/>
  <c r="K14"/>
  <c r="I14"/>
  <c r="M14" s="1"/>
  <c r="G14"/>
  <c r="K13"/>
  <c r="K12"/>
  <c r="G13"/>
  <c r="G12"/>
  <c r="I12" s="1"/>
  <c r="I13" s="1"/>
  <c r="M13" s="1"/>
  <c r="E14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E96" s="1"/>
  <c r="E97" s="1"/>
  <c r="E98" s="1"/>
  <c r="E99" s="1"/>
  <c r="E100" s="1"/>
  <c r="E101" s="1"/>
  <c r="E102" s="1"/>
  <c r="E103" s="1"/>
  <c r="E104" s="1"/>
  <c r="E105" s="1"/>
  <c r="E106" s="1"/>
  <c r="E107" s="1"/>
  <c r="E108" s="1"/>
  <c r="E109" s="1"/>
  <c r="E110" s="1"/>
  <c r="E111" s="1"/>
  <c r="E112" s="1"/>
  <c r="E113" s="1"/>
  <c r="E114" s="1"/>
  <c r="E115" s="1"/>
  <c r="E116" s="1"/>
  <c r="E117" s="1"/>
  <c r="E118" s="1"/>
  <c r="E119" s="1"/>
  <c r="E120" s="1"/>
  <c r="E121" s="1"/>
  <c r="E122" s="1"/>
  <c r="E123" s="1"/>
  <c r="E124" s="1"/>
  <c r="E125" s="1"/>
  <c r="E126" s="1"/>
  <c r="E127" s="1"/>
  <c r="E128" s="1"/>
  <c r="E129" s="1"/>
  <c r="E130" s="1"/>
  <c r="E131" s="1"/>
  <c r="E132" s="1"/>
  <c r="E133" s="1"/>
  <c r="E134" s="1"/>
  <c r="E135" s="1"/>
  <c r="E136" s="1"/>
  <c r="E137" s="1"/>
  <c r="E138" s="1"/>
  <c r="E139" s="1"/>
  <c r="E140" s="1"/>
  <c r="E141" s="1"/>
  <c r="E142" s="1"/>
  <c r="E143" s="1"/>
  <c r="E144" s="1"/>
  <c r="E145" s="1"/>
  <c r="E146" s="1"/>
  <c r="E147" s="1"/>
  <c r="E148" s="1"/>
  <c r="E149" s="1"/>
  <c r="E150" s="1"/>
  <c r="E151" s="1"/>
  <c r="E152" s="1"/>
  <c r="E13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E12"/>
  <c r="C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2"/>
  <c r="S102" i="40"/>
  <c r="Y102"/>
  <c r="X102"/>
  <c r="X104" s="1"/>
  <c r="F108" i="68" s="1"/>
  <c r="W102" i="40"/>
  <c r="W104" s="1"/>
  <c r="F107" i="68" s="1"/>
  <c r="V102" i="40"/>
  <c r="V104" s="1"/>
  <c r="F106" i="68" s="1"/>
  <c r="U102" i="40"/>
  <c r="Y100"/>
  <c r="Y99"/>
  <c r="Y98"/>
  <c r="Y97"/>
  <c r="Y96"/>
  <c r="Y95"/>
  <c r="Y94"/>
  <c r="Y93"/>
  <c r="Y92"/>
  <c r="Y91"/>
  <c r="Y90"/>
  <c r="Y89"/>
  <c r="Y88"/>
  <c r="Y87"/>
  <c r="Y86"/>
  <c r="Y85"/>
  <c r="Y84"/>
  <c r="Y83"/>
  <c r="Y82"/>
  <c r="Y81"/>
  <c r="X80"/>
  <c r="X79"/>
  <c r="X78"/>
  <c r="X77"/>
  <c r="X76"/>
  <c r="X75"/>
  <c r="X74"/>
  <c r="X73"/>
  <c r="X72"/>
  <c r="X71"/>
  <c r="X70"/>
  <c r="X69"/>
  <c r="X68"/>
  <c r="X67"/>
  <c r="X66"/>
  <c r="X65"/>
  <c r="X64"/>
  <c r="X63"/>
  <c r="X62"/>
  <c r="X61"/>
  <c r="X60"/>
  <c r="X59"/>
  <c r="X58"/>
  <c r="X57"/>
  <c r="X56"/>
  <c r="X55"/>
  <c r="X54"/>
  <c r="X53"/>
  <c r="X52"/>
  <c r="X51"/>
  <c r="X50"/>
  <c r="W33"/>
  <c r="W34"/>
  <c r="W35"/>
  <c r="W36"/>
  <c r="W37"/>
  <c r="W38"/>
  <c r="W39"/>
  <c r="W40"/>
  <c r="W41"/>
  <c r="W42"/>
  <c r="W43"/>
  <c r="W44"/>
  <c r="W45"/>
  <c r="W46"/>
  <c r="W47"/>
  <c r="W48"/>
  <c r="W49"/>
  <c r="V25"/>
  <c r="V26"/>
  <c r="Q26" s="1"/>
  <c r="V27"/>
  <c r="V28"/>
  <c r="Q28" s="1"/>
  <c r="V29"/>
  <c r="V30"/>
  <c r="Q30" s="1"/>
  <c r="V31"/>
  <c r="Q32"/>
  <c r="Q34"/>
  <c r="Q36"/>
  <c r="Q38"/>
  <c r="Q40"/>
  <c r="Q42"/>
  <c r="Q44"/>
  <c r="Q46"/>
  <c r="Q48"/>
  <c r="Q50"/>
  <c r="Q52"/>
  <c r="Q54"/>
  <c r="Q56"/>
  <c r="Q58"/>
  <c r="Q60"/>
  <c r="Q62"/>
  <c r="Q64"/>
  <c r="Q66"/>
  <c r="Q68"/>
  <c r="Q70"/>
  <c r="Q72"/>
  <c r="Q74"/>
  <c r="Q76"/>
  <c r="Q78"/>
  <c r="Q80"/>
  <c r="Q82"/>
  <c r="Q84"/>
  <c r="Q86"/>
  <c r="Q88"/>
  <c r="Q90"/>
  <c r="Q92"/>
  <c r="Q94"/>
  <c r="Q96"/>
  <c r="Q98"/>
  <c r="Q100"/>
  <c r="W32"/>
  <c r="V24"/>
  <c r="Q17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1"/>
  <c r="Q12"/>
  <c r="S12"/>
  <c r="Q13"/>
  <c r="S13"/>
  <c r="Q14"/>
  <c r="S14"/>
  <c r="Q15"/>
  <c r="S15"/>
  <c r="Q16"/>
  <c r="S16"/>
  <c r="S17"/>
  <c r="Q18"/>
  <c r="S18"/>
  <c r="Q19"/>
  <c r="S19"/>
  <c r="Q20"/>
  <c r="S20"/>
  <c r="Q21"/>
  <c r="S21"/>
  <c r="Q22"/>
  <c r="S22"/>
  <c r="Q23"/>
  <c r="S23"/>
  <c r="Q24"/>
  <c r="S24"/>
  <c r="Q25"/>
  <c r="S25"/>
  <c r="S26"/>
  <c r="Q27"/>
  <c r="S27"/>
  <c r="S28"/>
  <c r="Q29"/>
  <c r="S29"/>
  <c r="S30"/>
  <c r="Q31"/>
  <c r="S31"/>
  <c r="S32"/>
  <c r="Q33"/>
  <c r="S33"/>
  <c r="S34"/>
  <c r="Q35"/>
  <c r="S35"/>
  <c r="S36"/>
  <c r="Q37"/>
  <c r="S37"/>
  <c r="S38"/>
  <c r="Q39"/>
  <c r="S39"/>
  <c r="S40"/>
  <c r="Q41"/>
  <c r="S41"/>
  <c r="S42"/>
  <c r="Q43"/>
  <c r="S43"/>
  <c r="S44"/>
  <c r="Q45"/>
  <c r="S45"/>
  <c r="S46"/>
  <c r="Q47"/>
  <c r="S47"/>
  <c r="S48"/>
  <c r="Q49"/>
  <c r="S49"/>
  <c r="S50"/>
  <c r="Q51"/>
  <c r="S51"/>
  <c r="S52"/>
  <c r="Q53"/>
  <c r="S53"/>
  <c r="S54"/>
  <c r="Q55"/>
  <c r="S55"/>
  <c r="S56"/>
  <c r="Q57"/>
  <c r="S57"/>
  <c r="S58"/>
  <c r="Q59"/>
  <c r="S59"/>
  <c r="S60"/>
  <c r="Q61"/>
  <c r="S61"/>
  <c r="S62"/>
  <c r="Q63"/>
  <c r="S63"/>
  <c r="S64"/>
  <c r="Q65"/>
  <c r="S65"/>
  <c r="S66"/>
  <c r="Q67"/>
  <c r="S67"/>
  <c r="S68"/>
  <c r="Q69"/>
  <c r="S69"/>
  <c r="S70"/>
  <c r="Q71"/>
  <c r="S71"/>
  <c r="S72"/>
  <c r="Q73"/>
  <c r="S73"/>
  <c r="S74"/>
  <c r="Q75"/>
  <c r="S75"/>
  <c r="S76"/>
  <c r="Q77"/>
  <c r="S77"/>
  <c r="S78"/>
  <c r="Q79"/>
  <c r="S79"/>
  <c r="S80"/>
  <c r="Q81"/>
  <c r="S81"/>
  <c r="S82"/>
  <c r="Q83"/>
  <c r="S83"/>
  <c r="S84"/>
  <c r="Q85"/>
  <c r="S85"/>
  <c r="S86"/>
  <c r="Q87"/>
  <c r="S87"/>
  <c r="S88"/>
  <c r="Q89"/>
  <c r="S89"/>
  <c r="S90"/>
  <c r="Q91"/>
  <c r="S91"/>
  <c r="S92"/>
  <c r="Q93"/>
  <c r="S93"/>
  <c r="S94"/>
  <c r="Q95"/>
  <c r="S95"/>
  <c r="S96"/>
  <c r="Q97"/>
  <c r="S97"/>
  <c r="S98"/>
  <c r="Q99"/>
  <c r="S99"/>
  <c r="S100"/>
  <c r="S11"/>
  <c r="Q11" s="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I13"/>
  <c r="I14" s="1"/>
  <c r="I15" s="1"/>
  <c r="I16" s="1"/>
  <c r="I17" s="1"/>
  <c r="I18" s="1"/>
  <c r="I19" s="1"/>
  <c r="I20" s="1"/>
  <c r="I21" s="1"/>
  <c r="I22" s="1"/>
  <c r="I23" s="1"/>
  <c r="I24" s="1"/>
  <c r="I25" s="1"/>
  <c r="I26" s="1"/>
  <c r="I27" s="1"/>
  <c r="I28" s="1"/>
  <c r="I29" s="1"/>
  <c r="I30" s="1"/>
  <c r="I31" s="1"/>
  <c r="I32" s="1"/>
  <c r="I33" s="1"/>
  <c r="I34" s="1"/>
  <c r="I35" s="1"/>
  <c r="I36" s="1"/>
  <c r="I37" s="1"/>
  <c r="I38" s="1"/>
  <c r="I39" s="1"/>
  <c r="I40" s="1"/>
  <c r="I41" s="1"/>
  <c r="I42" s="1"/>
  <c r="I43" s="1"/>
  <c r="I44" s="1"/>
  <c r="I45" s="1"/>
  <c r="I46" s="1"/>
  <c r="I47" s="1"/>
  <c r="I48" s="1"/>
  <c r="I49" s="1"/>
  <c r="I50" s="1"/>
  <c r="I51" s="1"/>
  <c r="I52" s="1"/>
  <c r="I53" s="1"/>
  <c r="I54" s="1"/>
  <c r="I55" s="1"/>
  <c r="I56" s="1"/>
  <c r="I57" s="1"/>
  <c r="I58" s="1"/>
  <c r="I59" s="1"/>
  <c r="I60" s="1"/>
  <c r="I61" s="1"/>
  <c r="I62" s="1"/>
  <c r="I63" s="1"/>
  <c r="I64" s="1"/>
  <c r="I65" s="1"/>
  <c r="I66" s="1"/>
  <c r="I67" s="1"/>
  <c r="I68" s="1"/>
  <c r="I69" s="1"/>
  <c r="I70" s="1"/>
  <c r="I71" s="1"/>
  <c r="I72" s="1"/>
  <c r="I73" s="1"/>
  <c r="I74" s="1"/>
  <c r="I75" s="1"/>
  <c r="I76" s="1"/>
  <c r="I77" s="1"/>
  <c r="I78" s="1"/>
  <c r="I79" s="1"/>
  <c r="I80" s="1"/>
  <c r="I81" s="1"/>
  <c r="I82" s="1"/>
  <c r="I83" s="1"/>
  <c r="I84" s="1"/>
  <c r="I85" s="1"/>
  <c r="I86" s="1"/>
  <c r="I87" s="1"/>
  <c r="I88" s="1"/>
  <c r="I89" s="1"/>
  <c r="I90" s="1"/>
  <c r="I91" s="1"/>
  <c r="I92" s="1"/>
  <c r="I93" s="1"/>
  <c r="I94" s="1"/>
  <c r="I95" s="1"/>
  <c r="I96" s="1"/>
  <c r="I97" s="1"/>
  <c r="I98" s="1"/>
  <c r="I99" s="1"/>
  <c r="I100" s="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I11" s="1"/>
  <c r="I12" s="1"/>
  <c r="E13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E96" s="1"/>
  <c r="E97" s="1"/>
  <c r="E98" s="1"/>
  <c r="E99" s="1"/>
  <c r="E100" s="1"/>
  <c r="E12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E11"/>
  <c r="C11"/>
  <c r="Z85" i="39"/>
  <c r="Y85"/>
  <c r="Y87" s="1"/>
  <c r="F68" i="68" s="1"/>
  <c r="X85" i="39"/>
  <c r="X87" s="1"/>
  <c r="F67" i="68" s="1"/>
  <c r="W85" i="39"/>
  <c r="W87" s="1"/>
  <c r="F66" i="68" s="1"/>
  <c r="V85" i="39"/>
  <c r="V87" s="1"/>
  <c r="F65" i="68" s="1"/>
  <c r="U85" i="39"/>
  <c r="Z83"/>
  <c r="Z82"/>
  <c r="Y81"/>
  <c r="Y80"/>
  <c r="Y79"/>
  <c r="Y78"/>
  <c r="Y77"/>
  <c r="Y76"/>
  <c r="Y75"/>
  <c r="Y74"/>
  <c r="Y73"/>
  <c r="Y72"/>
  <c r="Y71"/>
  <c r="Y70"/>
  <c r="Y69"/>
  <c r="Y68"/>
  <c r="Y67"/>
  <c r="Y66"/>
  <c r="Y65"/>
  <c r="Y64"/>
  <c r="Y63"/>
  <c r="Y62"/>
  <c r="X61"/>
  <c r="X60"/>
  <c r="X59"/>
  <c r="X58"/>
  <c r="X57"/>
  <c r="X56"/>
  <c r="X55"/>
  <c r="X54"/>
  <c r="X53"/>
  <c r="X52"/>
  <c r="X51"/>
  <c r="X50"/>
  <c r="X49"/>
  <c r="X48"/>
  <c r="X47"/>
  <c r="X46"/>
  <c r="X45"/>
  <c r="X44"/>
  <c r="X43"/>
  <c r="X42"/>
  <c r="X41"/>
  <c r="X40"/>
  <c r="X39"/>
  <c r="X38"/>
  <c r="X37"/>
  <c r="W36"/>
  <c r="W35"/>
  <c r="W34"/>
  <c r="W33"/>
  <c r="W32"/>
  <c r="W31"/>
  <c r="W30"/>
  <c r="W29"/>
  <c r="W28"/>
  <c r="W27"/>
  <c r="W26"/>
  <c r="W25"/>
  <c r="W24"/>
  <c r="W23"/>
  <c r="W22"/>
  <c r="V18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V19"/>
  <c r="V20"/>
  <c r="V21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12"/>
  <c r="S83"/>
  <c r="S82"/>
  <c r="S81"/>
  <c r="S80"/>
  <c r="S79"/>
  <c r="S78"/>
  <c r="S77"/>
  <c r="S76"/>
  <c r="S75"/>
  <c r="S74"/>
  <c r="S73"/>
  <c r="S72"/>
  <c r="S71"/>
  <c r="S70"/>
  <c r="S69"/>
  <c r="S68"/>
  <c r="S67"/>
  <c r="S66"/>
  <c r="S65"/>
  <c r="S64"/>
  <c r="S63"/>
  <c r="S62"/>
  <c r="S61"/>
  <c r="S60"/>
  <c r="S59"/>
  <c r="S58"/>
  <c r="S57"/>
  <c r="S56"/>
  <c r="S55"/>
  <c r="S54"/>
  <c r="S53"/>
  <c r="S52"/>
  <c r="S51"/>
  <c r="S50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I13"/>
  <c r="I12"/>
  <c r="G13"/>
  <c r="G12"/>
  <c r="E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G70" s="1"/>
  <c r="C71"/>
  <c r="C72"/>
  <c r="G72" s="1"/>
  <c r="C73"/>
  <c r="C74"/>
  <c r="C75"/>
  <c r="C76"/>
  <c r="C77"/>
  <c r="C78"/>
  <c r="C79"/>
  <c r="C80"/>
  <c r="C81"/>
  <c r="C82"/>
  <c r="C83"/>
  <c r="C12"/>
  <c r="A72"/>
  <c r="A73"/>
  <c r="A74"/>
  <c r="A75"/>
  <c r="A76"/>
  <c r="A77"/>
  <c r="A78"/>
  <c r="A79"/>
  <c r="A80"/>
  <c r="A81"/>
  <c r="A82"/>
  <c r="A83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12"/>
  <c r="G81"/>
  <c r="G80"/>
  <c r="G77"/>
  <c r="G76"/>
  <c r="G75"/>
  <c r="G73"/>
  <c r="G71"/>
  <c r="G68"/>
  <c r="G67"/>
  <c r="G66"/>
  <c r="G64"/>
  <c r="G63"/>
  <c r="G62"/>
  <c r="G60"/>
  <c r="G59"/>
  <c r="G58"/>
  <c r="G56"/>
  <c r="G55"/>
  <c r="G54"/>
  <c r="G52"/>
  <c r="G51"/>
  <c r="G50"/>
  <c r="G48"/>
  <c r="G47"/>
  <c r="G44"/>
  <c r="G43"/>
  <c r="G40"/>
  <c r="G39"/>
  <c r="G36"/>
  <c r="G35"/>
  <c r="G32"/>
  <c r="G31"/>
  <c r="G28"/>
  <c r="G27"/>
  <c r="G24"/>
  <c r="G23"/>
  <c r="G20"/>
  <c r="G19"/>
  <c r="G16"/>
  <c r="G15"/>
  <c r="Q154" i="41" l="1"/>
  <c r="T108" i="68"/>
  <c r="P108"/>
  <c r="J108"/>
  <c r="L108" s="1"/>
  <c r="P107"/>
  <c r="J107"/>
  <c r="L107" s="1"/>
  <c r="T107"/>
  <c r="Q102" i="40"/>
  <c r="P106" i="68"/>
  <c r="P110" s="1"/>
  <c r="T106"/>
  <c r="T110" s="1"/>
  <c r="T112" s="1"/>
  <c r="F110"/>
  <c r="J106"/>
  <c r="P68"/>
  <c r="T68"/>
  <c r="J68"/>
  <c r="L68" s="1"/>
  <c r="P67"/>
  <c r="T67"/>
  <c r="J67"/>
  <c r="L67" s="1"/>
  <c r="P66"/>
  <c r="T66"/>
  <c r="J66"/>
  <c r="L66" s="1"/>
  <c r="P65"/>
  <c r="T65"/>
  <c r="F70"/>
  <c r="J65"/>
  <c r="P182"/>
  <c r="P183" s="1"/>
  <c r="T182"/>
  <c r="F183"/>
  <c r="J182"/>
  <c r="L182" s="1"/>
  <c r="S24" i="44"/>
  <c r="S26" s="1"/>
  <c r="D181" i="68" s="1"/>
  <c r="Q12" i="44"/>
  <c r="Q24" s="1"/>
  <c r="N187" i="68"/>
  <c r="N189" s="1"/>
  <c r="T187"/>
  <c r="T189" s="1"/>
  <c r="D189"/>
  <c r="J187"/>
  <c r="Q12" i="53"/>
  <c r="Q22" s="1"/>
  <c r="V25" i="60"/>
  <c r="V27" s="1"/>
  <c r="F194" i="68" s="1"/>
  <c r="Q23" i="60"/>
  <c r="Q22"/>
  <c r="Q25" s="1"/>
  <c r="N193" i="68"/>
  <c r="N195" s="1"/>
  <c r="D195"/>
  <c r="T193"/>
  <c r="J193"/>
  <c r="Q22" i="48"/>
  <c r="E12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G13"/>
  <c r="G28"/>
  <c r="G26"/>
  <c r="G24"/>
  <c r="G22"/>
  <c r="G20"/>
  <c r="G19"/>
  <c r="G18"/>
  <c r="G17"/>
  <c r="G16"/>
  <c r="G15"/>
  <c r="G14"/>
  <c r="S23"/>
  <c r="S25"/>
  <c r="S27"/>
  <c r="V21"/>
  <c r="Q21" s="1"/>
  <c r="W23"/>
  <c r="W25"/>
  <c r="W27"/>
  <c r="W28"/>
  <c r="V28"/>
  <c r="S22"/>
  <c r="S24"/>
  <c r="Q24" s="1"/>
  <c r="S26"/>
  <c r="Q26" s="1"/>
  <c r="S28"/>
  <c r="Q28" s="1"/>
  <c r="M95" i="66"/>
  <c r="O95" s="1"/>
  <c r="K94"/>
  <c r="M94" s="1"/>
  <c r="O94" s="1"/>
  <c r="K93"/>
  <c r="M93" s="1"/>
  <c r="K92"/>
  <c r="M92" s="1"/>
  <c r="O92" s="1"/>
  <c r="K91"/>
  <c r="M91" s="1"/>
  <c r="K90"/>
  <c r="M90" s="1"/>
  <c r="O90" s="1"/>
  <c r="K89"/>
  <c r="M89" s="1"/>
  <c r="K88"/>
  <c r="M88" s="1"/>
  <c r="O88" s="1"/>
  <c r="K87"/>
  <c r="M87" s="1"/>
  <c r="K86"/>
  <c r="M86" s="1"/>
  <c r="O86" s="1"/>
  <c r="K85"/>
  <c r="M85" s="1"/>
  <c r="K84"/>
  <c r="M84" s="1"/>
  <c r="O84" s="1"/>
  <c r="K83"/>
  <c r="M83" s="1"/>
  <c r="K82"/>
  <c r="M82" s="1"/>
  <c r="O82" s="1"/>
  <c r="K81"/>
  <c r="M81" s="1"/>
  <c r="K80"/>
  <c r="M80" s="1"/>
  <c r="O80" s="1"/>
  <c r="K79"/>
  <c r="M79" s="1"/>
  <c r="K78"/>
  <c r="M78" s="1"/>
  <c r="O78" s="1"/>
  <c r="K77"/>
  <c r="M77" s="1"/>
  <c r="K76"/>
  <c r="M76" s="1"/>
  <c r="O76" s="1"/>
  <c r="K75"/>
  <c r="M75" s="1"/>
  <c r="K74"/>
  <c r="M74" s="1"/>
  <c r="O74" s="1"/>
  <c r="K73"/>
  <c r="M73" s="1"/>
  <c r="K72"/>
  <c r="M72" s="1"/>
  <c r="O72" s="1"/>
  <c r="K71"/>
  <c r="M71" s="1"/>
  <c r="K70"/>
  <c r="M70" s="1"/>
  <c r="O70" s="1"/>
  <c r="K69"/>
  <c r="M69" s="1"/>
  <c r="K68"/>
  <c r="M68" s="1"/>
  <c r="O68" s="1"/>
  <c r="K67"/>
  <c r="M67" s="1"/>
  <c r="O67" s="1"/>
  <c r="K66"/>
  <c r="M66" s="1"/>
  <c r="O66" s="1"/>
  <c r="K65"/>
  <c r="M65" s="1"/>
  <c r="O65" s="1"/>
  <c r="K64"/>
  <c r="M64" s="1"/>
  <c r="O64" s="1"/>
  <c r="K63"/>
  <c r="M63" s="1"/>
  <c r="O63" s="1"/>
  <c r="K62"/>
  <c r="M62" s="1"/>
  <c r="O62" s="1"/>
  <c r="K61"/>
  <c r="M61" s="1"/>
  <c r="O61" s="1"/>
  <c r="K60"/>
  <c r="M60" s="1"/>
  <c r="O60" s="1"/>
  <c r="K59"/>
  <c r="M59" s="1"/>
  <c r="O59" s="1"/>
  <c r="K58"/>
  <c r="M58" s="1"/>
  <c r="O58" s="1"/>
  <c r="K57"/>
  <c r="M57" s="1"/>
  <c r="O57" s="1"/>
  <c r="K56"/>
  <c r="M56" s="1"/>
  <c r="O56" s="1"/>
  <c r="K55"/>
  <c r="M55" s="1"/>
  <c r="O55" s="1"/>
  <c r="K54"/>
  <c r="M54" s="1"/>
  <c r="O54" s="1"/>
  <c r="K53"/>
  <c r="M53" s="1"/>
  <c r="O53" s="1"/>
  <c r="K52"/>
  <c r="M52" s="1"/>
  <c r="O52" s="1"/>
  <c r="K51"/>
  <c r="M51" s="1"/>
  <c r="O51" s="1"/>
  <c r="K50"/>
  <c r="M50" s="1"/>
  <c r="O50" s="1"/>
  <c r="K49"/>
  <c r="M49" s="1"/>
  <c r="O49" s="1"/>
  <c r="K48"/>
  <c r="M48" s="1"/>
  <c r="O48" s="1"/>
  <c r="K47"/>
  <c r="M47" s="1"/>
  <c r="O47" s="1"/>
  <c r="K46"/>
  <c r="M46" s="1"/>
  <c r="O46" s="1"/>
  <c r="K45"/>
  <c r="M45" s="1"/>
  <c r="O45" s="1"/>
  <c r="K44"/>
  <c r="M44" s="1"/>
  <c r="O44" s="1"/>
  <c r="K43"/>
  <c r="M43" s="1"/>
  <c r="O43" s="1"/>
  <c r="K42"/>
  <c r="M42" s="1"/>
  <c r="O42" s="1"/>
  <c r="K41"/>
  <c r="M41" s="1"/>
  <c r="O41" s="1"/>
  <c r="K40"/>
  <c r="M40" s="1"/>
  <c r="O40" s="1"/>
  <c r="K39"/>
  <c r="M39" s="1"/>
  <c r="O39" s="1"/>
  <c r="K38"/>
  <c r="M38" s="1"/>
  <c r="O38" s="1"/>
  <c r="K37"/>
  <c r="M37" s="1"/>
  <c r="O37" s="1"/>
  <c r="K36"/>
  <c r="M36" s="1"/>
  <c r="O36" s="1"/>
  <c r="K35"/>
  <c r="M35" s="1"/>
  <c r="O35" s="1"/>
  <c r="K34"/>
  <c r="M34" s="1"/>
  <c r="O34" s="1"/>
  <c r="K33"/>
  <c r="M33" s="1"/>
  <c r="O33" s="1"/>
  <c r="K32"/>
  <c r="M32" s="1"/>
  <c r="O32" s="1"/>
  <c r="K31"/>
  <c r="M31" s="1"/>
  <c r="O31" s="1"/>
  <c r="K30"/>
  <c r="M30" s="1"/>
  <c r="O30" s="1"/>
  <c r="K29"/>
  <c r="M29" s="1"/>
  <c r="O29" s="1"/>
  <c r="K28"/>
  <c r="M28" s="1"/>
  <c r="O28" s="1"/>
  <c r="K27"/>
  <c r="M27" s="1"/>
  <c r="O27" s="1"/>
  <c r="K26"/>
  <c r="M26" s="1"/>
  <c r="O26" s="1"/>
  <c r="K25"/>
  <c r="M25" s="1"/>
  <c r="O25" s="1"/>
  <c r="K24"/>
  <c r="M24" s="1"/>
  <c r="O24" s="1"/>
  <c r="K23"/>
  <c r="M23" s="1"/>
  <c r="O23" s="1"/>
  <c r="K22"/>
  <c r="M22" s="1"/>
  <c r="O22" s="1"/>
  <c r="K21"/>
  <c r="M21" s="1"/>
  <c r="O21" s="1"/>
  <c r="K20"/>
  <c r="M20" s="1"/>
  <c r="O20" s="1"/>
  <c r="K19"/>
  <c r="M19" s="1"/>
  <c r="O19" s="1"/>
  <c r="K18"/>
  <c r="M18" s="1"/>
  <c r="O18" s="1"/>
  <c r="K17"/>
  <c r="M17" s="1"/>
  <c r="O17" s="1"/>
  <c r="K16"/>
  <c r="M16" s="1"/>
  <c r="O16" s="1"/>
  <c r="K15"/>
  <c r="M15" s="1"/>
  <c r="O15" s="1"/>
  <c r="M13"/>
  <c r="O13" s="1"/>
  <c r="M12"/>
  <c r="O12" s="1"/>
  <c r="I37" i="65"/>
  <c r="M36"/>
  <c r="I38"/>
  <c r="M38" s="1"/>
  <c r="M37"/>
  <c r="K35"/>
  <c r="M35" s="1"/>
  <c r="K34"/>
  <c r="M34" s="1"/>
  <c r="K33"/>
  <c r="M33" s="1"/>
  <c r="K32"/>
  <c r="M32" s="1"/>
  <c r="K31"/>
  <c r="M31" s="1"/>
  <c r="K30"/>
  <c r="M30" s="1"/>
  <c r="K29"/>
  <c r="M29" s="1"/>
  <c r="K28"/>
  <c r="M28" s="1"/>
  <c r="K27"/>
  <c r="M27" s="1"/>
  <c r="K26"/>
  <c r="M26" s="1"/>
  <c r="K25"/>
  <c r="M25" s="1"/>
  <c r="K24"/>
  <c r="M24" s="1"/>
  <c r="K23"/>
  <c r="M23" s="1"/>
  <c r="K22"/>
  <c r="M22" s="1"/>
  <c r="K21"/>
  <c r="M21" s="1"/>
  <c r="K20"/>
  <c r="M20" s="1"/>
  <c r="K19"/>
  <c r="M19" s="1"/>
  <c r="K18"/>
  <c r="M18" s="1"/>
  <c r="K17"/>
  <c r="M17" s="1"/>
  <c r="K16"/>
  <c r="M16" s="1"/>
  <c r="K15"/>
  <c r="M15" s="1"/>
  <c r="M12"/>
  <c r="M14" i="64"/>
  <c r="M29"/>
  <c r="I28"/>
  <c r="M27"/>
  <c r="I29"/>
  <c r="I30" s="1"/>
  <c r="M28"/>
  <c r="K26"/>
  <c r="M26" s="1"/>
  <c r="K25"/>
  <c r="M25" s="1"/>
  <c r="K24"/>
  <c r="M24" s="1"/>
  <c r="K23"/>
  <c r="M23" s="1"/>
  <c r="K22"/>
  <c r="M22" s="1"/>
  <c r="K21"/>
  <c r="M21" s="1"/>
  <c r="K20"/>
  <c r="M20" s="1"/>
  <c r="K19"/>
  <c r="M19" s="1"/>
  <c r="K18"/>
  <c r="M18" s="1"/>
  <c r="K17"/>
  <c r="M17" s="1"/>
  <c r="K16"/>
  <c r="M16" s="1"/>
  <c r="K15"/>
  <c r="M15" s="1"/>
  <c r="M13"/>
  <c r="M12"/>
  <c r="M12" i="63"/>
  <c r="O12" s="1"/>
  <c r="I15" i="62"/>
  <c r="M14"/>
  <c r="I16"/>
  <c r="M16" s="1"/>
  <c r="M15"/>
  <c r="M13"/>
  <c r="M12"/>
  <c r="Q30" i="61"/>
  <c r="Q28"/>
  <c r="Q36"/>
  <c r="O14"/>
  <c r="K37"/>
  <c r="M37" s="1"/>
  <c r="O37" s="1"/>
  <c r="K36"/>
  <c r="M36" s="1"/>
  <c r="O36" s="1"/>
  <c r="K35"/>
  <c r="M35" s="1"/>
  <c r="O35" s="1"/>
  <c r="K34"/>
  <c r="M34" s="1"/>
  <c r="O34" s="1"/>
  <c r="K33"/>
  <c r="M33" s="1"/>
  <c r="O33" s="1"/>
  <c r="K32"/>
  <c r="M32" s="1"/>
  <c r="O32" s="1"/>
  <c r="K31"/>
  <c r="M31" s="1"/>
  <c r="O31" s="1"/>
  <c r="K30"/>
  <c r="M30" s="1"/>
  <c r="O30" s="1"/>
  <c r="K29"/>
  <c r="M29" s="1"/>
  <c r="O29" s="1"/>
  <c r="K28"/>
  <c r="M28" s="1"/>
  <c r="O28" s="1"/>
  <c r="K27"/>
  <c r="M27" s="1"/>
  <c r="O27" s="1"/>
  <c r="K26"/>
  <c r="M26" s="1"/>
  <c r="O26" s="1"/>
  <c r="K25"/>
  <c r="M25" s="1"/>
  <c r="O25" s="1"/>
  <c r="K24"/>
  <c r="M24" s="1"/>
  <c r="O24" s="1"/>
  <c r="K23"/>
  <c r="M23" s="1"/>
  <c r="O23" s="1"/>
  <c r="K22"/>
  <c r="M22" s="1"/>
  <c r="O22" s="1"/>
  <c r="K21"/>
  <c r="M21" s="1"/>
  <c r="O21" s="1"/>
  <c r="K20"/>
  <c r="M20" s="1"/>
  <c r="O20" s="1"/>
  <c r="K19"/>
  <c r="M19" s="1"/>
  <c r="O19" s="1"/>
  <c r="K18"/>
  <c r="M18" s="1"/>
  <c r="O18" s="1"/>
  <c r="K17"/>
  <c r="M17" s="1"/>
  <c r="O17" s="1"/>
  <c r="K16"/>
  <c r="M16" s="1"/>
  <c r="O16" s="1"/>
  <c r="K15"/>
  <c r="M15" s="1"/>
  <c r="O15" s="1"/>
  <c r="M12"/>
  <c r="O12" s="1"/>
  <c r="M14" i="60"/>
  <c r="M17"/>
  <c r="I16"/>
  <c r="M15"/>
  <c r="I17"/>
  <c r="I18" s="1"/>
  <c r="M16"/>
  <c r="I13"/>
  <c r="M13"/>
  <c r="M14" i="59"/>
  <c r="I16"/>
  <c r="M16" s="1"/>
  <c r="M15"/>
  <c r="I17"/>
  <c r="I18" s="1"/>
  <c r="M12"/>
  <c r="Q23" i="58"/>
  <c r="Q25"/>
  <c r="Q27"/>
  <c r="I20"/>
  <c r="M19"/>
  <c r="I21"/>
  <c r="M21" s="1"/>
  <c r="M20"/>
  <c r="K18"/>
  <c r="M18" s="1"/>
  <c r="K17"/>
  <c r="M17" s="1"/>
  <c r="K16"/>
  <c r="M16" s="1"/>
  <c r="K15"/>
  <c r="M15" s="1"/>
  <c r="M12"/>
  <c r="M14" i="57"/>
  <c r="I23"/>
  <c r="M23" s="1"/>
  <c r="M22"/>
  <c r="I24"/>
  <c r="I25" s="1"/>
  <c r="K21"/>
  <c r="M21" s="1"/>
  <c r="K20"/>
  <c r="M20" s="1"/>
  <c r="K19"/>
  <c r="M19" s="1"/>
  <c r="K18"/>
  <c r="M18" s="1"/>
  <c r="K17"/>
  <c r="M17" s="1"/>
  <c r="K16"/>
  <c r="M16" s="1"/>
  <c r="K15"/>
  <c r="M15" s="1"/>
  <c r="I13"/>
  <c r="M13" s="1"/>
  <c r="Q16" i="56"/>
  <c r="M16"/>
  <c r="I15"/>
  <c r="M14"/>
  <c r="I16"/>
  <c r="I17" s="1"/>
  <c r="M17" s="1"/>
  <c r="M15"/>
  <c r="M12"/>
  <c r="K12" i="55"/>
  <c r="K16"/>
  <c r="M16" s="1"/>
  <c r="O16" s="1"/>
  <c r="K15"/>
  <c r="M15" s="1"/>
  <c r="O15" s="1"/>
  <c r="M13"/>
  <c r="O13" s="1"/>
  <c r="M12"/>
  <c r="O12" s="1"/>
  <c r="M36" i="54"/>
  <c r="I35"/>
  <c r="M34"/>
  <c r="I36"/>
  <c r="I37" s="1"/>
  <c r="M35"/>
  <c r="K33"/>
  <c r="M33" s="1"/>
  <c r="K32"/>
  <c r="M32" s="1"/>
  <c r="K31"/>
  <c r="M31" s="1"/>
  <c r="K30"/>
  <c r="M30" s="1"/>
  <c r="K29"/>
  <c r="M29" s="1"/>
  <c r="K28"/>
  <c r="M28" s="1"/>
  <c r="K27"/>
  <c r="M27" s="1"/>
  <c r="K26"/>
  <c r="M26" s="1"/>
  <c r="K25"/>
  <c r="M25" s="1"/>
  <c r="K24"/>
  <c r="M24" s="1"/>
  <c r="K23"/>
  <c r="M23" s="1"/>
  <c r="K22"/>
  <c r="M22" s="1"/>
  <c r="K21"/>
  <c r="M21" s="1"/>
  <c r="K20"/>
  <c r="M20" s="1"/>
  <c r="K19"/>
  <c r="M19" s="1"/>
  <c r="K18"/>
  <c r="M18" s="1"/>
  <c r="K17"/>
  <c r="M17" s="1"/>
  <c r="K16"/>
  <c r="M16" s="1"/>
  <c r="K15"/>
  <c r="M15" s="1"/>
  <c r="I13"/>
  <c r="M13" s="1"/>
  <c r="M12"/>
  <c r="I17" i="53"/>
  <c r="I18" s="1"/>
  <c r="M17"/>
  <c r="I16"/>
  <c r="M16" s="1"/>
  <c r="M15"/>
  <c r="M12"/>
  <c r="I14" i="52"/>
  <c r="I15" s="1"/>
  <c r="I16" s="1"/>
  <c r="I17" s="1"/>
  <c r="I18" s="1"/>
  <c r="I19" s="1"/>
  <c r="I20" s="1"/>
  <c r="I21" s="1"/>
  <c r="I22" s="1"/>
  <c r="I23" s="1"/>
  <c r="I24" s="1"/>
  <c r="I25" s="1"/>
  <c r="I26" s="1"/>
  <c r="I27" s="1"/>
  <c r="I28" s="1"/>
  <c r="I29" s="1"/>
  <c r="I30" s="1"/>
  <c r="I31" s="1"/>
  <c r="I32" s="1"/>
  <c r="I33" s="1"/>
  <c r="I34" s="1"/>
  <c r="I35" s="1"/>
  <c r="I36" s="1"/>
  <c r="I37" s="1"/>
  <c r="K12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M14" s="1"/>
  <c r="K13"/>
  <c r="M13" s="1"/>
  <c r="M12"/>
  <c r="K15" i="51"/>
  <c r="K17"/>
  <c r="K19"/>
  <c r="K21"/>
  <c r="K23"/>
  <c r="K25"/>
  <c r="K27"/>
  <c r="K29"/>
  <c r="K31"/>
  <c r="K33"/>
  <c r="K35"/>
  <c r="K37"/>
  <c r="K39"/>
  <c r="K41"/>
  <c r="K43"/>
  <c r="K45"/>
  <c r="K47"/>
  <c r="K49"/>
  <c r="K51"/>
  <c r="K53"/>
  <c r="K55"/>
  <c r="K57"/>
  <c r="K59"/>
  <c r="K12"/>
  <c r="M12" s="1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14"/>
  <c r="M14" s="1"/>
  <c r="I15"/>
  <c r="I16" s="1"/>
  <c r="I17" s="1"/>
  <c r="I18" s="1"/>
  <c r="I19" s="1"/>
  <c r="I20" s="1"/>
  <c r="I21" s="1"/>
  <c r="I22" s="1"/>
  <c r="I23" s="1"/>
  <c r="I24" s="1"/>
  <c r="I25" s="1"/>
  <c r="I26" s="1"/>
  <c r="I27" s="1"/>
  <c r="I28" s="1"/>
  <c r="I29" s="1"/>
  <c r="I30" s="1"/>
  <c r="I31" s="1"/>
  <c r="I32" s="1"/>
  <c r="I33" s="1"/>
  <c r="I34" s="1"/>
  <c r="I35" s="1"/>
  <c r="I36" s="1"/>
  <c r="I37" s="1"/>
  <c r="I38" s="1"/>
  <c r="I39" s="1"/>
  <c r="I40" s="1"/>
  <c r="I41" s="1"/>
  <c r="I42" s="1"/>
  <c r="I43" s="1"/>
  <c r="I44" s="1"/>
  <c r="I45" s="1"/>
  <c r="I46" s="1"/>
  <c r="I47" s="1"/>
  <c r="I48" s="1"/>
  <c r="I49" s="1"/>
  <c r="I50" s="1"/>
  <c r="I51" s="1"/>
  <c r="I52" s="1"/>
  <c r="I53" s="1"/>
  <c r="I54" s="1"/>
  <c r="I55" s="1"/>
  <c r="I56" s="1"/>
  <c r="I57" s="1"/>
  <c r="I58" s="1"/>
  <c r="I59" s="1"/>
  <c r="I60" s="1"/>
  <c r="I61" s="1"/>
  <c r="K16"/>
  <c r="K18"/>
  <c r="K20"/>
  <c r="K22"/>
  <c r="K24"/>
  <c r="K26"/>
  <c r="K28"/>
  <c r="K30"/>
  <c r="K32"/>
  <c r="K34"/>
  <c r="K36"/>
  <c r="K38"/>
  <c r="K40"/>
  <c r="K42"/>
  <c r="K44"/>
  <c r="K46"/>
  <c r="K48"/>
  <c r="K50"/>
  <c r="K52"/>
  <c r="K54"/>
  <c r="K56"/>
  <c r="K58"/>
  <c r="K60"/>
  <c r="M13"/>
  <c r="Q33" i="50"/>
  <c r="O14"/>
  <c r="K50"/>
  <c r="M50" s="1"/>
  <c r="O50" s="1"/>
  <c r="K49"/>
  <c r="M49" s="1"/>
  <c r="O49" s="1"/>
  <c r="K48"/>
  <c r="M48" s="1"/>
  <c r="O48" s="1"/>
  <c r="K47"/>
  <c r="M47" s="1"/>
  <c r="O47" s="1"/>
  <c r="K46"/>
  <c r="M46" s="1"/>
  <c r="O46" s="1"/>
  <c r="K45"/>
  <c r="M45" s="1"/>
  <c r="O45" s="1"/>
  <c r="K44"/>
  <c r="M44" s="1"/>
  <c r="O44" s="1"/>
  <c r="K43"/>
  <c r="M43" s="1"/>
  <c r="O43" s="1"/>
  <c r="K42"/>
  <c r="M42" s="1"/>
  <c r="O42" s="1"/>
  <c r="K41"/>
  <c r="M41" s="1"/>
  <c r="O41" s="1"/>
  <c r="K40"/>
  <c r="M40" s="1"/>
  <c r="O40" s="1"/>
  <c r="K39"/>
  <c r="M39" s="1"/>
  <c r="O39" s="1"/>
  <c r="K38"/>
  <c r="M38" s="1"/>
  <c r="O38" s="1"/>
  <c r="K37"/>
  <c r="M37" s="1"/>
  <c r="O37" s="1"/>
  <c r="K36"/>
  <c r="M36" s="1"/>
  <c r="O36" s="1"/>
  <c r="K35"/>
  <c r="M35" s="1"/>
  <c r="O35" s="1"/>
  <c r="K34"/>
  <c r="M34" s="1"/>
  <c r="O34" s="1"/>
  <c r="K33"/>
  <c r="M33" s="1"/>
  <c r="O33" s="1"/>
  <c r="K32"/>
  <c r="M32" s="1"/>
  <c r="O32" s="1"/>
  <c r="K31"/>
  <c r="M31" s="1"/>
  <c r="O31" s="1"/>
  <c r="K30"/>
  <c r="M30" s="1"/>
  <c r="O30" s="1"/>
  <c r="K29"/>
  <c r="M29" s="1"/>
  <c r="O29" s="1"/>
  <c r="K28"/>
  <c r="M28" s="1"/>
  <c r="O28" s="1"/>
  <c r="K27"/>
  <c r="M27" s="1"/>
  <c r="O27" s="1"/>
  <c r="K26"/>
  <c r="M26" s="1"/>
  <c r="O26" s="1"/>
  <c r="K25"/>
  <c r="M25" s="1"/>
  <c r="O25" s="1"/>
  <c r="K24"/>
  <c r="M24" s="1"/>
  <c r="O24" s="1"/>
  <c r="K23"/>
  <c r="M23" s="1"/>
  <c r="O23" s="1"/>
  <c r="K22"/>
  <c r="M22" s="1"/>
  <c r="O22" s="1"/>
  <c r="K21"/>
  <c r="M21" s="1"/>
  <c r="O21" s="1"/>
  <c r="K20"/>
  <c r="M20" s="1"/>
  <c r="O20" s="1"/>
  <c r="K19"/>
  <c r="M19" s="1"/>
  <c r="O19" s="1"/>
  <c r="K18"/>
  <c r="M18" s="1"/>
  <c r="O18" s="1"/>
  <c r="K17"/>
  <c r="M17" s="1"/>
  <c r="O17" s="1"/>
  <c r="K16"/>
  <c r="M16" s="1"/>
  <c r="O16" s="1"/>
  <c r="K15"/>
  <c r="M15" s="1"/>
  <c r="O15" s="1"/>
  <c r="M12"/>
  <c r="O12" s="1"/>
  <c r="Q27" i="49"/>
  <c r="Q30" s="1"/>
  <c r="I13"/>
  <c r="I14" s="1"/>
  <c r="I15" s="1"/>
  <c r="I16" s="1"/>
  <c r="I17" s="1"/>
  <c r="I18" s="1"/>
  <c r="I19" s="1"/>
  <c r="I20" s="1"/>
  <c r="I21" s="1"/>
  <c r="I22" s="1"/>
  <c r="I23" s="1"/>
  <c r="I24" s="1"/>
  <c r="I25" s="1"/>
  <c r="I26" s="1"/>
  <c r="I27" s="1"/>
  <c r="I28" s="1"/>
  <c r="K28"/>
  <c r="K27"/>
  <c r="K26"/>
  <c r="K25"/>
  <c r="K24"/>
  <c r="K23"/>
  <c r="K22"/>
  <c r="K21"/>
  <c r="K20"/>
  <c r="K19"/>
  <c r="K18"/>
  <c r="K17"/>
  <c r="K16"/>
  <c r="K15"/>
  <c r="K14"/>
  <c r="K13"/>
  <c r="M13" s="1"/>
  <c r="K12"/>
  <c r="M12" s="1"/>
  <c r="K19" i="48"/>
  <c r="K18"/>
  <c r="K17"/>
  <c r="K16"/>
  <c r="K15"/>
  <c r="I13"/>
  <c r="I13" i="47"/>
  <c r="I14" s="1"/>
  <c r="M13"/>
  <c r="M24" i="46"/>
  <c r="I23"/>
  <c r="M22"/>
  <c r="I24"/>
  <c r="I25" s="1"/>
  <c r="M23"/>
  <c r="K21"/>
  <c r="M21" s="1"/>
  <c r="K20"/>
  <c r="M20" s="1"/>
  <c r="K19"/>
  <c r="M19" s="1"/>
  <c r="K18"/>
  <c r="M18" s="1"/>
  <c r="K17"/>
  <c r="M17" s="1"/>
  <c r="K16"/>
  <c r="M16" s="1"/>
  <c r="K15"/>
  <c r="M15" s="1"/>
  <c r="M13"/>
  <c r="M12"/>
  <c r="K102" i="45"/>
  <c r="M102" s="1"/>
  <c r="O102" s="1"/>
  <c r="K101"/>
  <c r="M101" s="1"/>
  <c r="O101" s="1"/>
  <c r="K100"/>
  <c r="M100" s="1"/>
  <c r="O100" s="1"/>
  <c r="K99"/>
  <c r="M99" s="1"/>
  <c r="O99" s="1"/>
  <c r="K98"/>
  <c r="M98" s="1"/>
  <c r="O98" s="1"/>
  <c r="K97"/>
  <c r="M97" s="1"/>
  <c r="O97" s="1"/>
  <c r="K96"/>
  <c r="M96" s="1"/>
  <c r="O96" s="1"/>
  <c r="K95"/>
  <c r="M95" s="1"/>
  <c r="O95" s="1"/>
  <c r="K94"/>
  <c r="M94" s="1"/>
  <c r="O94" s="1"/>
  <c r="K93"/>
  <c r="M93" s="1"/>
  <c r="O93" s="1"/>
  <c r="K92"/>
  <c r="M92" s="1"/>
  <c r="O92" s="1"/>
  <c r="K91"/>
  <c r="M91" s="1"/>
  <c r="O91" s="1"/>
  <c r="K90"/>
  <c r="M90" s="1"/>
  <c r="O90" s="1"/>
  <c r="K89"/>
  <c r="M89" s="1"/>
  <c r="O89" s="1"/>
  <c r="K88"/>
  <c r="M88" s="1"/>
  <c r="O88" s="1"/>
  <c r="K87"/>
  <c r="M87" s="1"/>
  <c r="O87" s="1"/>
  <c r="K86"/>
  <c r="M86" s="1"/>
  <c r="O86" s="1"/>
  <c r="K85"/>
  <c r="M85" s="1"/>
  <c r="O85" s="1"/>
  <c r="K84"/>
  <c r="M84" s="1"/>
  <c r="O84" s="1"/>
  <c r="K83"/>
  <c r="M83" s="1"/>
  <c r="O83" s="1"/>
  <c r="K82"/>
  <c r="M82" s="1"/>
  <c r="O82" s="1"/>
  <c r="K81"/>
  <c r="M81" s="1"/>
  <c r="O81" s="1"/>
  <c r="K80"/>
  <c r="M80" s="1"/>
  <c r="O80" s="1"/>
  <c r="K79"/>
  <c r="M79" s="1"/>
  <c r="O79" s="1"/>
  <c r="K78"/>
  <c r="M78" s="1"/>
  <c r="O78" s="1"/>
  <c r="K77"/>
  <c r="M77" s="1"/>
  <c r="O77" s="1"/>
  <c r="K76"/>
  <c r="M76" s="1"/>
  <c r="O76" s="1"/>
  <c r="K75"/>
  <c r="M75" s="1"/>
  <c r="O75" s="1"/>
  <c r="K74"/>
  <c r="M74" s="1"/>
  <c r="O74" s="1"/>
  <c r="K73"/>
  <c r="M73" s="1"/>
  <c r="O73" s="1"/>
  <c r="K72"/>
  <c r="M72" s="1"/>
  <c r="O72" s="1"/>
  <c r="K71"/>
  <c r="M71" s="1"/>
  <c r="O71" s="1"/>
  <c r="K70"/>
  <c r="M70" s="1"/>
  <c r="O70" s="1"/>
  <c r="K69"/>
  <c r="M69" s="1"/>
  <c r="O69" s="1"/>
  <c r="K68"/>
  <c r="M68" s="1"/>
  <c r="O68" s="1"/>
  <c r="K67"/>
  <c r="M67" s="1"/>
  <c r="O67" s="1"/>
  <c r="K66"/>
  <c r="M66" s="1"/>
  <c r="O66" s="1"/>
  <c r="K65"/>
  <c r="M65" s="1"/>
  <c r="O65" s="1"/>
  <c r="K64"/>
  <c r="M64" s="1"/>
  <c r="O64" s="1"/>
  <c r="K63"/>
  <c r="M63" s="1"/>
  <c r="O63" s="1"/>
  <c r="K62"/>
  <c r="M62" s="1"/>
  <c r="O62" s="1"/>
  <c r="K61"/>
  <c r="M61" s="1"/>
  <c r="O61" s="1"/>
  <c r="K60"/>
  <c r="M60" s="1"/>
  <c r="O60" s="1"/>
  <c r="K59"/>
  <c r="M59" s="1"/>
  <c r="O59" s="1"/>
  <c r="K58"/>
  <c r="M58" s="1"/>
  <c r="O58" s="1"/>
  <c r="K57"/>
  <c r="M57" s="1"/>
  <c r="O57" s="1"/>
  <c r="K56"/>
  <c r="M56" s="1"/>
  <c r="O56" s="1"/>
  <c r="K55"/>
  <c r="M55" s="1"/>
  <c r="O55" s="1"/>
  <c r="K54"/>
  <c r="M54" s="1"/>
  <c r="O54" s="1"/>
  <c r="K53"/>
  <c r="M53" s="1"/>
  <c r="O53" s="1"/>
  <c r="K52"/>
  <c r="M52" s="1"/>
  <c r="O52" s="1"/>
  <c r="K51"/>
  <c r="M51" s="1"/>
  <c r="O51" s="1"/>
  <c r="K50"/>
  <c r="M50" s="1"/>
  <c r="O50" s="1"/>
  <c r="K49"/>
  <c r="M49" s="1"/>
  <c r="O49" s="1"/>
  <c r="K48"/>
  <c r="M48" s="1"/>
  <c r="O48" s="1"/>
  <c r="K47"/>
  <c r="M47" s="1"/>
  <c r="O47" s="1"/>
  <c r="K46"/>
  <c r="M46" s="1"/>
  <c r="O46" s="1"/>
  <c r="K45"/>
  <c r="M45" s="1"/>
  <c r="O45" s="1"/>
  <c r="K44"/>
  <c r="M44" s="1"/>
  <c r="O44" s="1"/>
  <c r="K43"/>
  <c r="M43" s="1"/>
  <c r="O43" s="1"/>
  <c r="K42"/>
  <c r="M42" s="1"/>
  <c r="O42" s="1"/>
  <c r="K41"/>
  <c r="M41" s="1"/>
  <c r="O41" s="1"/>
  <c r="K40"/>
  <c r="M40" s="1"/>
  <c r="O40" s="1"/>
  <c r="K39"/>
  <c r="M39" s="1"/>
  <c r="O39" s="1"/>
  <c r="K38"/>
  <c r="M38" s="1"/>
  <c r="O38" s="1"/>
  <c r="K37"/>
  <c r="M37" s="1"/>
  <c r="O37" s="1"/>
  <c r="K36"/>
  <c r="M36" s="1"/>
  <c r="O36" s="1"/>
  <c r="K35"/>
  <c r="M35" s="1"/>
  <c r="O35" s="1"/>
  <c r="K34"/>
  <c r="M34" s="1"/>
  <c r="O34" s="1"/>
  <c r="K33"/>
  <c r="M33" s="1"/>
  <c r="O33" s="1"/>
  <c r="K32"/>
  <c r="M32" s="1"/>
  <c r="O32" s="1"/>
  <c r="K31"/>
  <c r="M31" s="1"/>
  <c r="O31" s="1"/>
  <c r="K30"/>
  <c r="M30" s="1"/>
  <c r="O30" s="1"/>
  <c r="K29"/>
  <c r="M29" s="1"/>
  <c r="O29" s="1"/>
  <c r="K28"/>
  <c r="M28" s="1"/>
  <c r="O28" s="1"/>
  <c r="K27"/>
  <c r="M27" s="1"/>
  <c r="O27" s="1"/>
  <c r="K26"/>
  <c r="M26" s="1"/>
  <c r="O26" s="1"/>
  <c r="K25"/>
  <c r="M25" s="1"/>
  <c r="O25" s="1"/>
  <c r="K24"/>
  <c r="M24" s="1"/>
  <c r="O24" s="1"/>
  <c r="K23"/>
  <c r="M23" s="1"/>
  <c r="O23" s="1"/>
  <c r="K22"/>
  <c r="M22" s="1"/>
  <c r="O22" s="1"/>
  <c r="K21"/>
  <c r="M21" s="1"/>
  <c r="O21" s="1"/>
  <c r="K20"/>
  <c r="M20" s="1"/>
  <c r="O20" s="1"/>
  <c r="K19"/>
  <c r="M19" s="1"/>
  <c r="O19" s="1"/>
  <c r="K18"/>
  <c r="M18" s="1"/>
  <c r="O18" s="1"/>
  <c r="K17"/>
  <c r="M17" s="1"/>
  <c r="O17" s="1"/>
  <c r="K16"/>
  <c r="M16" s="1"/>
  <c r="O16" s="1"/>
  <c r="K15"/>
  <c r="M15" s="1"/>
  <c r="O15" s="1"/>
  <c r="K14"/>
  <c r="M14" s="1"/>
  <c r="O14" s="1"/>
  <c r="K13"/>
  <c r="K12"/>
  <c r="M12" s="1"/>
  <c r="O12" s="1"/>
  <c r="I13"/>
  <c r="M13" s="1"/>
  <c r="O13" s="1"/>
  <c r="M16" i="44"/>
  <c r="I15"/>
  <c r="M14"/>
  <c r="I16"/>
  <c r="I17" s="1"/>
  <c r="M15"/>
  <c r="M12"/>
  <c r="K38" i="42"/>
  <c r="K36"/>
  <c r="K34"/>
  <c r="K32"/>
  <c r="K30"/>
  <c r="K28"/>
  <c r="K26"/>
  <c r="K24"/>
  <c r="K22"/>
  <c r="K20"/>
  <c r="K18"/>
  <c r="K16"/>
  <c r="K14"/>
  <c r="K12"/>
  <c r="M12" s="1"/>
  <c r="K39"/>
  <c r="K37"/>
  <c r="K35"/>
  <c r="K33"/>
  <c r="K31"/>
  <c r="K29"/>
  <c r="K27"/>
  <c r="K25"/>
  <c r="K23"/>
  <c r="K21"/>
  <c r="K19"/>
  <c r="K17"/>
  <c r="K15"/>
  <c r="K13"/>
  <c r="G12"/>
  <c r="I12" s="1"/>
  <c r="I13"/>
  <c r="I14" s="1"/>
  <c r="M15" i="41"/>
  <c r="I17"/>
  <c r="I18" s="1"/>
  <c r="M18" s="1"/>
  <c r="M12"/>
  <c r="Q85" i="39"/>
  <c r="E13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E79" s="1"/>
  <c r="E80" s="1"/>
  <c r="E81" s="1"/>
  <c r="E82" s="1"/>
  <c r="E83" s="1"/>
  <c r="G82"/>
  <c r="G78"/>
  <c r="G74"/>
  <c r="G46"/>
  <c r="G42"/>
  <c r="G38"/>
  <c r="G34"/>
  <c r="G30"/>
  <c r="G26"/>
  <c r="G22"/>
  <c r="G18"/>
  <c r="G14"/>
  <c r="G53"/>
  <c r="G57"/>
  <c r="G61"/>
  <c r="G65"/>
  <c r="G69"/>
  <c r="G79"/>
  <c r="G83"/>
  <c r="G17"/>
  <c r="G21"/>
  <c r="G25"/>
  <c r="G29"/>
  <c r="G33"/>
  <c r="G37"/>
  <c r="G41"/>
  <c r="G45"/>
  <c r="G49"/>
  <c r="I14"/>
  <c r="I15" s="1"/>
  <c r="I16" s="1"/>
  <c r="I17" s="1"/>
  <c r="I18" s="1"/>
  <c r="I19" s="1"/>
  <c r="I20" s="1"/>
  <c r="I21" s="1"/>
  <c r="I22" s="1"/>
  <c r="I23" s="1"/>
  <c r="I24" s="1"/>
  <c r="I25" s="1"/>
  <c r="I26" s="1"/>
  <c r="I27" s="1"/>
  <c r="I28" s="1"/>
  <c r="I29" s="1"/>
  <c r="I30" s="1"/>
  <c r="I31" s="1"/>
  <c r="I32" s="1"/>
  <c r="I33" s="1"/>
  <c r="I34" s="1"/>
  <c r="I35" s="1"/>
  <c r="I36" s="1"/>
  <c r="I37" s="1"/>
  <c r="I38" s="1"/>
  <c r="I39" s="1"/>
  <c r="I40" s="1"/>
  <c r="I41" s="1"/>
  <c r="I42" s="1"/>
  <c r="I43" s="1"/>
  <c r="I44" s="1"/>
  <c r="I45" s="1"/>
  <c r="I46" s="1"/>
  <c r="I47" s="1"/>
  <c r="I48" s="1"/>
  <c r="I49" s="1"/>
  <c r="I50" s="1"/>
  <c r="I51" s="1"/>
  <c r="I52" s="1"/>
  <c r="I53" s="1"/>
  <c r="I54" s="1"/>
  <c r="I55" s="1"/>
  <c r="I56" s="1"/>
  <c r="I57" s="1"/>
  <c r="I58" s="1"/>
  <c r="I59" s="1"/>
  <c r="I60" s="1"/>
  <c r="I61" s="1"/>
  <c r="I62" s="1"/>
  <c r="I63" s="1"/>
  <c r="I64" s="1"/>
  <c r="I65" s="1"/>
  <c r="I66" s="1"/>
  <c r="I67" s="1"/>
  <c r="I68" s="1"/>
  <c r="I69" s="1"/>
  <c r="I70" s="1"/>
  <c r="I71" s="1"/>
  <c r="I72" s="1"/>
  <c r="I73" s="1"/>
  <c r="I74" s="1"/>
  <c r="I75" s="1"/>
  <c r="I76" s="1"/>
  <c r="I77" s="1"/>
  <c r="I78" s="1"/>
  <c r="I79" s="1"/>
  <c r="I80" s="1"/>
  <c r="I81" s="1"/>
  <c r="I82" s="1"/>
  <c r="I83" s="1"/>
  <c r="M14"/>
  <c r="M16"/>
  <c r="M18"/>
  <c r="M20"/>
  <c r="M22"/>
  <c r="M24"/>
  <c r="M26"/>
  <c r="M28"/>
  <c r="M30"/>
  <c r="M38"/>
  <c r="M46"/>
  <c r="M54"/>
  <c r="M62"/>
  <c r="M70"/>
  <c r="M78"/>
  <c r="L106" i="68" l="1"/>
  <c r="L110" s="1"/>
  <c r="L112" s="1"/>
  <c r="U112" s="1"/>
  <c r="V112" s="1"/>
  <c r="J110"/>
  <c r="P70"/>
  <c r="T70"/>
  <c r="T72" s="1"/>
  <c r="L65"/>
  <c r="L70" s="1"/>
  <c r="L72" s="1"/>
  <c r="J70"/>
  <c r="T181"/>
  <c r="T183" s="1"/>
  <c r="N181"/>
  <c r="N183" s="1"/>
  <c r="N221" s="1"/>
  <c r="N373" s="1"/>
  <c r="J181"/>
  <c r="D183"/>
  <c r="D221"/>
  <c r="D373" s="1"/>
  <c r="J189"/>
  <c r="L187"/>
  <c r="L189" s="1"/>
  <c r="L191" s="1"/>
  <c r="U191" s="1"/>
  <c r="V191" s="1"/>
  <c r="T191"/>
  <c r="P194"/>
  <c r="P195" s="1"/>
  <c r="P221" s="1"/>
  <c r="T194"/>
  <c r="T195" s="1"/>
  <c r="J194"/>
  <c r="L194" s="1"/>
  <c r="F195"/>
  <c r="F221" s="1"/>
  <c r="L193"/>
  <c r="L195" s="1"/>
  <c r="K14" i="48"/>
  <c r="K20"/>
  <c r="K22"/>
  <c r="K24"/>
  <c r="K26"/>
  <c r="K28"/>
  <c r="K12"/>
  <c r="M12" s="1"/>
  <c r="K21"/>
  <c r="K23"/>
  <c r="K25"/>
  <c r="K27"/>
  <c r="K13"/>
  <c r="M13" s="1"/>
  <c r="Q25"/>
  <c r="I14"/>
  <c r="Q27"/>
  <c r="Q23"/>
  <c r="I15"/>
  <c r="I16" s="1"/>
  <c r="O69" i="66"/>
  <c r="O71"/>
  <c r="O73"/>
  <c r="O75"/>
  <c r="O77"/>
  <c r="O79"/>
  <c r="O81"/>
  <c r="O83"/>
  <c r="O85"/>
  <c r="O87"/>
  <c r="O89"/>
  <c r="O91"/>
  <c r="O93"/>
  <c r="O14"/>
  <c r="I39" i="65"/>
  <c r="M30" i="64"/>
  <c r="I31"/>
  <c r="I17" i="62"/>
  <c r="O13" i="61"/>
  <c r="M18" i="60"/>
  <c r="I19"/>
  <c r="I19" i="59"/>
  <c r="M18"/>
  <c r="M17"/>
  <c r="I22" i="58"/>
  <c r="I26" i="57"/>
  <c r="M25"/>
  <c r="M24"/>
  <c r="O17" i="56"/>
  <c r="O13"/>
  <c r="O12"/>
  <c r="O15"/>
  <c r="O14"/>
  <c r="O16"/>
  <c r="O14" i="55"/>
  <c r="M37" i="54"/>
  <c r="I38"/>
  <c r="I19" i="53"/>
  <c r="M18"/>
  <c r="M15" i="52"/>
  <c r="M16"/>
  <c r="M18"/>
  <c r="M20"/>
  <c r="M22"/>
  <c r="M24"/>
  <c r="M26"/>
  <c r="M28"/>
  <c r="M30"/>
  <c r="M32"/>
  <c r="M34"/>
  <c r="M36"/>
  <c r="M17"/>
  <c r="M19"/>
  <c r="M21"/>
  <c r="M23"/>
  <c r="M25"/>
  <c r="M27"/>
  <c r="M29"/>
  <c r="M31"/>
  <c r="M33"/>
  <c r="M35"/>
  <c r="M37"/>
  <c r="O37" s="1"/>
  <c r="I62" i="51"/>
  <c r="I63" s="1"/>
  <c r="I64" s="1"/>
  <c r="I65" s="1"/>
  <c r="I66" s="1"/>
  <c r="I67" s="1"/>
  <c r="I68" s="1"/>
  <c r="I69" s="1"/>
  <c r="I70" s="1"/>
  <c r="I71" s="1"/>
  <c r="I72" s="1"/>
  <c r="I73" s="1"/>
  <c r="I74" s="1"/>
  <c r="I75" s="1"/>
  <c r="I76" s="1"/>
  <c r="I77" s="1"/>
  <c r="I78" s="1"/>
  <c r="I79" s="1"/>
  <c r="I80" s="1"/>
  <c r="I81" s="1"/>
  <c r="I82" s="1"/>
  <c r="I83" s="1"/>
  <c r="M83" s="1"/>
  <c r="M61"/>
  <c r="M62"/>
  <c r="M66"/>
  <c r="M70"/>
  <c r="M74"/>
  <c r="M78"/>
  <c r="M82"/>
  <c r="M60"/>
  <c r="M58"/>
  <c r="M56"/>
  <c r="M54"/>
  <c r="M52"/>
  <c r="M50"/>
  <c r="M48"/>
  <c r="M46"/>
  <c r="M44"/>
  <c r="M42"/>
  <c r="M40"/>
  <c r="M38"/>
  <c r="M36"/>
  <c r="M34"/>
  <c r="M32"/>
  <c r="M30"/>
  <c r="M28"/>
  <c r="M26"/>
  <c r="M24"/>
  <c r="M22"/>
  <c r="M20"/>
  <c r="M18"/>
  <c r="M16"/>
  <c r="M65"/>
  <c r="M69"/>
  <c r="M73"/>
  <c r="M77"/>
  <c r="M81"/>
  <c r="M59"/>
  <c r="M57"/>
  <c r="M55"/>
  <c r="M53"/>
  <c r="M51"/>
  <c r="M49"/>
  <c r="M47"/>
  <c r="M45"/>
  <c r="M43"/>
  <c r="M41"/>
  <c r="M39"/>
  <c r="M37"/>
  <c r="M35"/>
  <c r="M33"/>
  <c r="M31"/>
  <c r="M29"/>
  <c r="M27"/>
  <c r="M25"/>
  <c r="M23"/>
  <c r="M21"/>
  <c r="M19"/>
  <c r="M17"/>
  <c r="M15"/>
  <c r="O13" i="50"/>
  <c r="M14" i="49"/>
  <c r="M15"/>
  <c r="M17"/>
  <c r="M19"/>
  <c r="M21"/>
  <c r="M23"/>
  <c r="M25"/>
  <c r="M27"/>
  <c r="M16"/>
  <c r="M18"/>
  <c r="M20"/>
  <c r="M22"/>
  <c r="M24"/>
  <c r="M26"/>
  <c r="M28"/>
  <c r="O28" s="1"/>
  <c r="I15" i="47"/>
  <c r="M14"/>
  <c r="M25" i="46"/>
  <c r="I26"/>
  <c r="I18" i="44"/>
  <c r="M17"/>
  <c r="M13" i="42"/>
  <c r="I15"/>
  <c r="M14"/>
  <c r="I19" i="41"/>
  <c r="M17"/>
  <c r="O62" i="39"/>
  <c r="O30"/>
  <c r="O22"/>
  <c r="O14"/>
  <c r="O54"/>
  <c r="O28"/>
  <c r="O20"/>
  <c r="M82"/>
  <c r="O82" s="1"/>
  <c r="M74"/>
  <c r="M66"/>
  <c r="O66" s="1"/>
  <c r="M58"/>
  <c r="M50"/>
  <c r="O50" s="1"/>
  <c r="M42"/>
  <c r="M34"/>
  <c r="O34" s="1"/>
  <c r="M80"/>
  <c r="M76"/>
  <c r="O76" s="1"/>
  <c r="M72"/>
  <c r="M68"/>
  <c r="O68" s="1"/>
  <c r="M64"/>
  <c r="M60"/>
  <c r="O60" s="1"/>
  <c r="M56"/>
  <c r="M52"/>
  <c r="O52" s="1"/>
  <c r="M48"/>
  <c r="M44"/>
  <c r="O44" s="1"/>
  <c r="M40"/>
  <c r="M36"/>
  <c r="O36" s="1"/>
  <c r="M32"/>
  <c r="M81"/>
  <c r="O81" s="1"/>
  <c r="M79"/>
  <c r="M77"/>
  <c r="O77" s="1"/>
  <c r="M75"/>
  <c r="M73"/>
  <c r="O73" s="1"/>
  <c r="M71"/>
  <c r="M69"/>
  <c r="O69" s="1"/>
  <c r="M67"/>
  <c r="M65"/>
  <c r="O65" s="1"/>
  <c r="M63"/>
  <c r="M61"/>
  <c r="O61" s="1"/>
  <c r="M59"/>
  <c r="M57"/>
  <c r="O57" s="1"/>
  <c r="M55"/>
  <c r="M53"/>
  <c r="O53" s="1"/>
  <c r="M51"/>
  <c r="M49"/>
  <c r="O49" s="1"/>
  <c r="M47"/>
  <c r="M45"/>
  <c r="O45" s="1"/>
  <c r="M43"/>
  <c r="M41"/>
  <c r="O41" s="1"/>
  <c r="M39"/>
  <c r="M37"/>
  <c r="O37" s="1"/>
  <c r="M35"/>
  <c r="M33"/>
  <c r="O33" s="1"/>
  <c r="M31"/>
  <c r="M29"/>
  <c r="O29" s="1"/>
  <c r="M27"/>
  <c r="M25"/>
  <c r="O25" s="1"/>
  <c r="M23"/>
  <c r="M21"/>
  <c r="O21" s="1"/>
  <c r="M19"/>
  <c r="M17"/>
  <c r="O17" s="1"/>
  <c r="M15"/>
  <c r="M13"/>
  <c r="O13" s="1"/>
  <c r="M83"/>
  <c r="O83" s="1"/>
  <c r="M12"/>
  <c r="O12" s="1"/>
  <c r="U72" i="68" l="1"/>
  <c r="V72" s="1"/>
  <c r="L181"/>
  <c r="L183" s="1"/>
  <c r="L185" s="1"/>
  <c r="J183"/>
  <c r="T185"/>
  <c r="T197"/>
  <c r="T221"/>
  <c r="J195"/>
  <c r="J221" s="1"/>
  <c r="L197"/>
  <c r="U197" s="1"/>
  <c r="V197" s="1"/>
  <c r="L221"/>
  <c r="W219"/>
  <c r="M16" i="48"/>
  <c r="I17"/>
  <c r="M15"/>
  <c r="M14"/>
  <c r="I40" i="65"/>
  <c r="M39"/>
  <c r="M31" i="64"/>
  <c r="I32"/>
  <c r="I18" i="62"/>
  <c r="M17"/>
  <c r="M19" i="60"/>
  <c r="I20"/>
  <c r="I20" i="59"/>
  <c r="M19"/>
  <c r="I23" i="58"/>
  <c r="M22"/>
  <c r="I27" i="57"/>
  <c r="M26"/>
  <c r="M38" i="54"/>
  <c r="O38" s="1"/>
  <c r="I39"/>
  <c r="M39" s="1"/>
  <c r="M19" i="53"/>
  <c r="I20"/>
  <c r="M20" s="1"/>
  <c r="O35" i="52"/>
  <c r="O31"/>
  <c r="O27"/>
  <c r="O23"/>
  <c r="O19"/>
  <c r="O15"/>
  <c r="O36"/>
  <c r="O32"/>
  <c r="O28"/>
  <c r="O24"/>
  <c r="O20"/>
  <c r="O16"/>
  <c r="O13"/>
  <c r="O33"/>
  <c r="O29"/>
  <c r="O25"/>
  <c r="O21"/>
  <c r="O17"/>
  <c r="O12"/>
  <c r="O34"/>
  <c r="O30"/>
  <c r="O26"/>
  <c r="O22"/>
  <c r="O18"/>
  <c r="O14"/>
  <c r="O83" i="51"/>
  <c r="O13"/>
  <c r="O12"/>
  <c r="O14"/>
  <c r="O17"/>
  <c r="O21"/>
  <c r="O15"/>
  <c r="O19"/>
  <c r="O23"/>
  <c r="O27"/>
  <c r="O31"/>
  <c r="O35"/>
  <c r="O39"/>
  <c r="O43"/>
  <c r="O47"/>
  <c r="O51"/>
  <c r="O55"/>
  <c r="O59"/>
  <c r="O81"/>
  <c r="O77"/>
  <c r="O73"/>
  <c r="O69"/>
  <c r="O65"/>
  <c r="O18"/>
  <c r="O22"/>
  <c r="O26"/>
  <c r="O30"/>
  <c r="O34"/>
  <c r="O38"/>
  <c r="O42"/>
  <c r="O46"/>
  <c r="O50"/>
  <c r="O54"/>
  <c r="O58"/>
  <c r="O82"/>
  <c r="O78"/>
  <c r="O74"/>
  <c r="O70"/>
  <c r="O66"/>
  <c r="O62"/>
  <c r="O25"/>
  <c r="O29"/>
  <c r="O33"/>
  <c r="O37"/>
  <c r="O41"/>
  <c r="O45"/>
  <c r="O49"/>
  <c r="O53"/>
  <c r="O57"/>
  <c r="M79"/>
  <c r="O79" s="1"/>
  <c r="M75"/>
  <c r="O75" s="1"/>
  <c r="M71"/>
  <c r="O71" s="1"/>
  <c r="M67"/>
  <c r="O67" s="1"/>
  <c r="M63"/>
  <c r="O63" s="1"/>
  <c r="O16"/>
  <c r="O20"/>
  <c r="O24"/>
  <c r="O28"/>
  <c r="O32"/>
  <c r="O36"/>
  <c r="O40"/>
  <c r="O44"/>
  <c r="O48"/>
  <c r="O52"/>
  <c r="O56"/>
  <c r="O60"/>
  <c r="M80"/>
  <c r="O80" s="1"/>
  <c r="M76"/>
  <c r="O76" s="1"/>
  <c r="M72"/>
  <c r="O72" s="1"/>
  <c r="M68"/>
  <c r="O68" s="1"/>
  <c r="M64"/>
  <c r="O64" s="1"/>
  <c r="O61"/>
  <c r="O26" i="49"/>
  <c r="O22"/>
  <c r="O18"/>
  <c r="O14"/>
  <c r="O27"/>
  <c r="O23"/>
  <c r="O19"/>
  <c r="O15"/>
  <c r="O24"/>
  <c r="O20"/>
  <c r="O16"/>
  <c r="O13"/>
  <c r="O25"/>
  <c r="O21"/>
  <c r="O17"/>
  <c r="O12"/>
  <c r="M15" i="47"/>
  <c r="I16"/>
  <c r="M26" i="46"/>
  <c r="I27"/>
  <c r="I19" i="44"/>
  <c r="M18"/>
  <c r="M15" i="42"/>
  <c r="I16"/>
  <c r="I20" i="41"/>
  <c r="M19"/>
  <c r="O15" i="39"/>
  <c r="O19"/>
  <c r="O23"/>
  <c r="O27"/>
  <c r="O31"/>
  <c r="O35"/>
  <c r="O39"/>
  <c r="O43"/>
  <c r="O47"/>
  <c r="O51"/>
  <c r="O55"/>
  <c r="O59"/>
  <c r="O63"/>
  <c r="O67"/>
  <c r="O71"/>
  <c r="O75"/>
  <c r="O79"/>
  <c r="O32"/>
  <c r="O40"/>
  <c r="O48"/>
  <c r="O56"/>
  <c r="O64"/>
  <c r="O72"/>
  <c r="O80"/>
  <c r="O42"/>
  <c r="O58"/>
  <c r="O74"/>
  <c r="O16"/>
  <c r="O24"/>
  <c r="O38"/>
  <c r="O70"/>
  <c r="O18"/>
  <c r="O26"/>
  <c r="O46"/>
  <c r="O78"/>
  <c r="U185" i="68" l="1"/>
  <c r="V185" s="1"/>
  <c r="W221"/>
  <c r="Y219"/>
  <c r="M17" i="48"/>
  <c r="I18"/>
  <c r="M40" i="65"/>
  <c r="I41"/>
  <c r="M32" i="64"/>
  <c r="I33"/>
  <c r="M18" i="62"/>
  <c r="I19"/>
  <c r="M20" i="60"/>
  <c r="I21"/>
  <c r="I21" i="59"/>
  <c r="M20"/>
  <c r="M23" i="58"/>
  <c r="I24"/>
  <c r="I28" i="57"/>
  <c r="M27"/>
  <c r="O39" i="54"/>
  <c r="O14"/>
  <c r="O15"/>
  <c r="O19"/>
  <c r="O23"/>
  <c r="O31"/>
  <c r="O13"/>
  <c r="O18"/>
  <c r="O26"/>
  <c r="O35"/>
  <c r="O12"/>
  <c r="O17"/>
  <c r="O21"/>
  <c r="O25"/>
  <c r="O29"/>
  <c r="O33"/>
  <c r="O16"/>
  <c r="O20"/>
  <c r="O24"/>
  <c r="O28"/>
  <c r="O32"/>
  <c r="O34"/>
  <c r="O27"/>
  <c r="O22"/>
  <c r="O30"/>
  <c r="O36"/>
  <c r="O37"/>
  <c r="O20" i="53"/>
  <c r="O14"/>
  <c r="O13"/>
  <c r="O12"/>
  <c r="O16"/>
  <c r="O15"/>
  <c r="O17"/>
  <c r="O18"/>
  <c r="O19"/>
  <c r="I17" i="47"/>
  <c r="M16"/>
  <c r="M27" i="46"/>
  <c r="I28"/>
  <c r="M19" i="44"/>
  <c r="I20"/>
  <c r="M16" i="42"/>
  <c r="I17"/>
  <c r="M20" i="41"/>
  <c r="I21"/>
  <c r="M18" i="48" l="1"/>
  <c r="I19"/>
  <c r="I42" i="65"/>
  <c r="M41"/>
  <c r="M33" i="64"/>
  <c r="I34"/>
  <c r="I20" i="62"/>
  <c r="M19"/>
  <c r="M21" i="60"/>
  <c r="I22"/>
  <c r="I22" i="59"/>
  <c r="M21"/>
  <c r="I25" i="58"/>
  <c r="M24"/>
  <c r="I29" i="57"/>
  <c r="M28"/>
  <c r="M17" i="47"/>
  <c r="I18"/>
  <c r="M28" i="46"/>
  <c r="I29"/>
  <c r="I21" i="44"/>
  <c r="M20"/>
  <c r="I18" i="42"/>
  <c r="M17"/>
  <c r="I22" i="41"/>
  <c r="M21"/>
  <c r="I20" i="48" l="1"/>
  <c r="M19"/>
  <c r="M42" i="65"/>
  <c r="I43"/>
  <c r="M34" i="64"/>
  <c r="I35"/>
  <c r="M35" s="1"/>
  <c r="O33" s="1"/>
  <c r="M20" i="62"/>
  <c r="I21"/>
  <c r="M22" i="60"/>
  <c r="I23"/>
  <c r="M23" s="1"/>
  <c r="O21" s="1"/>
  <c r="I23" i="59"/>
  <c r="M23" s="1"/>
  <c r="M22"/>
  <c r="O22" s="1"/>
  <c r="O21"/>
  <c r="M25" i="58"/>
  <c r="I26"/>
  <c r="I30" i="57"/>
  <c r="M30" s="1"/>
  <c r="M29"/>
  <c r="O29" s="1"/>
  <c r="O28"/>
  <c r="I19" i="47"/>
  <c r="M18"/>
  <c r="M29" i="46"/>
  <c r="I30"/>
  <c r="M30" s="1"/>
  <c r="I22" i="44"/>
  <c r="M22" s="1"/>
  <c r="M21"/>
  <c r="O21" s="1"/>
  <c r="O20"/>
  <c r="M18" i="42"/>
  <c r="I19"/>
  <c r="M22" i="41"/>
  <c r="I23"/>
  <c r="I21" i="48" l="1"/>
  <c r="M20"/>
  <c r="I44" i="65"/>
  <c r="M43"/>
  <c r="O34" i="64"/>
  <c r="O35"/>
  <c r="O16"/>
  <c r="O20"/>
  <c r="O24"/>
  <c r="O12"/>
  <c r="O21"/>
  <c r="O25"/>
  <c r="O27"/>
  <c r="O13"/>
  <c r="O18"/>
  <c r="O22"/>
  <c r="O26"/>
  <c r="O15"/>
  <c r="O19"/>
  <c r="O23"/>
  <c r="O28"/>
  <c r="O29"/>
  <c r="O17"/>
  <c r="O14"/>
  <c r="O30"/>
  <c r="O31"/>
  <c r="O32"/>
  <c r="I22" i="62"/>
  <c r="M21"/>
  <c r="O22" i="60"/>
  <c r="O23"/>
  <c r="O12"/>
  <c r="O13"/>
  <c r="O15"/>
  <c r="O14"/>
  <c r="O16"/>
  <c r="O17"/>
  <c r="O18"/>
  <c r="O19"/>
  <c r="O20"/>
  <c r="O23" i="59"/>
  <c r="O13"/>
  <c r="O16"/>
  <c r="O12"/>
  <c r="O15"/>
  <c r="O14"/>
  <c r="O17"/>
  <c r="O18"/>
  <c r="O19"/>
  <c r="O20"/>
  <c r="I27" i="58"/>
  <c r="M26"/>
  <c r="O30" i="57"/>
  <c r="O12"/>
  <c r="O22"/>
  <c r="O17"/>
  <c r="O23"/>
  <c r="O16"/>
  <c r="O20"/>
  <c r="O15"/>
  <c r="O19"/>
  <c r="O13"/>
  <c r="O18"/>
  <c r="O14"/>
  <c r="O21"/>
  <c r="O24"/>
  <c r="O25"/>
  <c r="O26"/>
  <c r="O27"/>
  <c r="M19" i="47"/>
  <c r="I20"/>
  <c r="O30" i="46"/>
  <c r="O14"/>
  <c r="O20"/>
  <c r="O15"/>
  <c r="O19"/>
  <c r="O16"/>
  <c r="O23"/>
  <c r="O24"/>
  <c r="O13"/>
  <c r="O12"/>
  <c r="O17"/>
  <c r="O21"/>
  <c r="O18"/>
  <c r="O22"/>
  <c r="O25"/>
  <c r="O26"/>
  <c r="O27"/>
  <c r="O28"/>
  <c r="O29"/>
  <c r="O22" i="44"/>
  <c r="O13"/>
  <c r="O15"/>
  <c r="O16"/>
  <c r="O14"/>
  <c r="O12"/>
  <c r="O17"/>
  <c r="O18"/>
  <c r="O19"/>
  <c r="M19" i="42"/>
  <c r="I20"/>
  <c r="I24" i="41"/>
  <c r="M23"/>
  <c r="I22" i="48" l="1"/>
  <c r="M21"/>
  <c r="M44" i="65"/>
  <c r="I45"/>
  <c r="M45" s="1"/>
  <c r="O43" s="1"/>
  <c r="M22" i="62"/>
  <c r="I23"/>
  <c r="M23" s="1"/>
  <c r="O21" s="1"/>
  <c r="M27" i="58"/>
  <c r="I28"/>
  <c r="M28" s="1"/>
  <c r="O26" s="1"/>
  <c r="M20" i="47"/>
  <c r="I21"/>
  <c r="M21" s="1"/>
  <c r="O19" s="1"/>
  <c r="I21" i="42"/>
  <c r="M20"/>
  <c r="M24" i="41"/>
  <c r="I25"/>
  <c r="I23" i="48" l="1"/>
  <c r="M22"/>
  <c r="O44" i="65"/>
  <c r="O45"/>
  <c r="O13"/>
  <c r="O14"/>
  <c r="O12"/>
  <c r="O18"/>
  <c r="O22"/>
  <c r="O26"/>
  <c r="O30"/>
  <c r="O34"/>
  <c r="O21"/>
  <c r="O29"/>
  <c r="O33"/>
  <c r="O38"/>
  <c r="O16"/>
  <c r="O20"/>
  <c r="O24"/>
  <c r="O28"/>
  <c r="O32"/>
  <c r="O37"/>
  <c r="O15"/>
  <c r="O19"/>
  <c r="O23"/>
  <c r="O27"/>
  <c r="O31"/>
  <c r="O35"/>
  <c r="O17"/>
  <c r="O25"/>
  <c r="O36"/>
  <c r="O39"/>
  <c r="O40"/>
  <c r="O41"/>
  <c r="O42"/>
  <c r="O22" i="62"/>
  <c r="O23"/>
  <c r="O16"/>
  <c r="O15"/>
  <c r="O13"/>
  <c r="O12"/>
  <c r="O14"/>
  <c r="O17"/>
  <c r="O18"/>
  <c r="O19"/>
  <c r="O20"/>
  <c r="O27" i="58"/>
  <c r="O28"/>
  <c r="O13"/>
  <c r="O14"/>
  <c r="O15"/>
  <c r="O18"/>
  <c r="O21"/>
  <c r="O17"/>
  <c r="O16"/>
  <c r="O19"/>
  <c r="O20"/>
  <c r="O12"/>
  <c r="O22"/>
  <c r="O23"/>
  <c r="O24"/>
  <c r="O25"/>
  <c r="O20" i="47"/>
  <c r="O12"/>
  <c r="O14"/>
  <c r="O16"/>
  <c r="O18"/>
  <c r="O21"/>
  <c r="O15"/>
  <c r="O13"/>
  <c r="O17"/>
  <c r="I22" i="42"/>
  <c r="M21"/>
  <c r="I26" i="41"/>
  <c r="M25"/>
  <c r="I24" i="48" l="1"/>
  <c r="M23"/>
  <c r="I23" i="42"/>
  <c r="M22"/>
  <c r="M26" i="41"/>
  <c r="I27"/>
  <c r="M24" i="48" l="1"/>
  <c r="I25"/>
  <c r="M23" i="42"/>
  <c r="I24"/>
  <c r="I28" i="41"/>
  <c r="M27"/>
  <c r="M25" i="48" l="1"/>
  <c r="I26"/>
  <c r="I25" i="42"/>
  <c r="M24"/>
  <c r="M28" i="41"/>
  <c r="I29"/>
  <c r="M26" i="48" l="1"/>
  <c r="I27"/>
  <c r="M25" i="42"/>
  <c r="I26"/>
  <c r="I30" i="41"/>
  <c r="M29"/>
  <c r="M27" i="48" l="1"/>
  <c r="I28"/>
  <c r="M28" s="1"/>
  <c r="M26" i="42"/>
  <c r="I27"/>
  <c r="M30" i="41"/>
  <c r="I31"/>
  <c r="O28" i="48" l="1"/>
  <c r="O15"/>
  <c r="O18"/>
  <c r="O14"/>
  <c r="O17"/>
  <c r="O16"/>
  <c r="O19"/>
  <c r="O20"/>
  <c r="O12"/>
  <c r="O13"/>
  <c r="O21"/>
  <c r="O22"/>
  <c r="O23"/>
  <c r="O24"/>
  <c r="O25"/>
  <c r="O26"/>
  <c r="O27"/>
  <c r="I28" i="42"/>
  <c r="M27"/>
  <c r="I32" i="41"/>
  <c r="M31"/>
  <c r="I29" i="42" l="1"/>
  <c r="M28"/>
  <c r="M32" i="41"/>
  <c r="I33"/>
  <c r="M29" i="42" l="1"/>
  <c r="I30"/>
  <c r="I34" i="41"/>
  <c r="M33"/>
  <c r="M30" i="42" l="1"/>
  <c r="I31"/>
  <c r="M34" i="41"/>
  <c r="I35"/>
  <c r="I32" i="42" l="1"/>
  <c r="M31"/>
  <c r="I36" i="41"/>
  <c r="M35"/>
  <c r="M32" i="42" l="1"/>
  <c r="I33"/>
  <c r="M36" i="41"/>
  <c r="I37"/>
  <c r="M33" i="42" l="1"/>
  <c r="I34"/>
  <c r="I38" i="41"/>
  <c r="M37"/>
  <c r="M34" i="42" l="1"/>
  <c r="I35"/>
  <c r="M38" i="41"/>
  <c r="I39"/>
  <c r="M35" i="42" l="1"/>
  <c r="I36"/>
  <c r="I40" i="41"/>
  <c r="M39"/>
  <c r="I37" i="42" l="1"/>
  <c r="M36"/>
  <c r="M40" i="41"/>
  <c r="I41"/>
  <c r="M37" i="42" l="1"/>
  <c r="I38"/>
  <c r="I42" i="41"/>
  <c r="M41"/>
  <c r="M38" i="42" l="1"/>
  <c r="I39"/>
  <c r="M39" s="1"/>
  <c r="M42" i="41"/>
  <c r="I43"/>
  <c r="O39" i="42" l="1"/>
  <c r="O13"/>
  <c r="O12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I44" i="41"/>
  <c r="M43"/>
  <c r="M44" l="1"/>
  <c r="I45"/>
  <c r="I46" l="1"/>
  <c r="M45"/>
  <c r="M46" l="1"/>
  <c r="I47"/>
  <c r="I48" l="1"/>
  <c r="M47"/>
  <c r="M48" l="1"/>
  <c r="I49"/>
  <c r="I50" l="1"/>
  <c r="M49"/>
  <c r="M50" l="1"/>
  <c r="I51"/>
  <c r="I52" l="1"/>
  <c r="M51"/>
  <c r="M52" l="1"/>
  <c r="I53"/>
  <c r="I54" l="1"/>
  <c r="M53"/>
  <c r="M54" l="1"/>
  <c r="I55"/>
  <c r="I56" l="1"/>
  <c r="M55"/>
  <c r="M56" l="1"/>
  <c r="I57"/>
  <c r="I58" l="1"/>
  <c r="M57"/>
  <c r="M58" l="1"/>
  <c r="I59"/>
  <c r="I60" l="1"/>
  <c r="M59"/>
  <c r="M60" l="1"/>
  <c r="I61"/>
  <c r="I62" l="1"/>
  <c r="M61"/>
  <c r="M62" l="1"/>
  <c r="I63"/>
  <c r="I64" l="1"/>
  <c r="M63"/>
  <c r="M64" l="1"/>
  <c r="I65"/>
  <c r="I66" l="1"/>
  <c r="M65"/>
  <c r="M66" l="1"/>
  <c r="I67"/>
  <c r="I68" l="1"/>
  <c r="M67"/>
  <c r="M68" l="1"/>
  <c r="I69"/>
  <c r="I70" l="1"/>
  <c r="M69"/>
  <c r="M70" l="1"/>
  <c r="I71"/>
  <c r="I72" l="1"/>
  <c r="M71"/>
  <c r="M72" l="1"/>
  <c r="I73"/>
  <c r="I74" l="1"/>
  <c r="M73"/>
  <c r="M74" l="1"/>
  <c r="I75"/>
  <c r="I76" l="1"/>
  <c r="M75"/>
  <c r="M76" l="1"/>
  <c r="I77"/>
  <c r="I78" l="1"/>
  <c r="M77"/>
  <c r="M78" l="1"/>
  <c r="I79"/>
  <c r="I80" l="1"/>
  <c r="M79"/>
  <c r="M80" l="1"/>
  <c r="I81"/>
  <c r="I82" l="1"/>
  <c r="M81"/>
  <c r="M82" l="1"/>
  <c r="I83"/>
  <c r="I84" l="1"/>
  <c r="M83"/>
  <c r="M84" l="1"/>
  <c r="I85"/>
  <c r="I86" l="1"/>
  <c r="M85"/>
  <c r="M86" l="1"/>
  <c r="I87"/>
  <c r="I88" l="1"/>
  <c r="M87"/>
  <c r="M88" l="1"/>
  <c r="I89"/>
  <c r="I90" l="1"/>
  <c r="M89"/>
  <c r="M90" l="1"/>
  <c r="I91"/>
  <c r="I92" l="1"/>
  <c r="M91"/>
  <c r="M92" l="1"/>
  <c r="I93"/>
  <c r="I94" l="1"/>
  <c r="M93"/>
  <c r="M94" l="1"/>
  <c r="I95"/>
  <c r="I96" l="1"/>
  <c r="M95"/>
  <c r="M96" l="1"/>
  <c r="I97"/>
  <c r="I98" l="1"/>
  <c r="M97"/>
  <c r="M98" l="1"/>
  <c r="I99"/>
  <c r="I100" l="1"/>
  <c r="M99"/>
  <c r="M100" l="1"/>
  <c r="I101"/>
  <c r="I102" l="1"/>
  <c r="M101"/>
  <c r="M102" l="1"/>
  <c r="I103"/>
  <c r="I104" l="1"/>
  <c r="M103"/>
  <c r="M104" l="1"/>
  <c r="I105"/>
  <c r="I106" l="1"/>
  <c r="M105"/>
  <c r="M106" l="1"/>
  <c r="I107"/>
  <c r="I108" l="1"/>
  <c r="M107"/>
  <c r="M108" l="1"/>
  <c r="I109"/>
  <c r="I110" l="1"/>
  <c r="M109"/>
  <c r="M110" l="1"/>
  <c r="I111"/>
  <c r="I112" l="1"/>
  <c r="M111"/>
  <c r="M112" l="1"/>
  <c r="I113"/>
  <c r="I114" l="1"/>
  <c r="M113"/>
  <c r="M114" l="1"/>
  <c r="I115"/>
  <c r="I116" l="1"/>
  <c r="M115"/>
  <c r="M116" l="1"/>
  <c r="I117"/>
  <c r="I118" l="1"/>
  <c r="M117"/>
  <c r="M118" l="1"/>
  <c r="I119"/>
  <c r="I120" l="1"/>
  <c r="M119"/>
  <c r="M120" l="1"/>
  <c r="I121"/>
  <c r="I122" l="1"/>
  <c r="M121"/>
  <c r="M122" l="1"/>
  <c r="I123"/>
  <c r="I124" l="1"/>
  <c r="M123"/>
  <c r="M124" l="1"/>
  <c r="I125"/>
  <c r="I126" l="1"/>
  <c r="M125"/>
  <c r="M126" l="1"/>
  <c r="I127"/>
  <c r="I128" l="1"/>
  <c r="M127"/>
  <c r="M128" l="1"/>
  <c r="I129"/>
  <c r="I130" l="1"/>
  <c r="M129"/>
  <c r="M130" l="1"/>
  <c r="I131"/>
  <c r="I132" l="1"/>
  <c r="M131"/>
  <c r="M132" l="1"/>
  <c r="I133"/>
  <c r="I134" l="1"/>
  <c r="M133"/>
  <c r="M134" l="1"/>
  <c r="I135"/>
  <c r="I136" l="1"/>
  <c r="M135"/>
  <c r="M136" l="1"/>
  <c r="I137"/>
  <c r="I138" l="1"/>
  <c r="M137"/>
  <c r="M138" l="1"/>
  <c r="I139"/>
  <c r="I140" l="1"/>
  <c r="M139"/>
  <c r="M140" l="1"/>
  <c r="I141"/>
  <c r="I142" l="1"/>
  <c r="M141"/>
  <c r="M142" l="1"/>
  <c r="I143"/>
  <c r="I144" l="1"/>
  <c r="M143"/>
  <c r="M144" l="1"/>
  <c r="I145"/>
  <c r="I146" l="1"/>
  <c r="M145"/>
  <c r="M146" l="1"/>
  <c r="I147"/>
  <c r="I148" l="1"/>
  <c r="M147"/>
  <c r="M148" l="1"/>
  <c r="I149"/>
  <c r="I150" l="1"/>
  <c r="M149"/>
  <c r="M150" l="1"/>
  <c r="I151"/>
  <c r="I152" l="1"/>
  <c r="M152" s="1"/>
  <c r="M151"/>
  <c r="O151" s="1"/>
  <c r="O150"/>
  <c r="O152" l="1"/>
  <c r="O14"/>
  <c r="O16"/>
  <c r="O13"/>
  <c r="O18"/>
  <c r="O12"/>
  <c r="O15"/>
  <c r="O17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R3" i="29" l="1"/>
  <c r="R3" i="11"/>
  <c r="R3" i="9"/>
  <c r="R1422" i="3"/>
  <c r="R957"/>
  <c r="R782"/>
  <c r="R356"/>
  <c r="R168"/>
  <c r="R1762"/>
  <c r="F306" i="68" l="1"/>
  <c r="P306" l="1"/>
  <c r="P311" s="1"/>
  <c r="P370" s="1"/>
  <c r="P373" s="1"/>
  <c r="T306"/>
  <c r="T311" s="1"/>
  <c r="F311"/>
  <c r="F370" s="1"/>
  <c r="F373" s="1"/>
  <c r="J306"/>
  <c r="L306" l="1"/>
  <c r="L311" s="1"/>
  <c r="J311"/>
  <c r="J370" s="1"/>
  <c r="J373" s="1"/>
  <c r="T313"/>
  <c r="T370"/>
  <c r="T373" s="1"/>
  <c r="L313" l="1"/>
  <c r="L370"/>
  <c r="L373" s="1"/>
  <c r="N375" s="1"/>
  <c r="N376" s="1"/>
  <c r="W369"/>
  <c r="U313"/>
  <c r="V313" s="1"/>
  <c r="Y369" l="1"/>
  <c r="W372"/>
  <c r="W376"/>
  <c r="Y376" l="1"/>
  <c r="W379"/>
  <c r="W7" l="1"/>
</calcChain>
</file>

<file path=xl/sharedStrings.xml><?xml version="1.0" encoding="utf-8"?>
<sst xmlns="http://schemas.openxmlformats.org/spreadsheetml/2006/main" count="14709" uniqueCount="524">
  <si>
    <t>Rev Class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</si>
  <si>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</si>
  <si>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</si>
  <si>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</si>
  <si>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</si>
  <si>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</si>
  <si>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</si>
  <si>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</si>
  <si>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</si>
  <si>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</si>
  <si>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</si>
  <si>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</si>
  <si>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</si>
  <si>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Grand Total</t>
  </si>
  <si>
    <t>345MWRES</t>
  </si>
  <si>
    <t>345 WSC of KY-Middlesboro-Water Residential</t>
  </si>
  <si>
    <t>RES</t>
  </si>
  <si>
    <t>1</t>
  </si>
  <si>
    <t>5/8"</t>
  </si>
  <si>
    <t>345MWWGB</t>
  </si>
  <si>
    <t>345 WSC of KY-City of Middlesboro Sewer and Sanitation</t>
  </si>
  <si>
    <t>345MSGCM</t>
  </si>
  <si>
    <t>345 WSC of KY-City of Middlesboro COML Sewer and Sanitation</t>
  </si>
  <si>
    <t>2"</t>
  </si>
  <si>
    <t>345MWGOV</t>
  </si>
  <si>
    <t>345 WSC of KY-Middlesboro-Water Governmental</t>
  </si>
  <si>
    <t>3/4"</t>
  </si>
  <si>
    <t>345MWCOM</t>
  </si>
  <si>
    <t>345 WSC of KY-Middlesboro-Water Commercial</t>
  </si>
  <si>
    <t>COML</t>
  </si>
  <si>
    <t>1"</t>
  </si>
  <si>
    <t>GOV</t>
  </si>
  <si>
    <t>345MSRS</t>
  </si>
  <si>
    <t>345 WSC of KY-City of Middlesboro Res Sewer/No Garb</t>
  </si>
  <si>
    <t>345MWIND</t>
  </si>
  <si>
    <t>345 WSC of KY-Middlesboro-Water Industrial</t>
  </si>
  <si>
    <t>IND</t>
  </si>
  <si>
    <t>1.5"</t>
  </si>
  <si>
    <t>4</t>
  </si>
  <si>
    <t>345SPRN</t>
  </si>
  <si>
    <t>345 WSC of KY-Middlesboro Sprinklers</t>
  </si>
  <si>
    <t>3</t>
  </si>
  <si>
    <t>2</t>
  </si>
  <si>
    <t>3"</t>
  </si>
  <si>
    <t>21</t>
  </si>
  <si>
    <t>4"</t>
  </si>
  <si>
    <t>7</t>
  </si>
  <si>
    <t>6"</t>
  </si>
  <si>
    <t>345MWIN2</t>
  </si>
  <si>
    <t>345 WSC of KY Industrial Two 2" Meters</t>
  </si>
  <si>
    <t>5</t>
  </si>
  <si>
    <t>345MWPNV</t>
  </si>
  <si>
    <t>345 WSC of KY-City of Pineville-Water</t>
  </si>
  <si>
    <t>7,544 Accounts listed.</t>
  </si>
  <si>
    <t>Mtr Sz</t>
  </si>
  <si>
    <t>Description</t>
  </si>
  <si>
    <t>Rate Schedule</t>
  </si>
  <si>
    <t>0</t>
  </si>
  <si>
    <t>185</t>
  </si>
  <si>
    <t>176</t>
  </si>
  <si>
    <t>160</t>
  </si>
  <si>
    <t>136</t>
  </si>
  <si>
    <t>116</t>
  </si>
  <si>
    <t>112</t>
  </si>
  <si>
    <t>99</t>
  </si>
  <si>
    <t>93</t>
  </si>
  <si>
    <t>85</t>
  </si>
  <si>
    <t>81</t>
  </si>
  <si>
    <t>80</t>
  </si>
  <si>
    <t>77</t>
  </si>
  <si>
    <t>76</t>
  </si>
  <si>
    <t>69</t>
  </si>
  <si>
    <t>68</t>
  </si>
  <si>
    <t>66</t>
  </si>
  <si>
    <t>63</t>
  </si>
  <si>
    <t>62</t>
  </si>
  <si>
    <t>61</t>
  </si>
  <si>
    <t>60</t>
  </si>
  <si>
    <t>58</t>
  </si>
  <si>
    <t>56</t>
  </si>
  <si>
    <t>54</t>
  </si>
  <si>
    <t>53</t>
  </si>
  <si>
    <t>52</t>
  </si>
  <si>
    <t>51</t>
  </si>
  <si>
    <t>50</t>
  </si>
  <si>
    <t>49</t>
  </si>
  <si>
    <t>48</t>
  </si>
  <si>
    <t>46</t>
  </si>
  <si>
    <t>45</t>
  </si>
  <si>
    <t>43</t>
  </si>
  <si>
    <t>42</t>
  </si>
  <si>
    <t>41</t>
  </si>
  <si>
    <t>40</t>
  </si>
  <si>
    <t>39</t>
  </si>
  <si>
    <t>38</t>
  </si>
  <si>
    <t>37</t>
  </si>
  <si>
    <t>36</t>
  </si>
  <si>
    <t>35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</si>
  <si>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</si>
  <si>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</si>
  <si>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</si>
  <si>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</si>
  <si>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</si>
  <si>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</si>
  <si>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</si>
  <si>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</si>
  <si>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</si>
  <si>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</si>
  <si>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</si>
  <si>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</si>
  <si>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</si>
  <si>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</si>
  <si>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</si>
  <si>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</si>
  <si>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</si>
  <si>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</si>
  <si>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</si>
  <si>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</si>
  <si>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</si>
  <si>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</si>
  <si>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</si>
  <si>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</si>
  <si>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</si>
  <si>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</si>
  <si>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6</t>
  </si>
  <si>
    <t>393</t>
  </si>
  <si>
    <t>380</t>
  </si>
  <si>
    <t>357</t>
  </si>
  <si>
    <t>344</t>
  </si>
  <si>
    <t>338</t>
  </si>
  <si>
    <t>311</t>
  </si>
  <si>
    <t>307</t>
  </si>
  <si>
    <t>301</t>
  </si>
  <si>
    <t>300</t>
  </si>
  <si>
    <t>299</t>
  </si>
  <si>
    <t>245</t>
  </si>
  <si>
    <t>225</t>
  </si>
  <si>
    <t>931</t>
  </si>
  <si>
    <t>411</t>
  </si>
  <si>
    <t>324</t>
  </si>
  <si>
    <t>181</t>
  </si>
  <si>
    <t>127</t>
  </si>
  <si>
    <t>72</t>
  </si>
  <si>
    <t>211</t>
  </si>
  <si>
    <t>180</t>
  </si>
  <si>
    <t>132</t>
  </si>
  <si>
    <t>101</t>
  </si>
  <si>
    <t>98</t>
  </si>
  <si>
    <t>83</t>
  </si>
  <si>
    <t>75</t>
  </si>
  <si>
    <t>70</t>
  </si>
  <si>
    <t>67</t>
  </si>
  <si>
    <t>5187</t>
  </si>
  <si>
    <t>2372</t>
  </si>
  <si>
    <t>4935</t>
  </si>
  <si>
    <t>4326</t>
  </si>
  <si>
    <t>4173</t>
  </si>
  <si>
    <t>3596</t>
  </si>
  <si>
    <t>3510</t>
  </si>
  <si>
    <t>3324</t>
  </si>
  <si>
    <t>3162</t>
  </si>
  <si>
    <t>2976</t>
  </si>
  <si>
    <t>2917</t>
  </si>
  <si>
    <t>2660</t>
  </si>
  <si>
    <t>2561</t>
  </si>
  <si>
    <t>2149</t>
  </si>
  <si>
    <t>152</t>
  </si>
  <si>
    <t>110</t>
  </si>
  <si>
    <t>107</t>
  </si>
  <si>
    <t>106</t>
  </si>
  <si>
    <t>84</t>
  </si>
  <si>
    <t>78</t>
  </si>
  <si>
    <t>74</t>
  </si>
  <si>
    <t>65</t>
  </si>
  <si>
    <t>141</t>
  </si>
  <si>
    <t>133</t>
  </si>
  <si>
    <t>121</t>
  </si>
  <si>
    <t>115</t>
  </si>
  <si>
    <t>108</t>
  </si>
  <si>
    <t>92</t>
  </si>
  <si>
    <t>89</t>
  </si>
  <si>
    <t>82</t>
  </si>
  <si>
    <t>1124</t>
  </si>
  <si>
    <t>1068</t>
  </si>
  <si>
    <t>989</t>
  </si>
  <si>
    <t>921</t>
  </si>
  <si>
    <t>891</t>
  </si>
  <si>
    <t>745</t>
  </si>
  <si>
    <t>718</t>
  </si>
  <si>
    <t>638</t>
  </si>
  <si>
    <t>572</t>
  </si>
  <si>
    <t>570</t>
  </si>
  <si>
    <t>502</t>
  </si>
  <si>
    <t>215</t>
  </si>
  <si>
    <t>96</t>
  </si>
  <si>
    <t>88</t>
  </si>
  <si>
    <t>87</t>
  </si>
  <si>
    <t>150</t>
  </si>
  <si>
    <t>86</t>
  </si>
  <si>
    <t>73</t>
  </si>
  <si>
    <t>55</t>
  </si>
  <si>
    <t>126</t>
  </si>
  <si>
    <t>118</t>
  </si>
  <si>
    <t>111</t>
  </si>
  <si>
    <t>109</t>
  </si>
  <si>
    <t>97</t>
  </si>
  <si>
    <t>94</t>
  </si>
  <si>
    <t>140</t>
  </si>
  <si>
    <t>138</t>
  </si>
  <si>
    <t>135</t>
  </si>
  <si>
    <t>120</t>
  </si>
  <si>
    <t>105</t>
  </si>
  <si>
    <t>102</t>
  </si>
  <si>
    <t>100</t>
  </si>
  <si>
    <t>91</t>
  </si>
  <si>
    <t>57</t>
  </si>
  <si>
    <t>47</t>
  </si>
  <si>
    <t>44</t>
  </si>
  <si>
    <t>537</t>
  </si>
  <si>
    <t>306</t>
  </si>
  <si>
    <t>235</t>
  </si>
  <si>
    <t>149</t>
  </si>
  <si>
    <t>134</t>
  </si>
  <si>
    <t>114</t>
  </si>
  <si>
    <t>104</t>
  </si>
  <si>
    <t>64</t>
  </si>
  <si>
    <t>59</t>
  </si>
  <si>
    <t>90</t>
  </si>
  <si>
    <t>71</t>
  </si>
  <si>
    <t>95</t>
  </si>
  <si>
    <t>144</t>
  </si>
  <si>
    <t>137</t>
  </si>
  <si>
    <t>129</t>
  </si>
  <si>
    <t>79</t>
  </si>
  <si>
    <t>236</t>
  </si>
  <si>
    <t>223</t>
  </si>
  <si>
    <t>184</t>
  </si>
  <si>
    <t>177</t>
  </si>
  <si>
    <t>130</t>
  </si>
  <si>
    <t>217</t>
  </si>
  <si>
    <t>204</t>
  </si>
  <si>
    <t>187</t>
  </si>
  <si>
    <t>182</t>
  </si>
  <si>
    <t>175</t>
  </si>
  <si>
    <t>173</t>
  </si>
  <si>
    <t>166</t>
  </si>
  <si>
    <t>164</t>
  </si>
  <si>
    <t>162</t>
  </si>
  <si>
    <t>154</t>
  </si>
  <si>
    <t>148</t>
  </si>
  <si>
    <t>146</t>
  </si>
  <si>
    <t>145</t>
  </si>
  <si>
    <t>1197</t>
  </si>
  <si>
    <t>607</t>
  </si>
  <si>
    <t>567</t>
  </si>
  <si>
    <t>546</t>
  </si>
  <si>
    <t>493</t>
  </si>
  <si>
    <t>417</t>
  </si>
  <si>
    <t>414</t>
  </si>
  <si>
    <t>398</t>
  </si>
  <si>
    <t>386</t>
  </si>
  <si>
    <t>375</t>
  </si>
  <si>
    <t>366</t>
  </si>
  <si>
    <t>360</t>
  </si>
  <si>
    <t>356</t>
  </si>
  <si>
    <t>351</t>
  </si>
  <si>
    <t>345</t>
  </si>
  <si>
    <t>291</t>
  </si>
  <si>
    <t>289</t>
  </si>
  <si>
    <t>288</t>
  </si>
  <si>
    <t>284</t>
  </si>
  <si>
    <t>283</t>
  </si>
  <si>
    <t>282</t>
  </si>
  <si>
    <t>277</t>
  </si>
  <si>
    <t>275</t>
  </si>
  <si>
    <t>272</t>
  </si>
  <si>
    <t>259</t>
  </si>
  <si>
    <t>251</t>
  </si>
  <si>
    <t>248</t>
  </si>
  <si>
    <t>179</t>
  </si>
  <si>
    <t>172</t>
  </si>
  <si>
    <t>165</t>
  </si>
  <si>
    <t>163</t>
  </si>
  <si>
    <t>157</t>
  </si>
  <si>
    <t>151</t>
  </si>
  <si>
    <t>147</t>
  </si>
  <si>
    <t>142</t>
  </si>
  <si>
    <t>128</t>
  </si>
  <si>
    <t>125</t>
  </si>
  <si>
    <t>122</t>
  </si>
  <si>
    <t>119</t>
  </si>
  <si>
    <t>117</t>
  </si>
  <si>
    <t>103</t>
  </si>
  <si>
    <t>224</t>
  </si>
  <si>
    <t>205</t>
  </si>
  <si>
    <t>183</t>
  </si>
  <si>
    <t>169</t>
  </si>
  <si>
    <t>158</t>
  </si>
  <si>
    <t>155</t>
  </si>
  <si>
    <t>123</t>
  </si>
  <si>
    <t>231</t>
  </si>
  <si>
    <t>230</t>
  </si>
  <si>
    <t>Range</t>
  </si>
  <si>
    <t>Water [x] or Sewer [ ]</t>
  </si>
  <si>
    <t>Customer Class:  Commercial</t>
  </si>
  <si>
    <t>Meter Size: 1"</t>
  </si>
  <si>
    <t>(1)</t>
  </si>
  <si>
    <t>(2)</t>
  </si>
  <si>
    <t>(3)</t>
  </si>
  <si>
    <t>(4)</t>
  </si>
  <si>
    <t>(5)</t>
  </si>
  <si>
    <t>(6)</t>
  </si>
  <si>
    <t>(7)</t>
  </si>
  <si>
    <t>(8)</t>
  </si>
  <si>
    <t>Gallons</t>
  </si>
  <si>
    <t>Consolidated</t>
  </si>
  <si>
    <t>Consumption</t>
  </si>
  <si>
    <t xml:space="preserve">Number of </t>
  </si>
  <si>
    <t xml:space="preserve">Cumulative </t>
  </si>
  <si>
    <t>Consumed</t>
  </si>
  <si>
    <t>Cumulative</t>
  </si>
  <si>
    <t>Reversed</t>
  </si>
  <si>
    <t>Factor</t>
  </si>
  <si>
    <t xml:space="preserve">Percentage </t>
  </si>
  <si>
    <t>Level</t>
  </si>
  <si>
    <t>Bills</t>
  </si>
  <si>
    <t>(1)*(2)</t>
  </si>
  <si>
    <t>[[(1)*(6)]+(5)]</t>
  </si>
  <si>
    <t>of Total</t>
  </si>
  <si>
    <t>Base Charge:</t>
  </si>
  <si>
    <t>Usage 1: (0-6,000)</t>
  </si>
  <si>
    <t>per 1,000 gallons</t>
  </si>
  <si>
    <t>Usage 2: (6,000-10,000)</t>
  </si>
  <si>
    <t>Usage 3: (10,001-25,0000)</t>
  </si>
  <si>
    <t>Usage 4: (25,001-50,000)</t>
  </si>
  <si>
    <t>Usage 5: (50,001-100,000)</t>
  </si>
  <si>
    <t>Usage 6: Over 100,000</t>
  </si>
  <si>
    <t>Base Charge</t>
  </si>
  <si>
    <t>Usage 1</t>
  </si>
  <si>
    <t>Usage 2</t>
  </si>
  <si>
    <t>Usage 3</t>
  </si>
  <si>
    <t>Usage 4</t>
  </si>
  <si>
    <t>Usage 5</t>
  </si>
  <si>
    <t>Usage 6</t>
  </si>
  <si>
    <t>Preparer: Lowell Yap</t>
  </si>
  <si>
    <t>Meter Size: 1.5"</t>
  </si>
  <si>
    <t>Usage 1: (0-13,000)</t>
  </si>
  <si>
    <t>Usage 2: (13,000-25,000)</t>
  </si>
  <si>
    <t>Usage 3: (25,001-50,000)</t>
  </si>
  <si>
    <t>Usage 4: (50,001-100,000)</t>
  </si>
  <si>
    <t>Usage 5: Over 100,000</t>
  </si>
  <si>
    <t>Usage 1: (0-21,400)</t>
  </si>
  <si>
    <t>Usage 2: (21,400-25,000)</t>
  </si>
  <si>
    <t>Meter Size: 2"</t>
  </si>
  <si>
    <t>Meter Size: 3"</t>
  </si>
  <si>
    <t>Usage 1: (0-68,400)</t>
  </si>
  <si>
    <t>Usage 2: (68,400-100,000)</t>
  </si>
  <si>
    <t>Usage 3: Over 100,000</t>
  </si>
  <si>
    <t>Usage 1: (0-1,000)</t>
  </si>
  <si>
    <t>Usage 2: (1,001-10,000)</t>
  </si>
  <si>
    <t>Usage 3: (10,001-25,000)</t>
  </si>
  <si>
    <t>Usage 6: (over 100,000)</t>
  </si>
  <si>
    <t>Usage 1: (0-127,500)</t>
  </si>
  <si>
    <t>Usage 2: Over 127,500</t>
  </si>
  <si>
    <t>Meter Size: 4"</t>
  </si>
  <si>
    <t>Meter Size: 3/4"</t>
  </si>
  <si>
    <t>Meter Size: 5/8"</t>
  </si>
  <si>
    <t>Usage 1: (0-281,500)</t>
  </si>
  <si>
    <t>Usage 2: Over 281,500</t>
  </si>
  <si>
    <t>WATER SERVICE CORPORATION OF KENTUCKY</t>
  </si>
  <si>
    <t>Schedule D</t>
  </si>
  <si>
    <t>Case No. 2010 - 00476</t>
  </si>
  <si>
    <t>Test Year/ Annualized/ Proposed Revenues</t>
  </si>
  <si>
    <t>% Increase</t>
  </si>
  <si>
    <t>Test Year Ended September 30, 2010</t>
  </si>
  <si>
    <t>in Rates</t>
  </si>
  <si>
    <t>Test Year Revenue</t>
  </si>
  <si>
    <t>Total # of Bills</t>
  </si>
  <si>
    <t>Total Billable Gallons  (000's)</t>
  </si>
  <si>
    <t>Proposed Rates</t>
  </si>
  <si>
    <t>Proposed Revenues</t>
  </si>
  <si>
    <t>MIDDLESBORO</t>
  </si>
  <si>
    <t xml:space="preserve">Residential 5/8" Meter </t>
  </si>
  <si>
    <t>First 1,000</t>
  </si>
  <si>
    <t>Next 9,000</t>
  </si>
  <si>
    <t>Next 15,000</t>
  </si>
  <si>
    <t>Next 25,000</t>
  </si>
  <si>
    <t>Next 50,000</t>
  </si>
  <si>
    <t>Over 100,000</t>
  </si>
  <si>
    <t xml:space="preserve">Total Residential 5/8" Meter </t>
  </si>
  <si>
    <t xml:space="preserve">Average # of </t>
  </si>
  <si>
    <t>Average Residential 5/8" Bill</t>
  </si>
  <si>
    <t xml:space="preserve">Commercial 5/8" Meter </t>
  </si>
  <si>
    <t xml:space="preserve">Total Commercial 5/8" Meter </t>
  </si>
  <si>
    <t>Average Commercial 5/8" Bill</t>
  </si>
  <si>
    <t xml:space="preserve">Governmental 5/8" Meter </t>
  </si>
  <si>
    <t xml:space="preserve">Total Governmental 5/8" Meter </t>
  </si>
  <si>
    <t>Average Governmental 5/8" Bill</t>
  </si>
  <si>
    <t xml:space="preserve">Industrial 5/8" Meter </t>
  </si>
  <si>
    <t xml:space="preserve">Total Industrial 5/8" Meter </t>
  </si>
  <si>
    <t>Average Industrial 5/8" Bill</t>
  </si>
  <si>
    <t xml:space="preserve">Commercial 3/4" Meter </t>
  </si>
  <si>
    <t xml:space="preserve">Total Commercial 3/4" Meter </t>
  </si>
  <si>
    <t>Average Commercial 3/4" Bill</t>
  </si>
  <si>
    <t xml:space="preserve">Residential 1" Meter </t>
  </si>
  <si>
    <t>First 6,000</t>
  </si>
  <si>
    <t>Next 4,000</t>
  </si>
  <si>
    <t xml:space="preserve">Total Residential 1" Meter </t>
  </si>
  <si>
    <t>Average Residential 1" Bill</t>
  </si>
  <si>
    <t xml:space="preserve">Commercial 1" Meter </t>
  </si>
  <si>
    <t xml:space="preserve">Total Commercial 1" Meter </t>
  </si>
  <si>
    <t>Average Commercial 1" Bill</t>
  </si>
  <si>
    <t xml:space="preserve">Governmental 1" Meter </t>
  </si>
  <si>
    <t xml:space="preserve">Total Governmental 1" Meter </t>
  </si>
  <si>
    <t>Average Governmental 1" Bill</t>
  </si>
  <si>
    <t xml:space="preserve">Industrial 1" Meter </t>
  </si>
  <si>
    <t xml:space="preserve">Total Industrial 1" Meter </t>
  </si>
  <si>
    <t>Average Industrial 1" Bill</t>
  </si>
  <si>
    <t xml:space="preserve">Commercial 1.5" Meter </t>
  </si>
  <si>
    <t>First 11,200</t>
  </si>
  <si>
    <t>Next 13,800</t>
  </si>
  <si>
    <t xml:space="preserve">Total Commercial 1.5" Meter </t>
  </si>
  <si>
    <t>Average Commercial 1.5" Bill</t>
  </si>
  <si>
    <t xml:space="preserve">Governmental 1.5" Meter </t>
  </si>
  <si>
    <t xml:space="preserve">Total Governmental 1.5" Meter </t>
  </si>
  <si>
    <t>Average Governmental 1.5" Bill</t>
  </si>
  <si>
    <t xml:space="preserve">Industrial 1.5" Meter </t>
  </si>
  <si>
    <t xml:space="preserve">Total Industrial 1.5" Meter </t>
  </si>
  <si>
    <t>Average Industrial 1.5" Bill</t>
  </si>
  <si>
    <t xml:space="preserve">Commercial 2" Meter </t>
  </si>
  <si>
    <t>First 17,600</t>
  </si>
  <si>
    <t>Next 7,400</t>
  </si>
  <si>
    <t xml:space="preserve">Total Commercial 2" Meter </t>
  </si>
  <si>
    <t>Average Commercial 2" Bill</t>
  </si>
  <si>
    <t xml:space="preserve">Industrial 2" Meter </t>
  </si>
  <si>
    <t xml:space="preserve">Total Industrial 2" Meter </t>
  </si>
  <si>
    <t>Average Industrial 2" Bill</t>
  </si>
  <si>
    <t xml:space="preserve">Governmental 2" Meter </t>
  </si>
  <si>
    <t xml:space="preserve">Total Governmental 2" Meter </t>
  </si>
  <si>
    <t>Average Governmental 2" Bill</t>
  </si>
  <si>
    <t xml:space="preserve">Commercial 3" Meter </t>
  </si>
  <si>
    <t>First 68,400</t>
  </si>
  <si>
    <t>Next 31,600</t>
  </si>
  <si>
    <t xml:space="preserve">Total Commercial 3" Meter </t>
  </si>
  <si>
    <t>Average Commercial 3" Bill</t>
  </si>
  <si>
    <t xml:space="preserve">Governmental 3" Meter </t>
  </si>
  <si>
    <t xml:space="preserve">Total Governmental 3" Meter </t>
  </si>
  <si>
    <t>Average Governmental 3" Bill</t>
  </si>
  <si>
    <t xml:space="preserve">Industrial 3" Meter </t>
  </si>
  <si>
    <t xml:space="preserve">Total Industrial 3" Meter </t>
  </si>
  <si>
    <t>Average Industrial 3" Bill</t>
  </si>
  <si>
    <t xml:space="preserve">Commercial 4" Meter </t>
  </si>
  <si>
    <t>First 127,500</t>
  </si>
  <si>
    <t>Over 127,500</t>
  </si>
  <si>
    <t xml:space="preserve">Total Commercial 4" Meter </t>
  </si>
  <si>
    <t>Average Commercial 4" Bill</t>
  </si>
  <si>
    <t xml:space="preserve">Governmental 4" Meter </t>
  </si>
  <si>
    <t xml:space="preserve">Total Governmental 4" Meter </t>
  </si>
  <si>
    <t>Average Governmental 4" Bill</t>
  </si>
  <si>
    <t xml:space="preserve">Industrial 4" Meter </t>
  </si>
  <si>
    <t xml:space="preserve">Total Industrial 4" Meter </t>
  </si>
  <si>
    <t>Average Industrial 4" Bill</t>
  </si>
  <si>
    <t xml:space="preserve">Commercial 6" Meter </t>
  </si>
  <si>
    <t>First 281,500</t>
  </si>
  <si>
    <t>Over 281,500</t>
  </si>
  <si>
    <t xml:space="preserve">Total Commercial 6" Meter </t>
  </si>
  <si>
    <t>Average Commercial 6" Bill</t>
  </si>
  <si>
    <t xml:space="preserve">Industrial 6" Meter </t>
  </si>
  <si>
    <t xml:space="preserve">Total Industrial 6" Meter </t>
  </si>
  <si>
    <t>Average Industrial 6" Bill</t>
  </si>
  <si>
    <t>Middlesboro Municipal Fire Protection</t>
  </si>
  <si>
    <t xml:space="preserve">Total Middlesboro Municiple Fire </t>
  </si>
  <si>
    <t xml:space="preserve">Average Middlesboro Municiple Fire </t>
  </si>
  <si>
    <t>Middlesboro Private Fire Protection</t>
  </si>
  <si>
    <t xml:space="preserve">Total Middlesboro  Private Fire </t>
  </si>
  <si>
    <t>Midd</t>
  </si>
  <si>
    <t>Total Calculated Midd</t>
  </si>
  <si>
    <t>From Brian's Summery page</t>
  </si>
  <si>
    <t>Difference</t>
  </si>
  <si>
    <t xml:space="preserve">Average Middlesboro  Private Fire </t>
  </si>
  <si>
    <t>TOTAL MIDDLESBORO</t>
  </si>
  <si>
    <t>Check</t>
  </si>
  <si>
    <t>CLINTON</t>
  </si>
  <si>
    <t xml:space="preserve">Governmental  5/8" Meter </t>
  </si>
  <si>
    <t xml:space="preserve">Total Governmental  5/8" Meter </t>
  </si>
  <si>
    <t>Average Governmental  5/8" Bill</t>
  </si>
  <si>
    <t xml:space="preserve">Residential 3/4" Meter </t>
  </si>
  <si>
    <t xml:space="preserve">Total Residential 3/4" Meter </t>
  </si>
  <si>
    <t>Average Residential 3/4" Bill</t>
  </si>
  <si>
    <t xml:space="preserve">Governmental  3/4" Meter </t>
  </si>
  <si>
    <t>Average Consumption</t>
  </si>
  <si>
    <t xml:space="preserve">Total Governmental 3/4" Meter </t>
  </si>
  <si>
    <t>Average Governmental 3/4" Bill</t>
  </si>
  <si>
    <t>First 5,300</t>
  </si>
  <si>
    <t>Next 3,700</t>
  </si>
  <si>
    <t xml:space="preserve">Total Commersial 1" Meter </t>
  </si>
  <si>
    <t xml:space="preserve">Average Commercial 1" Bill </t>
  </si>
  <si>
    <t xml:space="preserve">Residential 2" Meter </t>
  </si>
  <si>
    <t xml:space="preserve">Total Residential 2" Meter </t>
  </si>
  <si>
    <t>Average Residential 2" Bill</t>
  </si>
  <si>
    <t xml:space="preserve">Governmental  2" Meter </t>
  </si>
  <si>
    <t xml:space="preserve">Total Governmental  2" Meter </t>
  </si>
  <si>
    <t>Average Governmental  2" Bill</t>
  </si>
  <si>
    <t>Clinton Municipal Fire Protection</t>
  </si>
  <si>
    <t xml:space="preserve">Total Clinton Municiple Fire </t>
  </si>
  <si>
    <t xml:space="preserve">Average Clinton Municiple Fire </t>
  </si>
  <si>
    <t>Clinton Private Fire Protection</t>
  </si>
  <si>
    <t xml:space="preserve">Total Clinton  Private Fire </t>
  </si>
  <si>
    <t>Clinton</t>
  </si>
  <si>
    <t xml:space="preserve">Average Clinton  Private Fire </t>
  </si>
  <si>
    <t>Total Calculated Clinton</t>
  </si>
  <si>
    <t>TOTAL CLINTON</t>
  </si>
  <si>
    <t>Total WSC KY</t>
  </si>
  <si>
    <t>Total</t>
  </si>
  <si>
    <t>Actual Gallons Consumed (000's)</t>
  </si>
  <si>
    <t># of Bills</t>
  </si>
  <si>
    <t>Billable Gallons (000's)</t>
  </si>
  <si>
    <t>Rates per 1,000 gal.</t>
  </si>
  <si>
    <t xml:space="preserve">Revenue </t>
  </si>
  <si>
    <t>Customer Class:  Residential</t>
  </si>
  <si>
    <t>Customer Class:  Government</t>
  </si>
  <si>
    <t>Customer Class:  Industrial</t>
  </si>
  <si>
    <t>Customer Class:  City of Pineville</t>
  </si>
  <si>
    <t>Meter Size: 6"</t>
  </si>
</sst>
</file>

<file path=xl/styles.xml><?xml version="1.0" encoding="utf-8"?>
<styleSheet xmlns="http://schemas.openxmlformats.org/spreadsheetml/2006/main">
  <numFmts count="18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"/>
    <numFmt numFmtId="165" formatCode="[$-409]mmmm\-yy;@"/>
    <numFmt numFmtId="166" formatCode="_(* #,##0_);_(* \(#,##0\);_(* &quot;-&quot;??_);_(@_)"/>
    <numFmt numFmtId="167" formatCode="&quot;$&quot;#,##0.00"/>
    <numFmt numFmtId="168" formatCode="_(&quot;$&quot;* #,##0_);_(&quot;$&quot;* \(#,##0\);_(&quot;$&quot;* &quot;-&quot;??_);_(@_)"/>
    <numFmt numFmtId="169" formatCode="mmmm\ d\,\ yyyy"/>
    <numFmt numFmtId="170" formatCode="0.000%"/>
    <numFmt numFmtId="171" formatCode="#########"/>
    <numFmt numFmtId="172" formatCode="##"/>
    <numFmt numFmtId="173" formatCode="mm/yy"/>
    <numFmt numFmtId="174" formatCode="_([$€-2]* #,##0.00_);_([$€-2]* \(#,##0.00\);_([$€-2]* &quot;-&quot;??_)"/>
    <numFmt numFmtId="175" formatCode="_(* #,##0.000_);_(* \(#,##0.000\);_(* &quot;-&quot;??_);_(@_)"/>
    <numFmt numFmtId="176" formatCode="_(* #,##0.0000_);_(* \(#,##0.0000\);_(* &quot;-&quot;??_);_(@_)"/>
  </numFmts>
  <fonts count="16">
    <font>
      <sz val="10"/>
      <color indexed="8"/>
      <name val="ARIAL"/>
      <charset val="1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Courier"/>
      <family val="3"/>
    </font>
    <font>
      <b/>
      <sz val="9"/>
      <name val="Times New Roman"/>
      <family val="1"/>
    </font>
    <font>
      <sz val="11"/>
      <color theme="1"/>
      <name val="Georgia"/>
      <family val="2"/>
    </font>
    <font>
      <sz val="9"/>
      <name val="Times New Roman"/>
      <family val="1"/>
    </font>
    <font>
      <sz val="9"/>
      <color theme="1"/>
      <name val="Times New Roman"/>
      <family val="1"/>
    </font>
    <font>
      <sz val="9"/>
      <name val="Geneva"/>
    </font>
    <font>
      <b/>
      <sz val="9"/>
      <color theme="1"/>
      <name val="Times New Roman"/>
      <family val="1"/>
    </font>
    <font>
      <sz val="10"/>
      <name val="Bookman Old Style"/>
      <family val="1"/>
    </font>
    <font>
      <sz val="10"/>
      <name val="Geneva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2">
    <xf numFmtId="0" fontId="0" fillId="0" borderId="0">
      <alignment vertical="top"/>
    </xf>
    <xf numFmtId="0" fontId="3" fillId="0" borderId="0">
      <alignment vertical="top"/>
    </xf>
    <xf numFmtId="0" fontId="4" fillId="0" borderId="0"/>
    <xf numFmtId="9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6" fillId="0" borderId="0"/>
    <xf numFmtId="43" fontId="8" fillId="0" borderId="0" applyFont="0" applyFill="0" applyBorder="0" applyAlignment="0" applyProtection="0"/>
    <xf numFmtId="165" fontId="8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5" fontId="11" fillId="0" borderId="0"/>
    <xf numFmtId="43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5" fillId="0" borderId="0"/>
    <xf numFmtId="171" fontId="13" fillId="0" borderId="0"/>
    <xf numFmtId="172" fontId="14" fillId="0" borderId="0" applyFont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14" fontId="14" fillId="0" borderId="0"/>
    <xf numFmtId="173" fontId="13" fillId="0" borderId="0" applyFont="0" applyAlignment="0"/>
    <xf numFmtId="174" fontId="6" fillId="0" borderId="0" applyFont="0" applyFill="0" applyBorder="0" applyAlignment="0" applyProtection="0"/>
    <xf numFmtId="0" fontId="5" fillId="0" borderId="0"/>
    <xf numFmtId="0" fontId="6" fillId="0" borderId="0"/>
    <xf numFmtId="165" fontId="6" fillId="0" borderId="0"/>
    <xf numFmtId="0" fontId="5" fillId="0" borderId="0"/>
    <xf numFmtId="0" fontId="15" fillId="0" borderId="0"/>
    <xf numFmtId="0" fontId="15" fillId="0" borderId="0"/>
    <xf numFmtId="174" fontId="15" fillId="0" borderId="0"/>
    <xf numFmtId="0" fontId="1" fillId="0" borderId="0"/>
    <xf numFmtId="165" fontId="6" fillId="0" borderId="0"/>
    <xf numFmtId="0" fontId="1" fillId="0" borderId="0"/>
    <xf numFmtId="0" fontId="6" fillId="0" borderId="0"/>
    <xf numFmtId="0" fontId="1" fillId="0" borderId="0"/>
  </cellStyleXfs>
  <cellXfs count="242">
    <xf numFmtId="0" fontId="0" fillId="0" borderId="0" xfId="0">
      <alignment vertical="top"/>
    </xf>
    <xf numFmtId="0" fontId="3" fillId="0" borderId="0" xfId="1">
      <alignment vertical="top"/>
    </xf>
    <xf numFmtId="164" fontId="3" fillId="0" borderId="0" xfId="1" applyNumberFormat="1" applyFont="1">
      <alignment vertical="top"/>
    </xf>
    <xf numFmtId="0" fontId="3" fillId="0" borderId="0" xfId="1" applyFont="1">
      <alignment vertical="top"/>
    </xf>
    <xf numFmtId="164" fontId="3" fillId="0" borderId="0" xfId="1" applyNumberFormat="1">
      <alignment vertical="top"/>
    </xf>
    <xf numFmtId="0" fontId="5" fillId="3" borderId="0" xfId="2" applyFont="1" applyFill="1"/>
    <xf numFmtId="0" fontId="5" fillId="3" borderId="0" xfId="2" quotePrefix="1" applyFont="1" applyFill="1" applyAlignment="1">
      <alignment horizontal="right"/>
    </xf>
    <xf numFmtId="0" fontId="5" fillId="3" borderId="0" xfId="2" quotePrefix="1" applyFont="1" applyFill="1" applyAlignment="1">
      <alignment horizontal="left"/>
    </xf>
    <xf numFmtId="0" fontId="5" fillId="3" borderId="1" xfId="2" quotePrefix="1" applyNumberFormat="1" applyFont="1" applyFill="1" applyBorder="1" applyAlignment="1">
      <alignment horizontal="center"/>
    </xf>
    <xf numFmtId="0" fontId="5" fillId="3" borderId="2" xfId="2" applyNumberFormat="1" applyFont="1" applyFill="1" applyBorder="1" applyAlignment="1">
      <alignment horizontal="center"/>
    </xf>
    <xf numFmtId="0" fontId="5" fillId="3" borderId="2" xfId="2" quotePrefix="1" applyNumberFormat="1" applyFont="1" applyFill="1" applyBorder="1" applyAlignment="1">
      <alignment horizontal="center"/>
    </xf>
    <xf numFmtId="0" fontId="5" fillId="3" borderId="3" xfId="2" quotePrefix="1" applyNumberFormat="1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0" fontId="5" fillId="3" borderId="0" xfId="2" applyFont="1" applyFill="1" applyBorder="1" applyAlignment="1">
      <alignment horizontal="center"/>
    </xf>
    <xf numFmtId="0" fontId="5" fillId="3" borderId="5" xfId="2" applyFont="1" applyFill="1" applyBorder="1" applyAlignment="1">
      <alignment horizontal="center"/>
    </xf>
    <xf numFmtId="0" fontId="5" fillId="3" borderId="6" xfId="2" applyFont="1" applyFill="1" applyBorder="1" applyAlignment="1">
      <alignment horizontal="center"/>
    </xf>
    <xf numFmtId="0" fontId="5" fillId="3" borderId="7" xfId="2" applyFont="1" applyFill="1" applyBorder="1" applyAlignment="1">
      <alignment horizontal="center"/>
    </xf>
    <xf numFmtId="0" fontId="5" fillId="3" borderId="7" xfId="2" quotePrefix="1" applyFont="1" applyFill="1" applyBorder="1" applyAlignment="1">
      <alignment horizontal="center"/>
    </xf>
    <xf numFmtId="0" fontId="5" fillId="3" borderId="8" xfId="2" applyFont="1" applyFill="1" applyBorder="1" applyAlignment="1">
      <alignment horizontal="center"/>
    </xf>
    <xf numFmtId="0" fontId="5" fillId="3" borderId="4" xfId="2" applyFont="1" applyFill="1" applyBorder="1"/>
    <xf numFmtId="0" fontId="5" fillId="3" borderId="0" xfId="2" applyFont="1" applyFill="1" applyBorder="1"/>
    <xf numFmtId="0" fontId="5" fillId="3" borderId="5" xfId="2" applyFont="1" applyFill="1" applyBorder="1"/>
    <xf numFmtId="37" fontId="5" fillId="3" borderId="4" xfId="2" applyNumberFormat="1" applyFont="1" applyFill="1" applyBorder="1" applyAlignment="1">
      <alignment horizontal="center"/>
    </xf>
    <xf numFmtId="37" fontId="5" fillId="3" borderId="0" xfId="2" applyNumberFormat="1" applyFont="1" applyFill="1" applyBorder="1"/>
    <xf numFmtId="10" fontId="5" fillId="3" borderId="5" xfId="3" applyNumberFormat="1" applyFont="1" applyFill="1" applyBorder="1"/>
    <xf numFmtId="0" fontId="5" fillId="0" borderId="0" xfId="2" applyFont="1"/>
    <xf numFmtId="8" fontId="5" fillId="2" borderId="0" xfId="4" applyNumberFormat="1" applyFont="1" applyFill="1" applyAlignment="1"/>
    <xf numFmtId="0" fontId="5" fillId="0" borderId="0" xfId="2" quotePrefix="1" applyFont="1" applyAlignment="1">
      <alignment horizontal="left"/>
    </xf>
    <xf numFmtId="0" fontId="5" fillId="0" borderId="0" xfId="2" applyFont="1" applyAlignment="1">
      <alignment horizontal="left"/>
    </xf>
    <xf numFmtId="0" fontId="3" fillId="0" borderId="0" xfId="1" applyNumberFormat="1" applyFont="1">
      <alignment vertical="top"/>
    </xf>
    <xf numFmtId="43" fontId="5" fillId="0" borderId="0" xfId="5" applyNumberFormat="1" applyFont="1"/>
    <xf numFmtId="8" fontId="0" fillId="0" borderId="0" xfId="0" applyNumberFormat="1">
      <alignment vertical="top"/>
    </xf>
    <xf numFmtId="40" fontId="0" fillId="0" borderId="0" xfId="0" applyNumberFormat="1">
      <alignment vertical="top"/>
    </xf>
    <xf numFmtId="41" fontId="0" fillId="0" borderId="0" xfId="0" applyNumberFormat="1">
      <alignment vertical="top"/>
    </xf>
    <xf numFmtId="43" fontId="0" fillId="0" borderId="0" xfId="0" applyNumberFormat="1">
      <alignment vertical="top"/>
    </xf>
    <xf numFmtId="3" fontId="0" fillId="0" borderId="0" xfId="0" applyNumberFormat="1">
      <alignment vertical="top"/>
    </xf>
    <xf numFmtId="2" fontId="0" fillId="0" borderId="0" xfId="0" applyNumberFormat="1">
      <alignment vertical="top"/>
    </xf>
    <xf numFmtId="9" fontId="0" fillId="0" borderId="0" xfId="0" applyNumberFormat="1">
      <alignment vertical="top"/>
    </xf>
    <xf numFmtId="0" fontId="5" fillId="0" borderId="0" xfId="2" quotePrefix="1" applyFont="1" applyFill="1" applyAlignment="1">
      <alignment horizontal="left"/>
    </xf>
    <xf numFmtId="0" fontId="5" fillId="0" borderId="0" xfId="2" applyFont="1" applyFill="1"/>
    <xf numFmtId="8" fontId="5" fillId="0" borderId="0" xfId="4" applyNumberFormat="1" applyFont="1" applyFill="1" applyAlignment="1"/>
    <xf numFmtId="0" fontId="3" fillId="0" borderId="0" xfId="0" applyFont="1">
      <alignment vertical="top"/>
    </xf>
    <xf numFmtId="37" fontId="7" fillId="0" borderId="0" xfId="7" applyNumberFormat="1" applyFont="1" applyFill="1"/>
    <xf numFmtId="166" fontId="9" fillId="0" borderId="0" xfId="8" applyNumberFormat="1" applyFont="1" applyFill="1"/>
    <xf numFmtId="165" fontId="9" fillId="0" borderId="0" xfId="7" applyFont="1" applyFill="1"/>
    <xf numFmtId="167" fontId="9" fillId="0" borderId="0" xfId="8" applyNumberFormat="1" applyFont="1" applyFill="1"/>
    <xf numFmtId="168" fontId="9" fillId="0" borderId="0" xfId="8" applyNumberFormat="1" applyFont="1" applyFill="1"/>
    <xf numFmtId="166" fontId="9" fillId="0" borderId="0" xfId="8" applyNumberFormat="1" applyFont="1" applyFill="1" applyBorder="1"/>
    <xf numFmtId="165" fontId="10" fillId="0" borderId="0" xfId="9" applyFont="1" applyFill="1"/>
    <xf numFmtId="166" fontId="9" fillId="0" borderId="0" xfId="10" applyNumberFormat="1" applyFont="1" applyFill="1"/>
    <xf numFmtId="166" fontId="10" fillId="0" borderId="0" xfId="10" applyNumberFormat="1" applyFont="1" applyFill="1"/>
    <xf numFmtId="42" fontId="7" fillId="0" borderId="0" xfId="7" applyNumberFormat="1" applyFont="1" applyFill="1" applyAlignment="1">
      <alignment horizontal="right"/>
    </xf>
    <xf numFmtId="168" fontId="7" fillId="0" borderId="0" xfId="7" applyNumberFormat="1" applyFont="1" applyFill="1" applyAlignment="1">
      <alignment horizontal="right"/>
    </xf>
    <xf numFmtId="167" fontId="7" fillId="0" borderId="0" xfId="7" applyNumberFormat="1" applyFont="1" applyFill="1" applyBorder="1" applyAlignment="1">
      <alignment horizontal="right"/>
    </xf>
    <xf numFmtId="165" fontId="9" fillId="0" borderId="0" xfId="7" applyFont="1" applyFill="1" applyAlignment="1">
      <alignment horizontal="center"/>
    </xf>
    <xf numFmtId="165" fontId="7" fillId="0" borderId="0" xfId="7" applyFont="1" applyFill="1"/>
    <xf numFmtId="167" fontId="9" fillId="0" borderId="0" xfId="8" applyNumberFormat="1" applyFont="1" applyFill="1" applyBorder="1"/>
    <xf numFmtId="168" fontId="9" fillId="0" borderId="0" xfId="7" applyNumberFormat="1" applyFont="1" applyFill="1"/>
    <xf numFmtId="165" fontId="7" fillId="0" borderId="0" xfId="7" applyFont="1" applyFill="1" applyAlignment="1">
      <alignment horizontal="center"/>
    </xf>
    <xf numFmtId="168" fontId="9" fillId="0" borderId="0" xfId="11" applyNumberFormat="1" applyFont="1" applyFill="1" applyBorder="1" applyAlignment="1"/>
    <xf numFmtId="39" fontId="9" fillId="0" borderId="0" xfId="12" applyNumberFormat="1" applyFont="1" applyFill="1" applyBorder="1" applyAlignment="1"/>
    <xf numFmtId="169" fontId="7" fillId="0" borderId="0" xfId="7" applyNumberFormat="1" applyFont="1" applyFill="1" applyAlignment="1">
      <alignment horizontal="left"/>
    </xf>
    <xf numFmtId="43" fontId="9" fillId="0" borderId="0" xfId="13" applyFont="1" applyFill="1"/>
    <xf numFmtId="165" fontId="9" fillId="0" borderId="0" xfId="7" applyFont="1" applyFill="1" applyAlignment="1">
      <alignment horizontal="left"/>
    </xf>
    <xf numFmtId="170" fontId="7" fillId="0" borderId="9" xfId="14" applyNumberFormat="1" applyFont="1" applyFill="1" applyBorder="1" applyAlignment="1">
      <alignment horizontal="center"/>
    </xf>
    <xf numFmtId="37" fontId="9" fillId="0" borderId="0" xfId="12" applyNumberFormat="1" applyFont="1" applyFill="1"/>
    <xf numFmtId="166" fontId="9" fillId="0" borderId="0" xfId="8" applyNumberFormat="1" applyFont="1" applyFill="1" applyAlignment="1"/>
    <xf numFmtId="37" fontId="9" fillId="0" borderId="0" xfId="12" applyNumberFormat="1" applyFont="1" applyFill="1" applyAlignment="1"/>
    <xf numFmtId="167" fontId="9" fillId="0" borderId="0" xfId="8" applyNumberFormat="1" applyFont="1" applyFill="1" applyAlignment="1"/>
    <xf numFmtId="168" fontId="9" fillId="0" borderId="0" xfId="8" applyNumberFormat="1" applyFont="1" applyFill="1" applyAlignment="1"/>
    <xf numFmtId="166" fontId="9" fillId="0" borderId="0" xfId="8" applyNumberFormat="1" applyFont="1" applyFill="1" applyBorder="1" applyAlignment="1"/>
    <xf numFmtId="166" fontId="9" fillId="0" borderId="0" xfId="10" applyNumberFormat="1" applyFont="1" applyFill="1" applyAlignment="1"/>
    <xf numFmtId="167" fontId="9" fillId="0" borderId="0" xfId="8" applyNumberFormat="1" applyFont="1" applyFill="1" applyBorder="1" applyAlignment="1"/>
    <xf numFmtId="168" fontId="9" fillId="0" borderId="0" xfId="12" applyNumberFormat="1" applyFont="1" applyFill="1" applyAlignment="1"/>
    <xf numFmtId="43" fontId="9" fillId="0" borderId="0" xfId="10" applyFont="1" applyFill="1" applyAlignment="1">
      <alignment horizontal="center"/>
    </xf>
    <xf numFmtId="37" fontId="9" fillId="0" borderId="0" xfId="12" applyNumberFormat="1" applyFont="1" applyFill="1" applyAlignment="1">
      <alignment horizontal="center"/>
    </xf>
    <xf numFmtId="166" fontId="9" fillId="0" borderId="0" xfId="8" applyNumberFormat="1" applyFont="1" applyFill="1" applyBorder="1" applyAlignment="1">
      <alignment horizontal="center"/>
    </xf>
    <xf numFmtId="37" fontId="9" fillId="0" borderId="0" xfId="12" applyNumberFormat="1" applyFont="1" applyFill="1" applyBorder="1" applyAlignment="1">
      <alignment horizontal="center"/>
    </xf>
    <xf numFmtId="167" fontId="9" fillId="0" borderId="0" xfId="8" applyNumberFormat="1" applyFont="1" applyFill="1" applyBorder="1" applyAlignment="1">
      <alignment horizontal="center"/>
    </xf>
    <xf numFmtId="168" fontId="9" fillId="0" borderId="0" xfId="8" applyNumberFormat="1" applyFont="1" applyFill="1" applyBorder="1" applyAlignment="1">
      <alignment horizontal="center"/>
    </xf>
    <xf numFmtId="168" fontId="9" fillId="0" borderId="0" xfId="8" applyNumberFormat="1" applyFont="1" applyFill="1" applyAlignment="1">
      <alignment horizontal="center"/>
    </xf>
    <xf numFmtId="166" fontId="9" fillId="0" borderId="0" xfId="10" applyNumberFormat="1" applyFont="1" applyFill="1" applyAlignment="1">
      <alignment horizontal="center"/>
    </xf>
    <xf numFmtId="166" fontId="9" fillId="0" borderId="0" xfId="8" applyNumberFormat="1" applyFont="1" applyFill="1" applyAlignment="1">
      <alignment horizontal="center"/>
    </xf>
    <xf numFmtId="168" fontId="9" fillId="0" borderId="0" xfId="12" applyNumberFormat="1" applyFont="1" applyFill="1" applyAlignment="1">
      <alignment horizontal="center"/>
    </xf>
    <xf numFmtId="43" fontId="9" fillId="0" borderId="0" xfId="10" applyFont="1" applyFill="1" applyBorder="1" applyAlignment="1">
      <alignment horizontal="center"/>
    </xf>
    <xf numFmtId="42" fontId="9" fillId="0" borderId="0" xfId="7" applyNumberFormat="1" applyFont="1" applyFill="1" applyBorder="1" applyAlignment="1">
      <alignment horizontal="center"/>
    </xf>
    <xf numFmtId="165" fontId="9" fillId="0" borderId="0" xfId="7" applyFont="1" applyFill="1" applyBorder="1"/>
    <xf numFmtId="165" fontId="9" fillId="0" borderId="0" xfId="7" applyFont="1" applyFill="1" applyBorder="1" applyAlignment="1">
      <alignment horizontal="center"/>
    </xf>
    <xf numFmtId="166" fontId="9" fillId="0" borderId="0" xfId="13" applyNumberFormat="1" applyFont="1" applyFill="1" applyBorder="1" applyAlignment="1"/>
    <xf numFmtId="166" fontId="9" fillId="0" borderId="7" xfId="8" applyNumberFormat="1" applyFont="1" applyFill="1" applyBorder="1" applyAlignment="1">
      <alignment horizontal="center" wrapText="1"/>
    </xf>
    <xf numFmtId="37" fontId="9" fillId="0" borderId="0" xfId="12" applyNumberFormat="1" applyFont="1" applyFill="1" applyBorder="1" applyAlignment="1">
      <alignment horizontal="center" wrapText="1"/>
    </xf>
    <xf numFmtId="166" fontId="9" fillId="0" borderId="0" xfId="8" applyNumberFormat="1" applyFont="1" applyFill="1" applyBorder="1" applyAlignment="1">
      <alignment horizontal="center" wrapText="1"/>
    </xf>
    <xf numFmtId="167" fontId="9" fillId="0" borderId="7" xfId="8" applyNumberFormat="1" applyFont="1" applyFill="1" applyBorder="1" applyAlignment="1">
      <alignment horizontal="center" wrapText="1"/>
    </xf>
    <xf numFmtId="168" fontId="9" fillId="0" borderId="7" xfId="8" applyNumberFormat="1" applyFont="1" applyFill="1" applyBorder="1" applyAlignment="1">
      <alignment horizontal="center" wrapText="1"/>
    </xf>
    <xf numFmtId="166" fontId="10" fillId="0" borderId="0" xfId="8" applyNumberFormat="1" applyFont="1" applyFill="1"/>
    <xf numFmtId="166" fontId="9" fillId="0" borderId="7" xfId="10" applyNumberFormat="1" applyFont="1" applyFill="1" applyBorder="1" applyAlignment="1">
      <alignment horizontal="center" wrapText="1"/>
    </xf>
    <xf numFmtId="168" fontId="9" fillId="0" borderId="7" xfId="12" applyNumberFormat="1" applyFont="1" applyFill="1" applyBorder="1" applyAlignment="1">
      <alignment horizontal="center" wrapText="1"/>
    </xf>
    <xf numFmtId="167" fontId="9" fillId="0" borderId="0" xfId="8" applyNumberFormat="1" applyFont="1" applyFill="1" applyBorder="1" applyAlignment="1">
      <alignment horizontal="center" wrapText="1"/>
    </xf>
    <xf numFmtId="168" fontId="9" fillId="0" borderId="0" xfId="8" applyNumberFormat="1" applyFont="1" applyFill="1" applyBorder="1" applyAlignment="1">
      <alignment horizontal="center" wrapText="1"/>
    </xf>
    <xf numFmtId="166" fontId="9" fillId="0" borderId="0" xfId="10" applyNumberFormat="1" applyFont="1" applyFill="1" applyBorder="1" applyAlignment="1">
      <alignment horizontal="center" wrapText="1"/>
    </xf>
    <xf numFmtId="168" fontId="9" fillId="0" borderId="0" xfId="12" applyNumberFormat="1" applyFont="1" applyFill="1" applyBorder="1" applyAlignment="1">
      <alignment horizontal="center" wrapText="1"/>
    </xf>
    <xf numFmtId="39" fontId="7" fillId="0" borderId="0" xfId="12" applyNumberFormat="1" applyFont="1" applyFill="1" applyAlignment="1">
      <alignment horizontal="center"/>
    </xf>
    <xf numFmtId="166" fontId="7" fillId="0" borderId="0" xfId="8" applyNumberFormat="1" applyFont="1" applyFill="1" applyAlignment="1"/>
    <xf numFmtId="39" fontId="7" fillId="0" borderId="0" xfId="12" applyNumberFormat="1" applyFont="1" applyFill="1" applyAlignment="1"/>
    <xf numFmtId="167" fontId="7" fillId="0" borderId="0" xfId="8" applyNumberFormat="1" applyFont="1" applyFill="1" applyAlignment="1"/>
    <xf numFmtId="168" fontId="7" fillId="0" borderId="0" xfId="8" applyNumberFormat="1" applyFont="1" applyFill="1" applyAlignment="1"/>
    <xf numFmtId="166" fontId="7" fillId="0" borderId="0" xfId="8" applyNumberFormat="1" applyFont="1" applyFill="1" applyBorder="1" applyAlignment="1"/>
    <xf numFmtId="166" fontId="7" fillId="0" borderId="0" xfId="10" applyNumberFormat="1" applyFont="1" applyFill="1" applyAlignment="1"/>
    <xf numFmtId="167" fontId="7" fillId="0" borderId="0" xfId="8" applyNumberFormat="1" applyFont="1" applyFill="1" applyBorder="1" applyAlignment="1"/>
    <xf numFmtId="168" fontId="7" fillId="0" borderId="0" xfId="12" applyNumberFormat="1" applyFont="1" applyFill="1" applyAlignment="1"/>
    <xf numFmtId="39" fontId="7" fillId="0" borderId="0" xfId="12" applyNumberFormat="1" applyFont="1" applyFill="1"/>
    <xf numFmtId="166" fontId="7" fillId="0" borderId="0" xfId="8" quotePrefix="1" applyNumberFormat="1" applyFont="1" applyFill="1" applyAlignment="1"/>
    <xf numFmtId="44" fontId="7" fillId="0" borderId="0" xfId="11" quotePrefix="1" applyFont="1" applyFill="1" applyAlignment="1"/>
    <xf numFmtId="39" fontId="9" fillId="0" borderId="0" xfId="12" applyNumberFormat="1" applyFont="1" applyFill="1"/>
    <xf numFmtId="166" fontId="9" fillId="0" borderId="0" xfId="13" applyNumberFormat="1" applyFont="1" applyFill="1" applyAlignment="1"/>
    <xf numFmtId="39" fontId="9" fillId="0" borderId="0" xfId="12" applyNumberFormat="1" applyFont="1" applyFill="1" applyAlignment="1"/>
    <xf numFmtId="168" fontId="9" fillId="0" borderId="0" xfId="13" applyNumberFormat="1" applyFont="1" applyFill="1" applyAlignment="1"/>
    <xf numFmtId="166" fontId="9" fillId="0" borderId="0" xfId="8" quotePrefix="1" applyNumberFormat="1" applyFont="1" applyFill="1" applyAlignment="1"/>
    <xf numFmtId="166" fontId="9" fillId="0" borderId="0" xfId="13" quotePrefix="1" applyNumberFormat="1" applyFont="1" applyFill="1" applyAlignment="1"/>
    <xf numFmtId="44" fontId="9" fillId="0" borderId="0" xfId="11" applyFont="1" applyFill="1" applyAlignment="1"/>
    <xf numFmtId="44" fontId="9" fillId="0" borderId="0" xfId="11" applyFont="1" applyFill="1" applyBorder="1" applyAlignment="1"/>
    <xf numFmtId="168" fontId="9" fillId="0" borderId="0" xfId="15" applyNumberFormat="1" applyFont="1" applyFill="1" applyAlignment="1"/>
    <xf numFmtId="166" fontId="9" fillId="0" borderId="0" xfId="10" applyNumberFormat="1" applyFont="1" applyFill="1" applyBorder="1" applyAlignment="1"/>
    <xf numFmtId="43" fontId="9" fillId="0" borderId="0" xfId="10" applyNumberFormat="1" applyFont="1" applyFill="1" applyAlignment="1"/>
    <xf numFmtId="43" fontId="7" fillId="0" borderId="0" xfId="10" applyFont="1" applyFill="1" applyBorder="1" applyAlignment="1">
      <alignment horizontal="center"/>
    </xf>
    <xf numFmtId="165" fontId="7" fillId="0" borderId="0" xfId="12" applyNumberFormat="1" applyFont="1" applyFill="1" applyAlignment="1">
      <alignment horizontal="left" indent="2"/>
    </xf>
    <xf numFmtId="166" fontId="7" fillId="0" borderId="10" xfId="8" applyNumberFormat="1" applyFont="1" applyFill="1" applyBorder="1" applyAlignment="1"/>
    <xf numFmtId="166" fontId="7" fillId="0" borderId="0" xfId="13" applyNumberFormat="1" applyFont="1" applyFill="1" applyAlignment="1"/>
    <xf numFmtId="168" fontId="7" fillId="0" borderId="10" xfId="8" applyNumberFormat="1" applyFont="1" applyFill="1" applyBorder="1" applyAlignment="1"/>
    <xf numFmtId="166" fontId="7" fillId="0" borderId="10" xfId="10" applyNumberFormat="1" applyFont="1" applyFill="1" applyBorder="1" applyAlignment="1"/>
    <xf numFmtId="43" fontId="12" fillId="0" borderId="0" xfId="10" applyFont="1" applyFill="1"/>
    <xf numFmtId="42" fontId="7" fillId="0" borderId="0" xfId="7" applyNumberFormat="1" applyFont="1" applyFill="1" applyBorder="1" applyAlignment="1">
      <alignment horizontal="center"/>
    </xf>
    <xf numFmtId="165" fontId="7" fillId="0" borderId="0" xfId="7" applyFont="1" applyFill="1" applyBorder="1"/>
    <xf numFmtId="168" fontId="7" fillId="0" borderId="0" xfId="11" applyNumberFormat="1" applyFont="1" applyFill="1" applyAlignment="1"/>
    <xf numFmtId="166" fontId="7" fillId="0" borderId="0" xfId="13" applyNumberFormat="1" applyFont="1" applyFill="1" applyBorder="1" applyAlignment="1"/>
    <xf numFmtId="165" fontId="12" fillId="0" borderId="0" xfId="9" applyFont="1" applyFill="1"/>
    <xf numFmtId="165" fontId="7" fillId="0" borderId="0" xfId="12" applyNumberFormat="1" applyFont="1" applyFill="1" applyAlignment="1">
      <alignment horizontal="left" indent="3"/>
    </xf>
    <xf numFmtId="44" fontId="7" fillId="0" borderId="10" xfId="15" applyNumberFormat="1" applyFont="1" applyFill="1" applyBorder="1" applyAlignment="1"/>
    <xf numFmtId="43" fontId="9" fillId="0" borderId="0" xfId="16" applyNumberFormat="1" applyFont="1" applyFill="1" applyBorder="1" applyAlignment="1">
      <alignment horizontal="center"/>
    </xf>
    <xf numFmtId="168" fontId="7" fillId="0" borderId="0" xfId="15" applyNumberFormat="1" applyFont="1" applyFill="1" applyBorder="1" applyAlignment="1"/>
    <xf numFmtId="43" fontId="10" fillId="0" borderId="0" xfId="10" applyFont="1" applyFill="1"/>
    <xf numFmtId="165" fontId="9" fillId="0" borderId="0" xfId="12" applyNumberFormat="1" applyFont="1" applyFill="1" applyBorder="1"/>
    <xf numFmtId="39" fontId="9" fillId="0" borderId="0" xfId="12" applyNumberFormat="1" applyFont="1" applyFill="1" applyBorder="1"/>
    <xf numFmtId="166" fontId="9" fillId="0" borderId="0" xfId="13" quotePrefix="1" applyNumberFormat="1" applyFont="1" applyFill="1" applyBorder="1" applyAlignment="1"/>
    <xf numFmtId="0" fontId="9" fillId="0" borderId="0" xfId="17" applyNumberFormat="1" applyFont="1" applyFill="1"/>
    <xf numFmtId="44" fontId="7" fillId="0" borderId="0" xfId="11" applyFont="1" applyFill="1" applyBorder="1" applyAlignment="1"/>
    <xf numFmtId="43" fontId="9" fillId="0" borderId="7" xfId="10" applyFont="1" applyFill="1" applyBorder="1" applyAlignment="1">
      <alignment horizontal="center"/>
    </xf>
    <xf numFmtId="165" fontId="9" fillId="0" borderId="0" xfId="7" applyFont="1" applyFill="1" applyAlignment="1"/>
    <xf numFmtId="43" fontId="9" fillId="0" borderId="0" xfId="8" applyFont="1" applyFill="1" applyBorder="1"/>
    <xf numFmtId="166" fontId="7" fillId="0" borderId="10" xfId="8" quotePrefix="1" applyNumberFormat="1" applyFont="1" applyFill="1" applyBorder="1" applyAlignment="1"/>
    <xf numFmtId="168" fontId="7" fillId="0" borderId="10" xfId="8" quotePrefix="1" applyNumberFormat="1" applyFont="1" applyFill="1" applyBorder="1" applyAlignment="1"/>
    <xf numFmtId="166" fontId="7" fillId="0" borderId="10" xfId="10" quotePrefix="1" applyNumberFormat="1" applyFont="1" applyFill="1" applyBorder="1" applyAlignment="1"/>
    <xf numFmtId="166" fontId="7" fillId="0" borderId="0" xfId="10" applyNumberFormat="1" applyFont="1" applyFill="1" applyBorder="1" applyAlignment="1"/>
    <xf numFmtId="43" fontId="7" fillId="0" borderId="11" xfId="10" applyFont="1" applyFill="1" applyBorder="1" applyAlignment="1">
      <alignment horizontal="center"/>
    </xf>
    <xf numFmtId="42" fontId="7" fillId="0" borderId="12" xfId="7" applyNumberFormat="1" applyFont="1" applyFill="1" applyBorder="1" applyAlignment="1">
      <alignment horizontal="center"/>
    </xf>
    <xf numFmtId="165" fontId="7" fillId="0" borderId="0" xfId="12" applyNumberFormat="1" applyFont="1" applyFill="1" applyBorder="1"/>
    <xf numFmtId="39" fontId="7" fillId="0" borderId="0" xfId="12" applyNumberFormat="1" applyFont="1" applyFill="1" applyBorder="1"/>
    <xf numFmtId="39" fontId="7" fillId="0" borderId="0" xfId="12" applyNumberFormat="1" applyFont="1" applyFill="1" applyBorder="1" applyAlignment="1"/>
    <xf numFmtId="166" fontId="7" fillId="0" borderId="0" xfId="13" quotePrefix="1" applyNumberFormat="1" applyFont="1" applyFill="1" applyBorder="1" applyAlignment="1"/>
    <xf numFmtId="168" fontId="7" fillId="0" borderId="0" xfId="11" applyNumberFormat="1" applyFont="1" applyFill="1" applyBorder="1" applyAlignment="1"/>
    <xf numFmtId="165" fontId="7" fillId="0" borderId="0" xfId="12" applyNumberFormat="1" applyFont="1" applyFill="1" applyBorder="1" applyAlignment="1">
      <alignment horizontal="center"/>
    </xf>
    <xf numFmtId="166" fontId="9" fillId="0" borderId="0" xfId="8" quotePrefix="1" applyNumberFormat="1" applyFont="1" applyFill="1" applyBorder="1" applyAlignment="1"/>
    <xf numFmtId="168" fontId="9" fillId="0" borderId="0" xfId="8" applyNumberFormat="1" applyFont="1" applyFill="1" applyBorder="1" applyAlignment="1"/>
    <xf numFmtId="168" fontId="9" fillId="0" borderId="0" xfId="13" applyNumberFormat="1" applyFont="1" applyFill="1" applyBorder="1" applyAlignment="1"/>
    <xf numFmtId="165" fontId="9" fillId="0" borderId="0" xfId="12" applyNumberFormat="1" applyFont="1" applyFill="1" applyBorder="1" applyAlignment="1"/>
    <xf numFmtId="168" fontId="10" fillId="0" borderId="0" xfId="8" applyNumberFormat="1" applyFont="1" applyFill="1"/>
    <xf numFmtId="166" fontId="10" fillId="0" borderId="0" xfId="8" applyNumberFormat="1" applyFont="1" applyFill="1" applyBorder="1"/>
    <xf numFmtId="167" fontId="10" fillId="0" borderId="0" xfId="8" applyNumberFormat="1" applyFont="1" applyFill="1" applyBorder="1"/>
    <xf numFmtId="43" fontId="9" fillId="0" borderId="0" xfId="13" applyFont="1" applyFill="1" applyAlignment="1"/>
    <xf numFmtId="165" fontId="9" fillId="0" borderId="0" xfId="12" applyNumberFormat="1" applyFont="1" applyFill="1" applyBorder="1" applyAlignment="1">
      <alignment horizontal="left"/>
    </xf>
    <xf numFmtId="44" fontId="10" fillId="0" borderId="0" xfId="11" applyFont="1" applyFill="1"/>
    <xf numFmtId="9" fontId="9" fillId="0" borderId="0" xfId="14" applyFont="1" applyFill="1" applyAlignment="1"/>
    <xf numFmtId="43" fontId="7" fillId="0" borderId="0" xfId="13" applyFont="1" applyFill="1" applyAlignment="1"/>
    <xf numFmtId="165" fontId="7" fillId="0" borderId="0" xfId="12" applyNumberFormat="1" applyFont="1" applyFill="1" applyBorder="1" applyAlignment="1">
      <alignment horizontal="left"/>
    </xf>
    <xf numFmtId="168" fontId="7" fillId="0" borderId="0" xfId="8" applyNumberFormat="1" applyFont="1" applyFill="1" applyBorder="1" applyAlignment="1"/>
    <xf numFmtId="167" fontId="10" fillId="0" borderId="0" xfId="8" applyNumberFormat="1" applyFont="1" applyFill="1"/>
    <xf numFmtId="165" fontId="7" fillId="0" borderId="0" xfId="7" applyFont="1" applyFill="1" applyBorder="1" applyAlignment="1">
      <alignment horizontal="center"/>
    </xf>
    <xf numFmtId="168" fontId="9" fillId="0" borderId="0" xfId="11" applyNumberFormat="1" applyFont="1" applyFill="1" applyAlignment="1"/>
    <xf numFmtId="165" fontId="9" fillId="0" borderId="0" xfId="12" applyNumberFormat="1" applyFont="1" applyFill="1" applyBorder="1" applyAlignment="1">
      <alignment horizontal="left" indent="1"/>
    </xf>
    <xf numFmtId="37" fontId="9" fillId="0" borderId="0" xfId="12" applyNumberFormat="1" applyFont="1" applyFill="1" applyBorder="1"/>
    <xf numFmtId="37" fontId="9" fillId="0" borderId="0" xfId="12" applyNumberFormat="1" applyFont="1" applyFill="1" applyBorder="1" applyAlignment="1"/>
    <xf numFmtId="165" fontId="7" fillId="0" borderId="0" xfId="12" applyNumberFormat="1" applyFont="1" applyFill="1" applyBorder="1" applyAlignment="1">
      <alignment horizontal="left" indent="1"/>
    </xf>
    <xf numFmtId="37" fontId="7" fillId="0" borderId="0" xfId="12" applyNumberFormat="1" applyFont="1" applyFill="1" applyBorder="1"/>
    <xf numFmtId="37" fontId="7" fillId="0" borderId="0" xfId="12" applyNumberFormat="1" applyFont="1" applyFill="1" applyBorder="1" applyAlignment="1"/>
    <xf numFmtId="166" fontId="9" fillId="0" borderId="0" xfId="7" applyNumberFormat="1" applyFont="1" applyFill="1" applyAlignment="1">
      <alignment horizontal="center"/>
    </xf>
    <xf numFmtId="168" fontId="9" fillId="0" borderId="0" xfId="7" applyNumberFormat="1" applyFont="1" applyFill="1" applyAlignment="1">
      <alignment horizontal="center"/>
    </xf>
    <xf numFmtId="43" fontId="9" fillId="0" borderId="0" xfId="7" applyNumberFormat="1" applyFont="1" applyFill="1"/>
    <xf numFmtId="166" fontId="9" fillId="0" borderId="0" xfId="7" applyNumberFormat="1" applyFont="1" applyFill="1" applyBorder="1" applyAlignment="1">
      <alignment horizontal="center"/>
    </xf>
    <xf numFmtId="168" fontId="9" fillId="0" borderId="0" xfId="7" applyNumberFormat="1" applyFont="1" applyFill="1" applyBorder="1" applyAlignment="1">
      <alignment horizontal="center"/>
    </xf>
    <xf numFmtId="43" fontId="9" fillId="0" borderId="0" xfId="7" applyNumberFormat="1" applyFont="1" applyFill="1" applyBorder="1"/>
    <xf numFmtId="165" fontId="10" fillId="0" borderId="0" xfId="9" applyFont="1" applyFill="1" applyBorder="1"/>
    <xf numFmtId="39" fontId="7" fillId="0" borderId="0" xfId="12" applyNumberFormat="1" applyFont="1" applyFill="1" applyBorder="1" applyAlignment="1">
      <alignment horizontal="left" indent="3"/>
    </xf>
    <xf numFmtId="165" fontId="9" fillId="0" borderId="0" xfId="7" applyFont="1" applyFill="1" applyAlignment="1">
      <alignment horizontal="center" wrapText="1"/>
    </xf>
    <xf numFmtId="168" fontId="10" fillId="0" borderId="0" xfId="9" applyNumberFormat="1" applyFont="1" applyFill="1"/>
    <xf numFmtId="166" fontId="12" fillId="0" borderId="10" xfId="8" applyNumberFormat="1" applyFont="1" applyFill="1" applyBorder="1"/>
    <xf numFmtId="166" fontId="12" fillId="0" borderId="0" xfId="8" applyNumberFormat="1" applyFont="1" applyFill="1"/>
    <xf numFmtId="167" fontId="12" fillId="0" borderId="0" xfId="8" applyNumberFormat="1" applyFont="1" applyFill="1"/>
    <xf numFmtId="168" fontId="12" fillId="0" borderId="10" xfId="8" applyNumberFormat="1" applyFont="1" applyFill="1" applyBorder="1"/>
    <xf numFmtId="166" fontId="12" fillId="0" borderId="10" xfId="10" applyNumberFormat="1" applyFont="1" applyFill="1" applyBorder="1"/>
    <xf numFmtId="166" fontId="12" fillId="0" borderId="0" xfId="10" applyNumberFormat="1" applyFont="1" applyFill="1" applyBorder="1"/>
    <xf numFmtId="167" fontId="12" fillId="0" borderId="0" xfId="8" applyNumberFormat="1" applyFont="1" applyFill="1" applyBorder="1"/>
    <xf numFmtId="166" fontId="7" fillId="0" borderId="0" xfId="7" applyNumberFormat="1" applyFont="1" applyFill="1" applyAlignment="1">
      <alignment horizontal="center"/>
    </xf>
    <xf numFmtId="168" fontId="7" fillId="0" borderId="0" xfId="7" applyNumberFormat="1" applyFont="1" applyFill="1" applyAlignment="1">
      <alignment horizontal="center"/>
    </xf>
    <xf numFmtId="43" fontId="7" fillId="0" borderId="0" xfId="7" applyNumberFormat="1" applyFont="1" applyFill="1"/>
    <xf numFmtId="166" fontId="10" fillId="0" borderId="0" xfId="10" applyNumberFormat="1" applyFont="1" applyFill="1" applyBorder="1"/>
    <xf numFmtId="165" fontId="9" fillId="0" borderId="0" xfId="7" applyFont="1" applyFill="1" applyBorder="1" applyAlignment="1"/>
    <xf numFmtId="43" fontId="10" fillId="0" borderId="11" xfId="8" applyFont="1" applyFill="1" applyBorder="1" applyAlignment="1">
      <alignment horizontal="center"/>
    </xf>
    <xf numFmtId="166" fontId="9" fillId="0" borderId="12" xfId="7" applyNumberFormat="1" applyFont="1" applyFill="1" applyBorder="1" applyAlignment="1">
      <alignment horizontal="center"/>
    </xf>
    <xf numFmtId="165" fontId="10" fillId="0" borderId="0" xfId="9" applyFont="1" applyFill="1" applyAlignment="1">
      <alignment horizontal="center"/>
    </xf>
    <xf numFmtId="43" fontId="12" fillId="0" borderId="0" xfId="8" applyFont="1" applyFill="1" applyAlignment="1">
      <alignment horizontal="center"/>
    </xf>
    <xf numFmtId="10" fontId="10" fillId="0" borderId="0" xfId="16" applyNumberFormat="1" applyFont="1" applyFill="1"/>
    <xf numFmtId="166" fontId="10" fillId="0" borderId="11" xfId="8" applyNumberFormat="1" applyFont="1" applyFill="1" applyBorder="1" applyAlignment="1">
      <alignment horizontal="center"/>
    </xf>
    <xf numFmtId="43" fontId="0" fillId="0" borderId="0" xfId="6" applyFont="1" applyAlignment="1">
      <alignment vertical="top"/>
    </xf>
    <xf numFmtId="176" fontId="10" fillId="0" borderId="0" xfId="10" applyNumberFormat="1" applyFont="1" applyFill="1"/>
    <xf numFmtId="37" fontId="5" fillId="0" borderId="0" xfId="2" applyNumberFormat="1" applyFont="1" applyFill="1" applyBorder="1"/>
    <xf numFmtId="0" fontId="0" fillId="0" borderId="0" xfId="0" applyFill="1">
      <alignment vertical="top"/>
    </xf>
    <xf numFmtId="10" fontId="5" fillId="0" borderId="5" xfId="3" applyNumberFormat="1" applyFont="1" applyFill="1" applyBorder="1"/>
    <xf numFmtId="165" fontId="9" fillId="0" borderId="7" xfId="7" applyFont="1" applyFill="1" applyBorder="1" applyAlignment="1">
      <alignment horizontal="center"/>
    </xf>
    <xf numFmtId="165" fontId="9" fillId="0" borderId="7" xfId="7" applyFont="1" applyFill="1" applyBorder="1" applyAlignment="1">
      <alignment horizontal="center"/>
    </xf>
    <xf numFmtId="165" fontId="9" fillId="0" borderId="14" xfId="7" applyFont="1" applyFill="1" applyBorder="1" applyAlignment="1">
      <alignment horizontal="center"/>
    </xf>
    <xf numFmtId="165" fontId="10" fillId="0" borderId="14" xfId="9" applyFont="1" applyFill="1" applyBorder="1" applyAlignment="1">
      <alignment horizontal="center"/>
    </xf>
    <xf numFmtId="165" fontId="9" fillId="0" borderId="0" xfId="12" applyNumberFormat="1" applyFont="1" applyFill="1" applyAlignment="1">
      <alignment horizontal="left" indent="1"/>
    </xf>
    <xf numFmtId="8" fontId="9" fillId="0" borderId="0" xfId="11" applyNumberFormat="1" applyFont="1" applyFill="1" applyAlignment="1"/>
    <xf numFmtId="8" fontId="9" fillId="0" borderId="0" xfId="10" applyNumberFormat="1" applyFont="1" applyFill="1" applyAlignment="1"/>
    <xf numFmtId="43" fontId="9" fillId="0" borderId="0" xfId="10" applyFont="1" applyFill="1" applyAlignment="1"/>
    <xf numFmtId="175" fontId="9" fillId="0" borderId="0" xfId="8" applyNumberFormat="1" applyFont="1" applyFill="1" applyAlignment="1"/>
    <xf numFmtId="167" fontId="10" fillId="0" borderId="0" xfId="9" applyNumberFormat="1" applyFont="1" applyFill="1"/>
    <xf numFmtId="166" fontId="9" fillId="0" borderId="10" xfId="10" applyNumberFormat="1" applyFont="1" applyFill="1" applyBorder="1" applyAlignment="1"/>
    <xf numFmtId="39" fontId="9" fillId="0" borderId="0" xfId="12" applyNumberFormat="1" applyFont="1" applyFill="1" applyAlignment="1">
      <alignment horizontal="left" indent="1"/>
    </xf>
    <xf numFmtId="8" fontId="10" fillId="0" borderId="0" xfId="11" applyNumberFormat="1" applyFont="1" applyFill="1"/>
    <xf numFmtId="168" fontId="7" fillId="0" borderId="13" xfId="15" applyNumberFormat="1" applyFont="1" applyFill="1" applyBorder="1" applyAlignment="1"/>
    <xf numFmtId="168" fontId="7" fillId="0" borderId="10" xfId="15" applyNumberFormat="1" applyFont="1" applyFill="1" applyBorder="1" applyAlignment="1"/>
    <xf numFmtId="167" fontId="7" fillId="0" borderId="0" xfId="15" applyNumberFormat="1" applyFont="1" applyFill="1" applyBorder="1" applyAlignment="1"/>
    <xf numFmtId="168" fontId="7" fillId="0" borderId="0" xfId="15" applyNumberFormat="1" applyFont="1" applyFill="1" applyAlignment="1"/>
    <xf numFmtId="39" fontId="7" fillId="0" borderId="0" xfId="12" applyNumberFormat="1" applyFont="1" applyFill="1" applyAlignment="1">
      <alignment horizontal="left" indent="2"/>
    </xf>
    <xf numFmtId="39" fontId="7" fillId="0" borderId="0" xfId="12" applyNumberFormat="1" applyFont="1" applyFill="1" applyAlignment="1">
      <alignment horizontal="left" indent="3"/>
    </xf>
    <xf numFmtId="8" fontId="10" fillId="0" borderId="0" xfId="10" applyNumberFormat="1" applyFont="1" applyFill="1"/>
    <xf numFmtId="43" fontId="7" fillId="0" borderId="0" xfId="10" applyFont="1" applyFill="1" applyBorder="1" applyAlignment="1"/>
    <xf numFmtId="44" fontId="7" fillId="0" borderId="10" xfId="11" applyFont="1" applyFill="1" applyBorder="1" applyAlignment="1"/>
    <xf numFmtId="39" fontId="7" fillId="0" borderId="0" xfId="12" applyNumberFormat="1" applyFont="1" applyFill="1" applyAlignment="1">
      <alignment horizontal="left" indent="4"/>
    </xf>
    <xf numFmtId="166" fontId="7" fillId="0" borderId="13" xfId="8" applyNumberFormat="1" applyFont="1" applyFill="1" applyBorder="1" applyAlignment="1"/>
    <xf numFmtId="168" fontId="7" fillId="0" borderId="13" xfId="8" applyNumberFormat="1" applyFont="1" applyFill="1" applyBorder="1" applyAlignment="1"/>
  </cellXfs>
  <cellStyles count="42">
    <cellStyle name="########" xfId="18"/>
    <cellStyle name="Co #" xfId="19"/>
    <cellStyle name="Comma" xfId="6" builtinId="3"/>
    <cellStyle name="Comma 13" xfId="20"/>
    <cellStyle name="Comma 2" xfId="10"/>
    <cellStyle name="Comma 2 2" xfId="21"/>
    <cellStyle name="Comma 2 3" xfId="22"/>
    <cellStyle name="Comma 3" xfId="23"/>
    <cellStyle name="Comma 4" xfId="8"/>
    <cellStyle name="Comma 4 2" xfId="13"/>
    <cellStyle name="Comma 8 2" xfId="24"/>
    <cellStyle name="Comma 8 2 2" xfId="25"/>
    <cellStyle name="Currency 2" xfId="5"/>
    <cellStyle name="Currency 2 2" xfId="11"/>
    <cellStyle name="Currency 3" xfId="4"/>
    <cellStyle name="Currency 3 2" xfId="15"/>
    <cellStyle name="Currency 5" xfId="26"/>
    <cellStyle name="Date" xfId="27"/>
    <cellStyle name="Date-Regulatory" xfId="28"/>
    <cellStyle name="Euro" xfId="29"/>
    <cellStyle name="Normal" xfId="0" builtinId="0"/>
    <cellStyle name="Normal 2" xfId="1"/>
    <cellStyle name="Normal 2 2" xfId="30"/>
    <cellStyle name="Normal 2 2 2" xfId="2"/>
    <cellStyle name="Normal 2 2 2 2" xfId="17"/>
    <cellStyle name="Normal 2 3" xfId="31"/>
    <cellStyle name="Normal 2 4 2" xfId="32"/>
    <cellStyle name="Normal 2_Adjustment to Insurance Expense WSC KY 2008" xfId="33"/>
    <cellStyle name="Normal 20 2" xfId="34"/>
    <cellStyle name="Normal 20 2 2" xfId="35"/>
    <cellStyle name="Normal 21" xfId="36"/>
    <cellStyle name="Normal 24" xfId="37"/>
    <cellStyle name="Normal 27 2" xfId="38"/>
    <cellStyle name="Normal 3" xfId="39"/>
    <cellStyle name="Normal 4" xfId="40"/>
    <cellStyle name="Normal 5" xfId="9"/>
    <cellStyle name="Normal 5 2" xfId="7"/>
    <cellStyle name="Normal 6" xfId="41"/>
    <cellStyle name="Normal_075-Consumption-tye-12/00 2" xfId="12"/>
    <cellStyle name="Percent 2" xfId="3"/>
    <cellStyle name="Percent 3" xfId="14"/>
    <cellStyle name="Percent 4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externalLink" Target="externalLinks/externalLink2.xml"/><Relationship Id="rId6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Case/Kentucky/2010%20Rate%20case/Final%20Filing/160%20-%202010%20filing%20orm%20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Case/Kentucky/2010%20Rate%20case/Final%20Filing/Consumption/Proof%20of%20Revenues/345_Middlesboro%20E%20Schedules_10.1.09-9.30.10%20fixed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Consumption%20report%2015,%2016,%2017%20Clinton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Case/Kentucky/2010%20Rate%20case/Final%20Filing/Consumption/Proof%20of%20Revenues/345_Clinton%20E%20Schedules_10.1.09-9.30.1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PY ELECTRONIC TB HERE"/>
      <sheetName val="Input Schedule"/>
      <sheetName val="Linked TB"/>
      <sheetName val="Sch.A-B.S"/>
      <sheetName val="Sch.B-I.S"/>
      <sheetName val="Sch.C-R.B"/>
      <sheetName val="Schedule D"/>
      <sheetName val="xxxRate-Rev Comp"/>
      <sheetName val="Sch.E ORM "/>
      <sheetName val="wp.a-uncoll"/>
      <sheetName val="Wp b - salary"/>
      <sheetName val="wp b1"/>
      <sheetName val="Wp b - Captime"/>
      <sheetName val="wp b - CSR"/>
      <sheetName val="Wp b - WSC"/>
      <sheetName val="wp-d-rc.exp"/>
      <sheetName val="wp-e-toi"/>
      <sheetName val="wp-f-depr"/>
      <sheetName val="wp(g)-inc.tx"/>
      <sheetName val="wp.h-cap.struc"/>
      <sheetName val="wp-i-wc"/>
      <sheetName val="wp-o-restate-acq"/>
      <sheetName val="wp-p-restate(audit)"/>
      <sheetName val="wp-q City of Clinton"/>
      <sheetName val="wp-q(2) salary allocation"/>
      <sheetName val="wp-q(3) Clinton salary revised"/>
      <sheetName val="wp-q(4) Clinton trans exp"/>
      <sheetName val="CPI"/>
      <sheetName val="plnt category"/>
      <sheetName val="wp c2"/>
      <sheetName val="wp c3"/>
      <sheetName val="Rate Base Reallocation wp-$ "/>
      <sheetName val="16003-170"/>
      <sheetName val="16003-171"/>
      <sheetName val="16003-172"/>
      <sheetName val="16011-170"/>
      <sheetName val="16011-171"/>
      <sheetName val="16011-172"/>
      <sheetName val="16011-173"/>
      <sheetName val="16012-171"/>
      <sheetName val="16013-171"/>
      <sheetName val="16013-172"/>
      <sheetName val="16015-172"/>
      <sheetName val="16015-173"/>
      <sheetName val="16016-172"/>
      <sheetName val="16017-170"/>
      <sheetName val="16017-172"/>
      <sheetName val="16031-170"/>
      <sheetName val="16031-172"/>
      <sheetName val="16031-173"/>
      <sheetName val="16033-170"/>
      <sheetName val="16037-170"/>
      <sheetName val="16037-171"/>
      <sheetName val="16037-172"/>
      <sheetName val="16037-173"/>
      <sheetName val="16039-171"/>
      <sheetName val="16040-171"/>
      <sheetName val="16040-173"/>
      <sheetName val="16041-172"/>
      <sheetName val="16041-173"/>
      <sheetName val="16043-170"/>
      <sheetName val="16045-173"/>
      <sheetName val="16050-173"/>
      <sheetName val="16056-171"/>
      <sheetName val="16056-173"/>
      <sheetName val="16058-172"/>
      <sheetName val="16059-171"/>
      <sheetName val="16059-172"/>
      <sheetName val="16059-173"/>
      <sheetName val="16060-173"/>
      <sheetName val="16068-170"/>
      <sheetName val="16068-171"/>
      <sheetName val="16068-172"/>
      <sheetName val="16068-173"/>
      <sheetName val="16069-170"/>
      <sheetName val="16069-171"/>
      <sheetName val="16069-172"/>
      <sheetName val="16069-173"/>
      <sheetName val="16070-172"/>
      <sheetName val="16071-170"/>
      <sheetName val="16071-171"/>
      <sheetName val="16071-173"/>
      <sheetName val="16073-170"/>
      <sheetName val="16075-170"/>
      <sheetName val="16075-171"/>
      <sheetName val="16076-170"/>
      <sheetName val="16076-171"/>
      <sheetName val="16077-171"/>
      <sheetName val="16078-170"/>
      <sheetName val="16079-171"/>
      <sheetName val="16081-170"/>
      <sheetName val="16081-171"/>
      <sheetName val="16081-172"/>
      <sheetName val="16081-173"/>
      <sheetName val="16082-170"/>
      <sheetName val="16082-171"/>
      <sheetName val="16082-172"/>
      <sheetName val="16082-173"/>
      <sheetName val="16083-171"/>
      <sheetName val="16083-172"/>
      <sheetName val="16088-170"/>
      <sheetName val="16089-171"/>
      <sheetName val="16090-172"/>
      <sheetName val="16091-170"/>
      <sheetName val="16091-171"/>
      <sheetName val="16091-172"/>
      <sheetName val="16091-173"/>
      <sheetName val="16092-170"/>
      <sheetName val="16093-170"/>
      <sheetName val="16093-172"/>
      <sheetName val="16093-173"/>
      <sheetName val="16094-170"/>
      <sheetName val="16094-171"/>
      <sheetName val="16094-172"/>
      <sheetName val="16094-173"/>
      <sheetName val="16095-170"/>
      <sheetName val="16095-172"/>
      <sheetName val="16096-170"/>
      <sheetName val="16098-170"/>
      <sheetName val="16204"/>
      <sheetName val="16205"/>
      <sheetName val="16206"/>
      <sheetName val="16208"/>
      <sheetName val="16214"/>
      <sheetName val="16230"/>
      <sheetName val="16234"/>
      <sheetName val="16235"/>
      <sheetName val="16236"/>
      <sheetName val="16238"/>
      <sheetName val="16242"/>
      <sheetName val="16244"/>
      <sheetName val="16246"/>
      <sheetName val="16247"/>
      <sheetName val="16248"/>
      <sheetName val="16252"/>
      <sheetName val="16254"/>
      <sheetName val="16257"/>
      <sheetName val="16262"/>
      <sheetName val="16263"/>
      <sheetName val="16264"/>
      <sheetName val="16265"/>
      <sheetName val="16272"/>
      <sheetName val="16275"/>
      <sheetName val="16276"/>
      <sheetName val="16278"/>
      <sheetName val="16279"/>
      <sheetName val="16280"/>
      <sheetName val="16285"/>
      <sheetName val="16286"/>
      <sheetName val="16287"/>
      <sheetName val="16290"/>
      <sheetName val="16291"/>
      <sheetName val="16292"/>
      <sheetName val="16293"/>
      <sheetName val="16294"/>
      <sheetName val="16295"/>
      <sheetName val="16296"/>
      <sheetName val="Sch.D&amp;E-REV"/>
      <sheetName val="Expense Reallocation Wp-$"/>
      <sheetName val="wp-l-gl plant additions"/>
      <sheetName val="wp-j-pf.plant"/>
      <sheetName val="wp-k-retirements"/>
      <sheetName val="w.p-b2"/>
      <sheetName val="Revenue Requirement"/>
      <sheetName val="Allocation Calc"/>
      <sheetName val="Operators allocation"/>
    </sheetNames>
    <sheetDataSet>
      <sheetData sheetId="0"/>
      <sheetData sheetId="1"/>
      <sheetData sheetId="2">
        <row r="655">
          <cell r="B655" t="str">
            <v>CUSTOMERS</v>
          </cell>
          <cell r="C655">
            <v>7348.7</v>
          </cell>
          <cell r="D655">
            <v>0</v>
          </cell>
          <cell r="E655">
            <v>7348.7</v>
          </cell>
          <cell r="F655">
            <v>1</v>
          </cell>
          <cell r="G655">
            <v>0</v>
          </cell>
          <cell r="H655">
            <v>1</v>
          </cell>
        </row>
        <row r="656">
          <cell r="B656" t="str">
            <v>REVENUES</v>
          </cell>
          <cell r="C656">
            <v>-2117934.4900000002</v>
          </cell>
          <cell r="D656">
            <v>0</v>
          </cell>
          <cell r="E656">
            <v>-2117934.4900000002</v>
          </cell>
          <cell r="F656">
            <v>1</v>
          </cell>
          <cell r="G656">
            <v>0</v>
          </cell>
          <cell r="H656">
            <v>1</v>
          </cell>
        </row>
        <row r="657">
          <cell r="B657" t="str">
            <v>PLANT IN SERVICE</v>
          </cell>
          <cell r="C657">
            <v>8810588.2100000009</v>
          </cell>
          <cell r="D657">
            <v>2104.48</v>
          </cell>
          <cell r="E657">
            <v>8812692.6900000013</v>
          </cell>
          <cell r="F657">
            <v>0.99976119898037652</v>
          </cell>
          <cell r="G657">
            <v>2.3880101962343584E-4</v>
          </cell>
          <cell r="H657">
            <v>1</v>
          </cell>
        </row>
        <row r="658">
          <cell r="B658" t="str">
            <v>NET PLANT</v>
          </cell>
          <cell r="C658">
            <v>4898128.8900000006</v>
          </cell>
          <cell r="D658">
            <v>-452173.94999999995</v>
          </cell>
          <cell r="E658">
            <v>4445954.9400000004</v>
          </cell>
          <cell r="F658">
            <v>1.1017045732811679</v>
          </cell>
          <cell r="G658">
            <v>-0.10170457328116778</v>
          </cell>
          <cell r="H658">
            <v>1</v>
          </cell>
        </row>
        <row r="659">
          <cell r="B659" t="str">
            <v>DEFERRED MAINTENANCE</v>
          </cell>
          <cell r="C659">
            <v>125482.56</v>
          </cell>
          <cell r="D659">
            <v>0</v>
          </cell>
          <cell r="E659">
            <v>125482.56</v>
          </cell>
          <cell r="F659">
            <v>1</v>
          </cell>
          <cell r="G659">
            <v>0</v>
          </cell>
          <cell r="H659">
            <v>1</v>
          </cell>
        </row>
        <row r="660">
          <cell r="B660" t="str">
            <v>CIAC</v>
          </cell>
          <cell r="C660">
            <v>-68702.05</v>
          </cell>
          <cell r="D660">
            <v>0</v>
          </cell>
          <cell r="E660">
            <v>-68702.05</v>
          </cell>
          <cell r="F660">
            <v>1</v>
          </cell>
          <cell r="G660">
            <v>0</v>
          </cell>
          <cell r="H660">
            <v>1</v>
          </cell>
        </row>
        <row r="661">
          <cell r="B661" t="str">
            <v>CAP STRUCTURE</v>
          </cell>
          <cell r="C661">
            <v>33123.9845027626</v>
          </cell>
          <cell r="D661">
            <v>562518.17549723748</v>
          </cell>
          <cell r="E661">
            <v>595642.16</v>
          </cell>
          <cell r="F661">
            <v>5.5610543925840639E-2</v>
          </cell>
          <cell r="G661">
            <v>0.94438945607415947</v>
          </cell>
          <cell r="H661">
            <v>1</v>
          </cell>
        </row>
        <row r="662">
          <cell r="B662">
            <v>0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</row>
      </sheetData>
      <sheetData sheetId="3"/>
      <sheetData sheetId="4">
        <row r="8">
          <cell r="N8">
            <v>2497595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RP0015"/>
      <sheetName val="CMRP0016"/>
      <sheetName val="CMRP0017"/>
      <sheetName val="5-8&quot;-Clinton-W-C"/>
      <sheetName val="5-8&quot;-H-R"/>
      <sheetName val="5-8&quot;-IH-R"/>
      <sheetName val="1&quot;-SS-R"/>
      <sheetName val="1.5&quot;-SS-R"/>
      <sheetName val="2&quot;-SS-R"/>
      <sheetName val="3&quot;-SS-R"/>
      <sheetName val="3-4&quot;-SS-R"/>
      <sheetName val="4&quot;-SS-R"/>
      <sheetName val="5-8&quot;-SS-R"/>
      <sheetName val="6&quot;-SS-R"/>
      <sheetName val="5-8&quot;-S-R"/>
      <sheetName val="5-8&quot;-SNG-R"/>
      <sheetName val="5-8&quot;-Clinton-W-C-E14"/>
      <sheetName val="Summary"/>
      <sheetName val="5-8&quot;-WR-C"/>
      <sheetName val="5-8&quot;-WR-C-E14"/>
      <sheetName val="5-8&quot;-W-R"/>
      <sheetName val="5-8&quot;-W-R-E14"/>
      <sheetName val="5-8&quot;-W-C"/>
      <sheetName val="5-8&quot;-W-C-E14"/>
      <sheetName val="5-8&quot;-WC-R"/>
      <sheetName val="5-8&quot;-WC-R-E14"/>
      <sheetName val="5-8&quot;-WG-R"/>
      <sheetName val="5-8&quot;-WG-R-E14"/>
      <sheetName val="5-8&quot;-W-Ind"/>
      <sheetName val="5-8&quot;-W-Ind-E14"/>
      <sheetName val="3-4&quot;-W-C"/>
      <sheetName val="3-4&quot;-W-C-E14"/>
      <sheetName val="1&quot;-W-R"/>
      <sheetName val="1&quot;-W-R-E14"/>
      <sheetName val="1&quot;-W-C"/>
      <sheetName val="1&quot;-W-C-E14"/>
      <sheetName val="1&quot;-WC-R"/>
      <sheetName val="1&quot;-WC-R-E14"/>
      <sheetName val="1&quot;-WG-R"/>
      <sheetName val="1&quot;-WG-R-E14"/>
      <sheetName val="1&quot;-W-Ind"/>
      <sheetName val="1&quot;-W-IND-E14"/>
      <sheetName val="1.5&quot;-W-C"/>
      <sheetName val="1.5&quot;-W-C-E14"/>
      <sheetName val="1.5&quot;-WG-R"/>
      <sheetName val="1.5&quot;-WG-R-E14"/>
      <sheetName val="1.5&quot;-W-Ind"/>
      <sheetName val="1.5&quot;-W-IND-E14"/>
      <sheetName val="2&quot;-W-C"/>
      <sheetName val="2&quot;-W-C-E14"/>
      <sheetName val="2&quot;-W-Ind"/>
      <sheetName val="2&quot;-W-Ind-E14"/>
      <sheetName val="2&quot;-Ind"/>
      <sheetName val="2&quot;-IND-E14"/>
      <sheetName val="2&quot;-WG-R"/>
      <sheetName val="2&quot;-WG-R-E14"/>
      <sheetName val="3&quot;-W-C"/>
      <sheetName val="3&quot;-W-C-E14"/>
      <sheetName val="3&quot;-WG-R"/>
      <sheetName val="3&quot;-WG-R-E14"/>
      <sheetName val="3&quot;-W-Ind"/>
      <sheetName val="3&quot;-W-Ind-E14"/>
      <sheetName val="4&quot;-W-C"/>
      <sheetName val="4&quot;-W-C-E14"/>
      <sheetName val="4&quot;-WG-R"/>
      <sheetName val="4&quot;-WG-R-E14"/>
      <sheetName val="4&quot;-W-Ind"/>
      <sheetName val="4&quot;-W-Ind-E14"/>
      <sheetName val="6&quot;-W-C"/>
      <sheetName val="6&quot;-W-C-E14"/>
      <sheetName val="6&quot;-W-Ind"/>
      <sheetName val="6&quot;-W-Ind-E14"/>
      <sheetName val="Fire Protection"/>
      <sheetName val="Fire - E14"/>
      <sheetName val="1&quot;-SS-R(2)"/>
      <sheetName val="2&quot;-SS-R(2)"/>
      <sheetName val="3&quot;-SS-R(2)"/>
      <sheetName val="5-8&quot;-SS-R(2)"/>
      <sheetName val="5-8&quot;-Sprink-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35">
          <cell r="H35">
            <v>1722595.2415333339</v>
          </cell>
        </row>
      </sheetData>
      <sheetData sheetId="18">
        <row r="25">
          <cell r="I25">
            <v>36160</v>
          </cell>
        </row>
      </sheetData>
      <sheetData sheetId="19">
        <row r="2">
          <cell r="U2">
            <v>6.74</v>
          </cell>
        </row>
      </sheetData>
      <sheetData sheetId="20">
        <row r="98">
          <cell r="I98">
            <v>25901660.399999999</v>
          </cell>
        </row>
      </sheetData>
      <sheetData sheetId="21">
        <row r="111">
          <cell r="U111">
            <v>6427.8666666666677</v>
          </cell>
        </row>
      </sheetData>
      <sheetData sheetId="22">
        <row r="98">
          <cell r="I98">
            <v>2867512.1333333333</v>
          </cell>
        </row>
      </sheetData>
      <sheetData sheetId="23">
        <row r="2">
          <cell r="AG2">
            <v>8.6999999999999993</v>
          </cell>
        </row>
      </sheetData>
      <sheetData sheetId="24">
        <row r="19">
          <cell r="I19">
            <v>15786.666666666668</v>
          </cell>
        </row>
      </sheetData>
      <sheetData sheetId="25">
        <row r="2">
          <cell r="U2">
            <v>6.74</v>
          </cell>
        </row>
      </sheetData>
      <sheetData sheetId="26">
        <row r="32">
          <cell r="I32">
            <v>228333</v>
          </cell>
        </row>
      </sheetData>
      <sheetData sheetId="27">
        <row r="2">
          <cell r="U2">
            <v>6.74</v>
          </cell>
        </row>
      </sheetData>
      <sheetData sheetId="28">
        <row r="28">
          <cell r="I28">
            <v>61640</v>
          </cell>
        </row>
      </sheetData>
      <sheetData sheetId="29">
        <row r="2">
          <cell r="U2">
            <v>6.74</v>
          </cell>
        </row>
      </sheetData>
      <sheetData sheetId="30">
        <row r="12">
          <cell r="I12">
            <v>4146.666666666667</v>
          </cell>
        </row>
      </sheetData>
      <sheetData sheetId="31">
        <row r="2">
          <cell r="U2">
            <v>6.74</v>
          </cell>
        </row>
      </sheetData>
      <sheetData sheetId="32">
        <row r="30">
          <cell r="I30">
            <v>181113.33333333334</v>
          </cell>
        </row>
      </sheetData>
      <sheetData sheetId="33">
        <row r="2">
          <cell r="U2">
            <v>20.29</v>
          </cell>
        </row>
      </sheetData>
      <sheetData sheetId="34">
        <row r="83">
          <cell r="I83">
            <v>1267114.5333333332</v>
          </cell>
        </row>
      </sheetData>
      <sheetData sheetId="35">
        <row r="2">
          <cell r="U2">
            <v>20.29</v>
          </cell>
        </row>
      </sheetData>
      <sheetData sheetId="36">
        <row r="16">
          <cell r="I16">
            <v>133133.33333333334</v>
          </cell>
        </row>
      </sheetData>
      <sheetData sheetId="37">
        <row r="27">
          <cell r="U27">
            <v>1.2666666666666668</v>
          </cell>
        </row>
      </sheetData>
      <sheetData sheetId="38">
        <row r="19">
          <cell r="I19">
            <v>49973.333333333336</v>
          </cell>
        </row>
      </sheetData>
      <sheetData sheetId="39">
        <row r="2">
          <cell r="U2">
            <v>20.29</v>
          </cell>
        </row>
      </sheetData>
      <sheetData sheetId="40">
        <row r="8">
          <cell r="I8">
            <v>3786.6666666666665</v>
          </cell>
        </row>
      </sheetData>
      <sheetData sheetId="41">
        <row r="2">
          <cell r="U2">
            <v>20.29</v>
          </cell>
        </row>
      </sheetData>
      <sheetData sheetId="42">
        <row r="99">
          <cell r="I99">
            <v>1028506.6666666666</v>
          </cell>
        </row>
      </sheetData>
      <sheetData sheetId="43">
        <row r="2">
          <cell r="U2">
            <v>38.54</v>
          </cell>
        </row>
      </sheetData>
      <sheetData sheetId="44">
        <row r="35">
          <cell r="I35">
            <v>265786.66666666669</v>
          </cell>
        </row>
      </sheetData>
      <sheetData sheetId="45">
        <row r="2">
          <cell r="U2">
            <v>38.54</v>
          </cell>
        </row>
      </sheetData>
      <sheetData sheetId="46">
        <row r="26">
          <cell r="I26">
            <v>109533.33333333333</v>
          </cell>
        </row>
      </sheetData>
      <sheetData sheetId="47">
        <row r="2">
          <cell r="U2">
            <v>38.54</v>
          </cell>
        </row>
      </sheetData>
      <sheetData sheetId="48">
        <row r="139">
          <cell r="I139">
            <v>2289900</v>
          </cell>
        </row>
      </sheetData>
      <sheetData sheetId="49">
        <row r="2">
          <cell r="U2">
            <v>59.29</v>
          </cell>
        </row>
      </sheetData>
      <sheetData sheetId="50">
        <row r="24">
          <cell r="I24">
            <v>67653.333333333328</v>
          </cell>
        </row>
      </sheetData>
      <sheetData sheetId="51">
        <row r="2">
          <cell r="U2">
            <v>59.29</v>
          </cell>
        </row>
      </sheetData>
      <sheetData sheetId="52">
        <row r="9">
          <cell r="I9">
            <v>5706.666666666667</v>
          </cell>
        </row>
      </sheetData>
      <sheetData sheetId="53">
        <row r="20">
          <cell r="U20">
            <v>1.2666666666666668</v>
          </cell>
        </row>
      </sheetData>
      <sheetData sheetId="54">
        <row r="88">
          <cell r="I88">
            <v>840173.33333333337</v>
          </cell>
        </row>
      </sheetData>
      <sheetData sheetId="55">
        <row r="2">
          <cell r="U2">
            <v>59.29</v>
          </cell>
        </row>
      </sheetData>
      <sheetData sheetId="56">
        <row r="32">
          <cell r="I32">
            <v>391795.53333333333</v>
          </cell>
        </row>
      </sheetData>
      <sheetData sheetId="57">
        <row r="2">
          <cell r="U2">
            <v>165.57</v>
          </cell>
        </row>
      </sheetData>
      <sheetData sheetId="58">
        <row r="39">
          <cell r="I39">
            <v>404663.93333333335</v>
          </cell>
        </row>
      </sheetData>
      <sheetData sheetId="59">
        <row r="2">
          <cell r="U2">
            <v>165.57</v>
          </cell>
        </row>
      </sheetData>
      <sheetData sheetId="60">
        <row r="17">
          <cell r="I17">
            <v>1931826.6666666667</v>
          </cell>
        </row>
      </sheetData>
      <sheetData sheetId="61">
        <row r="2">
          <cell r="U2">
            <v>165.57</v>
          </cell>
        </row>
      </sheetData>
      <sheetData sheetId="62">
        <row r="15">
          <cell r="I15">
            <v>143960</v>
          </cell>
        </row>
      </sheetData>
      <sheetData sheetId="63">
        <row r="2">
          <cell r="U2">
            <v>284.73</v>
          </cell>
        </row>
      </sheetData>
      <sheetData sheetId="64">
        <row r="17">
          <cell r="I17">
            <v>36866.666666666664</v>
          </cell>
        </row>
      </sheetData>
      <sheetData sheetId="65">
        <row r="2">
          <cell r="U2">
            <v>284.73</v>
          </cell>
        </row>
      </sheetData>
      <sheetData sheetId="66">
        <row r="17">
          <cell r="I17">
            <v>112733.33333333333</v>
          </cell>
        </row>
      </sheetData>
      <sheetData sheetId="67">
        <row r="2">
          <cell r="U2">
            <v>284.73</v>
          </cell>
        </row>
      </sheetData>
      <sheetData sheetId="68">
        <row r="27">
          <cell r="I27">
            <v>175440</v>
          </cell>
        </row>
      </sheetData>
      <sheetData sheetId="69">
        <row r="2">
          <cell r="U2">
            <v>580.41</v>
          </cell>
        </row>
      </sheetData>
      <sheetData sheetId="70">
        <row r="17">
          <cell r="I17">
            <v>3330600</v>
          </cell>
        </row>
      </sheetData>
      <sheetData sheetId="71">
        <row r="2">
          <cell r="U2">
            <v>580.41</v>
          </cell>
        </row>
      </sheetData>
      <sheetData sheetId="72" refreshError="1"/>
      <sheetData sheetId="73">
        <row r="4">
          <cell r="B4">
            <v>351.79</v>
          </cell>
        </row>
      </sheetData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5"/>
      <sheetName val="16"/>
      <sheetName val="17"/>
      <sheetName val="5-8&quot; W Coml"/>
      <sheetName val="5-8&quot; W Coml E14"/>
      <sheetName val="5-8&quot; W Gov"/>
      <sheetName val="5-8&quot; W Gov E14"/>
      <sheetName val="5-8&quot; W Res"/>
      <sheetName val="5-8&quot; W Res E14"/>
      <sheetName val="3-4&quot; W Coml"/>
      <sheetName val="3-4&quot; W Coml E14"/>
      <sheetName val="3-4&quot; W ResCom"/>
      <sheetName val="3-4&quot; W ResCom E14"/>
      <sheetName val="3-4&quot; W Gov"/>
      <sheetName val="3-4&quot; W Gov E14"/>
      <sheetName val="3-4&quot; W Res"/>
      <sheetName val="3-4&quot; W Res E14"/>
      <sheetName val="1&quot; W Coml"/>
      <sheetName val="1&quot; W Coml E14"/>
      <sheetName val="1&quot; W Gov"/>
      <sheetName val="1&quot; W Gov E14"/>
      <sheetName val="1&quot; W MR"/>
      <sheetName val="1&quot; W MR E14"/>
      <sheetName val="1.5&quot; W Coml"/>
      <sheetName val="1.5&quot; W Coml E14"/>
      <sheetName val="1.5&quot; W Gov"/>
      <sheetName val="1.5&quot; W Gov E14"/>
      <sheetName val="2&quot; W Coml"/>
      <sheetName val="2&quot; W Coml E14"/>
      <sheetName val="2&quot; W Gov"/>
      <sheetName val="2&quot; W Gov E14"/>
      <sheetName val="2&quot; W MR"/>
      <sheetName val="2&quot; W MR E14"/>
    </sheetNames>
    <sheetDataSet>
      <sheetData sheetId="0"/>
      <sheetData sheetId="1"/>
      <sheetData sheetId="2"/>
      <sheetData sheetId="3"/>
      <sheetData sheetId="4">
        <row r="2">
          <cell r="S2">
            <v>11.99</v>
          </cell>
        </row>
        <row r="4">
          <cell r="S4">
            <v>6.79</v>
          </cell>
        </row>
        <row r="5">
          <cell r="S5">
            <v>6.23</v>
          </cell>
        </row>
        <row r="6">
          <cell r="S6">
            <v>5.68</v>
          </cell>
        </row>
        <row r="7">
          <cell r="S7">
            <v>5.04</v>
          </cell>
        </row>
        <row r="8">
          <cell r="S8">
            <v>4.4000000000000004</v>
          </cell>
        </row>
        <row r="21">
          <cell r="I21">
            <v>254000</v>
          </cell>
        </row>
        <row r="25">
          <cell r="S25">
            <v>48</v>
          </cell>
          <cell r="V25">
            <v>185.99999999999997</v>
          </cell>
          <cell r="W25">
            <v>20</v>
          </cell>
        </row>
      </sheetData>
      <sheetData sheetId="5"/>
      <sheetData sheetId="6">
        <row r="2">
          <cell r="S2">
            <v>11.99</v>
          </cell>
        </row>
        <row r="4">
          <cell r="S4">
            <v>6.79</v>
          </cell>
        </row>
        <row r="5">
          <cell r="S5">
            <v>6.23</v>
          </cell>
        </row>
        <row r="6">
          <cell r="S6">
            <v>5.68</v>
          </cell>
        </row>
        <row r="7">
          <cell r="S7">
            <v>5.04</v>
          </cell>
        </row>
        <row r="8">
          <cell r="S8">
            <v>4.4000000000000004</v>
          </cell>
        </row>
        <row r="15">
          <cell r="I15">
            <v>321000</v>
          </cell>
        </row>
        <row r="19">
          <cell r="S19">
            <v>114.99999999999999</v>
          </cell>
          <cell r="V19">
            <v>209.00000000000003</v>
          </cell>
        </row>
      </sheetData>
      <sheetData sheetId="7"/>
      <sheetData sheetId="8">
        <row r="2">
          <cell r="S2">
            <v>11.99</v>
          </cell>
        </row>
        <row r="4">
          <cell r="S4">
            <v>6.79</v>
          </cell>
        </row>
        <row r="5">
          <cell r="S5">
            <v>6.23</v>
          </cell>
        </row>
        <row r="6">
          <cell r="S6">
            <v>5.68</v>
          </cell>
        </row>
        <row r="7">
          <cell r="S7">
            <v>5.04</v>
          </cell>
        </row>
        <row r="8">
          <cell r="S8">
            <v>4.4000000000000004</v>
          </cell>
        </row>
        <row r="23">
          <cell r="I23">
            <v>836000</v>
          </cell>
        </row>
        <row r="27">
          <cell r="S27">
            <v>227.99999999999994</v>
          </cell>
          <cell r="V27">
            <v>591</v>
          </cell>
          <cell r="W27">
            <v>17</v>
          </cell>
          <cell r="X27">
            <v>3</v>
          </cell>
        </row>
      </sheetData>
      <sheetData sheetId="9"/>
      <sheetData sheetId="10">
        <row r="2">
          <cell r="S2">
            <v>11.99</v>
          </cell>
        </row>
        <row r="4">
          <cell r="S4">
            <v>6.79</v>
          </cell>
        </row>
        <row r="5">
          <cell r="S5">
            <v>6.23</v>
          </cell>
        </row>
        <row r="6">
          <cell r="S6">
            <v>5.68</v>
          </cell>
        </row>
        <row r="7">
          <cell r="S7">
            <v>5.04</v>
          </cell>
        </row>
        <row r="8">
          <cell r="S8">
            <v>4.4000000000000004</v>
          </cell>
        </row>
        <row r="44">
          <cell r="I44">
            <v>2204000</v>
          </cell>
        </row>
        <row r="48">
          <cell r="S48">
            <v>702.99999999999966</v>
          </cell>
          <cell r="V48">
            <v>1205</v>
          </cell>
          <cell r="W48">
            <v>426.00000000000006</v>
          </cell>
          <cell r="X48">
            <v>129.99999999999997</v>
          </cell>
        </row>
      </sheetData>
      <sheetData sheetId="11"/>
      <sheetData sheetId="12">
        <row r="15">
          <cell r="I15">
            <v>2740000</v>
          </cell>
        </row>
        <row r="19">
          <cell r="S19">
            <v>541</v>
          </cell>
          <cell r="V19">
            <v>1419</v>
          </cell>
        </row>
      </sheetData>
      <sheetData sheetId="13"/>
      <sheetData sheetId="14">
        <row r="2">
          <cell r="S2">
            <v>11.99</v>
          </cell>
        </row>
        <row r="4">
          <cell r="S4">
            <v>6.79</v>
          </cell>
        </row>
        <row r="5">
          <cell r="S5">
            <v>6.23</v>
          </cell>
        </row>
        <row r="6">
          <cell r="S6">
            <v>5.68</v>
          </cell>
        </row>
        <row r="7">
          <cell r="S7">
            <v>5.04</v>
          </cell>
        </row>
        <row r="8">
          <cell r="S8">
            <v>4.4000000000000004</v>
          </cell>
        </row>
        <row r="22">
          <cell r="I22">
            <v>198000</v>
          </cell>
        </row>
        <row r="26">
          <cell r="S26">
            <v>97.000000000000014</v>
          </cell>
          <cell r="V26">
            <v>130</v>
          </cell>
          <cell r="W26">
            <v>13</v>
          </cell>
        </row>
      </sheetData>
      <sheetData sheetId="15"/>
      <sheetData sheetId="16">
        <row r="2">
          <cell r="S2">
            <v>11.99</v>
          </cell>
        </row>
        <row r="4">
          <cell r="S4">
            <v>6.79</v>
          </cell>
        </row>
        <row r="5">
          <cell r="S5">
            <v>6.23</v>
          </cell>
        </row>
        <row r="6">
          <cell r="S6">
            <v>5.68</v>
          </cell>
        </row>
        <row r="7">
          <cell r="S7">
            <v>5.04</v>
          </cell>
        </row>
        <row r="8">
          <cell r="S8">
            <v>4.4000000000000004</v>
          </cell>
        </row>
        <row r="50">
          <cell r="I50">
            <v>19446000</v>
          </cell>
        </row>
        <row r="54">
          <cell r="S54">
            <v>5797.0000000000045</v>
          </cell>
          <cell r="V54">
            <v>12932.000000000004</v>
          </cell>
          <cell r="W54">
            <v>773.99999999999977</v>
          </cell>
          <cell r="X54">
            <v>250</v>
          </cell>
          <cell r="Y54">
            <v>177</v>
          </cell>
          <cell r="Z54">
            <v>41</v>
          </cell>
        </row>
      </sheetData>
      <sheetData sheetId="17"/>
      <sheetData sheetId="18">
        <row r="1">
          <cell r="S1">
            <v>41.19</v>
          </cell>
        </row>
        <row r="3">
          <cell r="S3">
            <v>6.79</v>
          </cell>
        </row>
        <row r="4">
          <cell r="S4">
            <v>6.23</v>
          </cell>
        </row>
        <row r="5">
          <cell r="S5">
            <v>5.68</v>
          </cell>
        </row>
        <row r="6">
          <cell r="S6">
            <v>5.04</v>
          </cell>
        </row>
        <row r="7">
          <cell r="S7">
            <v>4.4000000000000004</v>
          </cell>
        </row>
        <row r="26">
          <cell r="I26">
            <v>379000</v>
          </cell>
        </row>
        <row r="30">
          <cell r="S30">
            <v>36.000000000000014</v>
          </cell>
          <cell r="V30">
            <v>48.999999999999986</v>
          </cell>
          <cell r="W30">
            <v>102</v>
          </cell>
          <cell r="X30">
            <v>89</v>
          </cell>
          <cell r="Y30">
            <v>21</v>
          </cell>
        </row>
      </sheetData>
      <sheetData sheetId="19"/>
      <sheetData sheetId="20">
        <row r="1">
          <cell r="S1">
            <v>41.19</v>
          </cell>
        </row>
        <row r="3">
          <cell r="S3">
            <v>6.79</v>
          </cell>
        </row>
        <row r="4">
          <cell r="S4">
            <v>6.23</v>
          </cell>
        </row>
        <row r="5">
          <cell r="S5">
            <v>5.68</v>
          </cell>
        </row>
        <row r="6">
          <cell r="S6">
            <v>5.04</v>
          </cell>
        </row>
        <row r="7">
          <cell r="S7">
            <v>4.4000000000000004</v>
          </cell>
        </row>
        <row r="22">
          <cell r="I22">
            <v>211000</v>
          </cell>
        </row>
        <row r="26">
          <cell r="S26">
            <v>36.000000000000007</v>
          </cell>
          <cell r="V26">
            <v>58</v>
          </cell>
          <cell r="W26">
            <v>41.999999999999993</v>
          </cell>
        </row>
      </sheetData>
      <sheetData sheetId="21"/>
      <sheetData sheetId="22">
        <row r="1">
          <cell r="S1">
            <v>41.19</v>
          </cell>
        </row>
        <row r="3">
          <cell r="S3">
            <v>6.79</v>
          </cell>
        </row>
        <row r="4">
          <cell r="S4">
            <v>6.23</v>
          </cell>
        </row>
        <row r="5">
          <cell r="S5">
            <v>5.68</v>
          </cell>
        </row>
        <row r="6">
          <cell r="S6">
            <v>5.04</v>
          </cell>
        </row>
        <row r="7">
          <cell r="S7">
            <v>4.4000000000000004</v>
          </cell>
        </row>
        <row r="38">
          <cell r="I38">
            <v>1234000</v>
          </cell>
        </row>
        <row r="42">
          <cell r="S42">
            <v>84.000000000000014</v>
          </cell>
          <cell r="V42">
            <v>589</v>
          </cell>
          <cell r="W42">
            <v>329</v>
          </cell>
          <cell r="X42">
            <v>104.00000000000001</v>
          </cell>
          <cell r="Y42">
            <v>53</v>
          </cell>
        </row>
      </sheetData>
      <sheetData sheetId="23"/>
      <sheetData sheetId="24">
        <row r="2">
          <cell r="S2">
            <v>80.59</v>
          </cell>
        </row>
        <row r="4">
          <cell r="S4">
            <v>6.23</v>
          </cell>
        </row>
        <row r="5">
          <cell r="S5">
            <v>5.68</v>
          </cell>
        </row>
        <row r="6">
          <cell r="S6">
            <v>5.04</v>
          </cell>
        </row>
        <row r="7">
          <cell r="S7">
            <v>4.4000000000000004</v>
          </cell>
        </row>
        <row r="23">
          <cell r="I23">
            <v>199000</v>
          </cell>
        </row>
        <row r="27">
          <cell r="S27">
            <v>23.999999999999993</v>
          </cell>
          <cell r="V27">
            <v>36</v>
          </cell>
          <cell r="W27">
            <v>25</v>
          </cell>
          <cell r="X27">
            <v>6</v>
          </cell>
        </row>
      </sheetData>
      <sheetData sheetId="25"/>
      <sheetData sheetId="26">
        <row r="2">
          <cell r="S2">
            <v>80.59</v>
          </cell>
        </row>
        <row r="4">
          <cell r="S4">
            <v>6.23</v>
          </cell>
        </row>
        <row r="5">
          <cell r="S5">
            <v>5.68</v>
          </cell>
        </row>
        <row r="6">
          <cell r="S6">
            <v>5.04</v>
          </cell>
        </row>
        <row r="7">
          <cell r="S7">
            <v>4.4000000000000004</v>
          </cell>
        </row>
        <row r="24">
          <cell r="I24">
            <v>1761000</v>
          </cell>
        </row>
        <row r="28">
          <cell r="S28">
            <v>23.999999999999993</v>
          </cell>
          <cell r="V28">
            <v>168</v>
          </cell>
          <cell r="W28">
            <v>300</v>
          </cell>
          <cell r="X28">
            <v>600</v>
          </cell>
          <cell r="Y28">
            <v>530.00000000000011</v>
          </cell>
        </row>
      </sheetData>
      <sheetData sheetId="27"/>
      <sheetData sheetId="28">
        <row r="2">
          <cell r="S2">
            <v>120.48</v>
          </cell>
        </row>
        <row r="4">
          <cell r="S4">
            <v>6.23</v>
          </cell>
        </row>
        <row r="5">
          <cell r="S5">
            <v>5.68</v>
          </cell>
        </row>
        <row r="6">
          <cell r="S6">
            <v>5.04</v>
          </cell>
        </row>
        <row r="7">
          <cell r="S7">
            <v>4.4000000000000004</v>
          </cell>
        </row>
        <row r="26">
          <cell r="I26">
            <v>1471000</v>
          </cell>
        </row>
        <row r="30">
          <cell r="S30">
            <v>16</v>
          </cell>
          <cell r="V30">
            <v>72</v>
          </cell>
          <cell r="W30">
            <v>225</v>
          </cell>
          <cell r="X30">
            <v>319</v>
          </cell>
          <cell r="Y30">
            <v>649</v>
          </cell>
        </row>
      </sheetData>
      <sheetData sheetId="29"/>
      <sheetData sheetId="30">
        <row r="2">
          <cell r="S2">
            <v>120.48</v>
          </cell>
        </row>
        <row r="4">
          <cell r="S4">
            <v>6.23</v>
          </cell>
        </row>
        <row r="5">
          <cell r="S5">
            <v>5.68</v>
          </cell>
        </row>
        <row r="6">
          <cell r="S6">
            <v>5.04</v>
          </cell>
        </row>
        <row r="7">
          <cell r="S7">
            <v>4.4000000000000004</v>
          </cell>
        </row>
        <row r="52">
          <cell r="I52">
            <v>4157000</v>
          </cell>
        </row>
        <row r="56">
          <cell r="S56">
            <v>59.999999999999915</v>
          </cell>
          <cell r="V56">
            <v>287.99999999999989</v>
          </cell>
          <cell r="W56">
            <v>846</v>
          </cell>
          <cell r="X56">
            <v>1395</v>
          </cell>
          <cell r="Y56">
            <v>947.00000000000023</v>
          </cell>
        </row>
      </sheetData>
      <sheetData sheetId="31"/>
      <sheetData sheetId="32">
        <row r="2">
          <cell r="S2">
            <v>120.48</v>
          </cell>
        </row>
        <row r="4">
          <cell r="S4">
            <v>6.23</v>
          </cell>
        </row>
        <row r="5">
          <cell r="S5">
            <v>5.68</v>
          </cell>
        </row>
        <row r="6">
          <cell r="S6">
            <v>5.04</v>
          </cell>
        </row>
        <row r="7">
          <cell r="S7">
            <v>4.4000000000000004</v>
          </cell>
        </row>
        <row r="20">
          <cell r="I20">
            <v>304000</v>
          </cell>
        </row>
        <row r="24">
          <cell r="S24">
            <v>12</v>
          </cell>
          <cell r="V24">
            <v>72</v>
          </cell>
          <cell r="W24">
            <v>29.999999999999996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RP0015"/>
      <sheetName val="CMRP0016"/>
      <sheetName val="CMRO0017"/>
      <sheetName val="Summary"/>
      <sheetName val="5-8&quot;-W-R"/>
      <sheetName val="5-8&quot;-W-R-E14"/>
      <sheetName val="5-8&quot;-W-C"/>
      <sheetName val="5-8&quot;-W-C-E14"/>
      <sheetName val="5-8&quot;-W-G"/>
      <sheetName val="5-8&quot;-W-G-E14"/>
      <sheetName val="3-4&quot;-W-R"/>
      <sheetName val="3-4&quot;-W-R-E14"/>
      <sheetName val="3-4&quot;-W-C"/>
      <sheetName val="3-4&quot;-W-C-E14"/>
      <sheetName val="3-4&quot;-W-G"/>
      <sheetName val="3-4&quot;-W-G-E14"/>
      <sheetName val="1&quot;-W-MRS"/>
      <sheetName val="1&quot;-W-MRS-E14"/>
      <sheetName val="1&quot;-W-C"/>
      <sheetName val="1&quot;-W-C-E14"/>
      <sheetName val="1&quot;-W-G"/>
      <sheetName val="1&quot;-W-G-E14"/>
      <sheetName val="1.5&quot;-W-C"/>
      <sheetName val="1.5&quot;-W-C-E14"/>
      <sheetName val="1.5&quot;-W-G"/>
      <sheetName val="1.5&quot;-W-G-E14"/>
      <sheetName val="2&quot;-W-MRS"/>
      <sheetName val="2&quot;-W-MRS-E14"/>
      <sheetName val="2&quot;-W-C"/>
      <sheetName val="2&quot;-W-C-E14"/>
      <sheetName val="2&quot;-W-G"/>
      <sheetName val="2&quot;-W-G-E14"/>
      <sheetName val="Fire Protection"/>
      <sheetName val="Fire - E14"/>
      <sheetName val="5-8&quot;-S-City"/>
      <sheetName val="1&quot;-S-CMT"/>
      <sheetName val="1.5&quot;-S-CMT"/>
      <sheetName val="2&quot;-S-CMT"/>
      <sheetName val="3-4&quot;-S-CMT"/>
      <sheetName val="5-8&quot;-S-CMT"/>
      <sheetName val="1&quot;-S-RMT"/>
      <sheetName val="2&quot;-S-RMT"/>
      <sheetName val="3-4&quot;-S-RMT"/>
      <sheetName val="5-8&quot;-S-RMT"/>
    </sheetNames>
    <sheetDataSet>
      <sheetData sheetId="0"/>
      <sheetData sheetId="1"/>
      <sheetData sheetId="2"/>
      <sheetData sheetId="3">
        <row r="28">
          <cell r="I28">
            <v>277645.8670666666</v>
          </cell>
        </row>
      </sheetData>
      <sheetData sheetId="4">
        <row r="19">
          <cell r="I19">
            <v>67800</v>
          </cell>
        </row>
      </sheetData>
      <sheetData sheetId="5">
        <row r="2">
          <cell r="U2">
            <v>9.02</v>
          </cell>
        </row>
      </sheetData>
      <sheetData sheetId="6">
        <row r="16">
          <cell r="I16">
            <v>24613.333333333332</v>
          </cell>
        </row>
      </sheetData>
      <sheetData sheetId="7">
        <row r="2">
          <cell r="U2">
            <v>9.02</v>
          </cell>
        </row>
      </sheetData>
      <sheetData sheetId="8">
        <row r="7">
          <cell r="I7">
            <v>1400</v>
          </cell>
        </row>
      </sheetData>
      <sheetData sheetId="9">
        <row r="2">
          <cell r="U2">
            <v>9.02</v>
          </cell>
        </row>
      </sheetData>
      <sheetData sheetId="10">
        <row r="41">
          <cell r="I41">
            <v>1977632.5333333332</v>
          </cell>
        </row>
      </sheetData>
      <sheetData sheetId="11">
        <row r="2">
          <cell r="U2">
            <v>9.02</v>
          </cell>
        </row>
      </sheetData>
      <sheetData sheetId="12">
        <row r="31">
          <cell r="I31">
            <v>202860</v>
          </cell>
        </row>
      </sheetData>
      <sheetData sheetId="13">
        <row r="2">
          <cell r="U2">
            <v>9.02</v>
          </cell>
        </row>
      </sheetData>
      <sheetData sheetId="14">
        <row r="12">
          <cell r="I12">
            <v>22280</v>
          </cell>
        </row>
      </sheetData>
      <sheetData sheetId="15">
        <row r="2">
          <cell r="U2">
            <v>9.02</v>
          </cell>
        </row>
      </sheetData>
      <sheetData sheetId="16">
        <row r="29">
          <cell r="I29">
            <v>148573.33333333334</v>
          </cell>
        </row>
      </sheetData>
      <sheetData sheetId="17">
        <row r="2">
          <cell r="U2">
            <v>30.99</v>
          </cell>
        </row>
      </sheetData>
      <sheetData sheetId="18">
        <row r="19">
          <cell r="I19">
            <v>15620</v>
          </cell>
        </row>
      </sheetData>
      <sheetData sheetId="19">
        <row r="2">
          <cell r="U2">
            <v>30.99</v>
          </cell>
        </row>
      </sheetData>
      <sheetData sheetId="20">
        <row r="15">
          <cell r="I15">
            <v>48053.333333333336</v>
          </cell>
        </row>
      </sheetData>
      <sheetData sheetId="21">
        <row r="2">
          <cell r="U2">
            <v>30.99</v>
          </cell>
        </row>
      </sheetData>
      <sheetData sheetId="22">
        <row r="25">
          <cell r="I25">
            <v>112220</v>
          </cell>
        </row>
      </sheetData>
      <sheetData sheetId="23">
        <row r="2">
          <cell r="U2">
            <v>60.64</v>
          </cell>
        </row>
      </sheetData>
      <sheetData sheetId="24">
        <row r="22">
          <cell r="I22">
            <v>145246.66666666666</v>
          </cell>
        </row>
      </sheetData>
      <sheetData sheetId="25">
        <row r="2">
          <cell r="U2">
            <v>60.64</v>
          </cell>
        </row>
      </sheetData>
      <sheetData sheetId="26">
        <row r="16">
          <cell r="I16">
            <v>58420</v>
          </cell>
        </row>
      </sheetData>
      <sheetData sheetId="27">
        <row r="2">
          <cell r="U2">
            <v>90.65</v>
          </cell>
        </row>
      </sheetData>
      <sheetData sheetId="28">
        <row r="17">
          <cell r="I17">
            <v>713200</v>
          </cell>
        </row>
      </sheetData>
      <sheetData sheetId="29">
        <row r="2">
          <cell r="U2">
            <v>90.65</v>
          </cell>
        </row>
      </sheetData>
      <sheetData sheetId="30">
        <row r="43">
          <cell r="I43">
            <v>298566.66666666669</v>
          </cell>
        </row>
      </sheetData>
      <sheetData sheetId="31">
        <row r="2">
          <cell r="U2">
            <v>90.65</v>
          </cell>
        </row>
      </sheetData>
      <sheetData sheetId="32"/>
      <sheetData sheetId="33">
        <row r="4">
          <cell r="B4">
            <v>68.58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1767"/>
  <sheetViews>
    <sheetView showOutlineSymbols="0" workbookViewId="0">
      <selection activeCell="A2" sqref="A2:XFD10"/>
    </sheetView>
  </sheetViews>
  <sheetFormatPr defaultColWidth="8" defaultRowHeight="12.75" customHeight="1"/>
  <cols>
    <col min="1" max="1" width="19.85546875" style="1" bestFit="1" customWidth="1"/>
    <col min="2" max="2" width="57.140625" style="1" bestFit="1" customWidth="1"/>
    <col min="3" max="3" width="9.28515625" style="1" bestFit="1" customWidth="1"/>
    <col min="4" max="4" width="6.5703125" style="1" bestFit="1" customWidth="1"/>
    <col min="5" max="5" width="6.28515625" style="1" bestFit="1" customWidth="1"/>
    <col min="6" max="6" width="7.42578125" style="1" bestFit="1" customWidth="1"/>
    <col min="7" max="7" width="8.28515625" style="1" bestFit="1" customWidth="1"/>
    <col min="8" max="8" width="6.140625" style="1" bestFit="1" customWidth="1"/>
    <col min="9" max="12" width="6" style="1" bestFit="1" customWidth="1"/>
    <col min="13" max="13" width="7" style="1" bestFit="1" customWidth="1"/>
    <col min="14" max="14" width="10" style="1" bestFit="1" customWidth="1"/>
    <col min="15" max="15" width="7.5703125" style="1" bestFit="1" customWidth="1"/>
    <col min="16" max="16" width="9.140625" style="1" bestFit="1" customWidth="1"/>
    <col min="17" max="17" width="9.42578125" style="1" bestFit="1" customWidth="1"/>
    <col min="18" max="18" width="10.5703125" style="1" bestFit="1" customWidth="1"/>
    <col min="19" max="256" width="6.85546875" style="1" customWidth="1"/>
    <col min="257" max="16384" width="8" style="1"/>
  </cols>
  <sheetData>
    <row r="1" spans="1:18" ht="12.75" customHeight="1">
      <c r="A1" s="1" t="s">
        <v>56</v>
      </c>
      <c r="B1" s="1" t="s">
        <v>55</v>
      </c>
      <c r="C1" s="1" t="s">
        <v>0</v>
      </c>
      <c r="D1" s="1" t="s">
        <v>54</v>
      </c>
      <c r="E1" s="1" t="s">
        <v>302</v>
      </c>
      <c r="F1" s="3" t="s">
        <v>1</v>
      </c>
      <c r="G1" s="3" t="s">
        <v>2</v>
      </c>
      <c r="H1" s="3" t="s">
        <v>3</v>
      </c>
      <c r="I1" s="3" t="s">
        <v>4</v>
      </c>
      <c r="J1" s="3" t="s">
        <v>5</v>
      </c>
      <c r="K1" s="3" t="s">
        <v>6</v>
      </c>
      <c r="L1" s="3" t="s">
        <v>7</v>
      </c>
      <c r="M1" s="3" t="s">
        <v>8</v>
      </c>
      <c r="N1" s="3" t="s">
        <v>9</v>
      </c>
      <c r="O1" s="3" t="s">
        <v>10</v>
      </c>
      <c r="P1" s="3" t="s">
        <v>11</v>
      </c>
      <c r="Q1" s="3" t="s">
        <v>12</v>
      </c>
      <c r="R1" s="1" t="s">
        <v>13</v>
      </c>
    </row>
    <row r="2" spans="1:18" ht="12.75" customHeight="1">
      <c r="A2" s="3"/>
      <c r="B2" s="3"/>
      <c r="C2" s="3"/>
      <c r="D2" s="3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8" ht="12.75" customHeight="1">
      <c r="A3" s="3"/>
      <c r="B3" s="3"/>
      <c r="C3" s="3"/>
      <c r="D3" s="3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8" ht="12.75" customHeight="1">
      <c r="A4" s="3"/>
      <c r="B4" s="3"/>
      <c r="C4" s="3"/>
      <c r="D4" s="3"/>
      <c r="E4" s="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8" ht="12.75" customHeight="1">
      <c r="A5" s="3" t="s">
        <v>21</v>
      </c>
      <c r="B5" s="3" t="s">
        <v>22</v>
      </c>
      <c r="C5" s="3" t="s">
        <v>16</v>
      </c>
      <c r="D5" s="3" t="s">
        <v>30</v>
      </c>
      <c r="E5" s="3" t="s">
        <v>57</v>
      </c>
      <c r="F5" s="2">
        <v>2</v>
      </c>
      <c r="G5" s="2">
        <v>3</v>
      </c>
      <c r="H5" s="2">
        <v>4</v>
      </c>
      <c r="I5" s="2">
        <v>2</v>
      </c>
      <c r="J5" s="2">
        <v>1</v>
      </c>
      <c r="L5" s="2">
        <v>3</v>
      </c>
      <c r="M5" s="2">
        <v>2</v>
      </c>
      <c r="N5" s="2">
        <v>1</v>
      </c>
      <c r="P5" s="2">
        <v>1</v>
      </c>
      <c r="Q5" s="2">
        <v>3</v>
      </c>
      <c r="R5" s="2">
        <v>22</v>
      </c>
    </row>
    <row r="6" spans="1:18" ht="12.75" customHeight="1">
      <c r="A6" s="3" t="s">
        <v>21</v>
      </c>
      <c r="B6" s="3" t="s">
        <v>22</v>
      </c>
      <c r="C6" s="3" t="s">
        <v>16</v>
      </c>
      <c r="D6" s="3" t="s">
        <v>30</v>
      </c>
      <c r="E6" s="3" t="s">
        <v>17</v>
      </c>
      <c r="F6" s="2">
        <v>6</v>
      </c>
      <c r="G6" s="2">
        <v>4</v>
      </c>
      <c r="H6" s="2">
        <v>5</v>
      </c>
      <c r="I6" s="2">
        <v>6</v>
      </c>
      <c r="J6" s="2">
        <v>9</v>
      </c>
      <c r="K6" s="2">
        <v>6</v>
      </c>
      <c r="L6" s="2">
        <v>6</v>
      </c>
      <c r="M6" s="2">
        <v>5</v>
      </c>
      <c r="N6" s="2">
        <v>6</v>
      </c>
      <c r="O6" s="2">
        <v>7</v>
      </c>
      <c r="P6" s="2">
        <v>7</v>
      </c>
      <c r="Q6" s="2">
        <v>7</v>
      </c>
      <c r="R6" s="2">
        <v>74</v>
      </c>
    </row>
    <row r="7" spans="1:18" ht="12.75" customHeight="1">
      <c r="A7" s="3" t="s">
        <v>21</v>
      </c>
      <c r="B7" s="3" t="s">
        <v>22</v>
      </c>
      <c r="C7" s="3" t="s">
        <v>16</v>
      </c>
      <c r="D7" s="3" t="s">
        <v>30</v>
      </c>
      <c r="E7" s="3" t="s">
        <v>42</v>
      </c>
      <c r="F7" s="2">
        <v>2</v>
      </c>
      <c r="G7" s="2">
        <v>2</v>
      </c>
      <c r="H7" s="2">
        <v>2</v>
      </c>
      <c r="I7" s="2">
        <v>3</v>
      </c>
      <c r="J7" s="2">
        <v>2</v>
      </c>
      <c r="K7" s="2">
        <v>4</v>
      </c>
      <c r="L7" s="2">
        <v>2</v>
      </c>
      <c r="M7" s="2">
        <v>4</v>
      </c>
      <c r="N7" s="2">
        <v>2</v>
      </c>
      <c r="O7" s="2">
        <v>3</v>
      </c>
      <c r="P7" s="2">
        <v>3</v>
      </c>
      <c r="Q7" s="2">
        <v>2</v>
      </c>
      <c r="R7" s="2">
        <v>31</v>
      </c>
    </row>
    <row r="8" spans="1:18" ht="12.75" customHeight="1">
      <c r="A8" s="3" t="s">
        <v>21</v>
      </c>
      <c r="B8" s="3" t="s">
        <v>22</v>
      </c>
      <c r="C8" s="3" t="s">
        <v>16</v>
      </c>
      <c r="D8" s="3" t="s">
        <v>30</v>
      </c>
      <c r="E8" s="3" t="s">
        <v>41</v>
      </c>
      <c r="F8" s="2">
        <v>7</v>
      </c>
      <c r="G8" s="2">
        <v>5</v>
      </c>
      <c r="H8" s="2">
        <v>7</v>
      </c>
      <c r="I8" s="2">
        <v>4</v>
      </c>
      <c r="J8" s="2">
        <v>4</v>
      </c>
      <c r="K8" s="2">
        <v>3</v>
      </c>
      <c r="L8" s="2">
        <v>6</v>
      </c>
      <c r="M8" s="2">
        <v>2</v>
      </c>
      <c r="N8" s="2">
        <v>4</v>
      </c>
      <c r="O8" s="2">
        <v>3</v>
      </c>
      <c r="P8" s="2">
        <v>3</v>
      </c>
      <c r="Q8" s="2">
        <v>5</v>
      </c>
      <c r="R8" s="2">
        <v>53</v>
      </c>
    </row>
    <row r="9" spans="1:18" ht="12.75" customHeight="1">
      <c r="A9" s="3" t="s">
        <v>21</v>
      </c>
      <c r="B9" s="3" t="s">
        <v>22</v>
      </c>
      <c r="C9" s="3" t="s">
        <v>16</v>
      </c>
      <c r="D9" s="3" t="s">
        <v>30</v>
      </c>
      <c r="E9" s="3" t="s">
        <v>38</v>
      </c>
      <c r="F9" s="2">
        <v>4</v>
      </c>
      <c r="G9" s="2">
        <v>3</v>
      </c>
      <c r="H9" s="2">
        <v>3</v>
      </c>
      <c r="I9" s="2">
        <v>5</v>
      </c>
      <c r="J9" s="2">
        <v>5</v>
      </c>
      <c r="K9" s="2">
        <v>3</v>
      </c>
      <c r="L9" s="2">
        <v>6</v>
      </c>
      <c r="M9" s="2">
        <v>4</v>
      </c>
      <c r="N9" s="2">
        <v>4</v>
      </c>
      <c r="O9" s="2">
        <v>5</v>
      </c>
      <c r="P9" s="2">
        <v>7</v>
      </c>
      <c r="Q9" s="2">
        <v>5</v>
      </c>
      <c r="R9" s="2">
        <v>54</v>
      </c>
    </row>
    <row r="10" spans="1:18" ht="12.75" customHeight="1">
      <c r="A10" s="3" t="s">
        <v>21</v>
      </c>
      <c r="B10" s="3" t="s">
        <v>22</v>
      </c>
      <c r="C10" s="3" t="s">
        <v>16</v>
      </c>
      <c r="D10" s="3" t="s">
        <v>30</v>
      </c>
      <c r="E10" s="3" t="s">
        <v>50</v>
      </c>
      <c r="F10" s="2">
        <v>3</v>
      </c>
      <c r="G10" s="2">
        <v>2</v>
      </c>
      <c r="H10" s="2">
        <v>5</v>
      </c>
      <c r="I10" s="2">
        <v>5</v>
      </c>
      <c r="J10" s="2">
        <v>2</v>
      </c>
      <c r="K10" s="2">
        <v>5</v>
      </c>
      <c r="L10" s="2">
        <v>7</v>
      </c>
      <c r="M10" s="2">
        <v>6</v>
      </c>
      <c r="N10" s="2">
        <v>7</v>
      </c>
      <c r="O10" s="2">
        <v>3</v>
      </c>
      <c r="P10" s="2">
        <v>5</v>
      </c>
      <c r="Q10" s="2">
        <v>3</v>
      </c>
      <c r="R10" s="2">
        <v>53</v>
      </c>
    </row>
    <row r="11" spans="1:18" ht="12.75" customHeight="1">
      <c r="A11" s="3" t="s">
        <v>21</v>
      </c>
      <c r="B11" s="3" t="s">
        <v>22</v>
      </c>
      <c r="C11" s="3" t="s">
        <v>16</v>
      </c>
      <c r="D11" s="3" t="s">
        <v>30</v>
      </c>
      <c r="E11" s="3" t="s">
        <v>124</v>
      </c>
      <c r="F11" s="2">
        <v>2</v>
      </c>
      <c r="G11" s="2">
        <v>3</v>
      </c>
      <c r="H11" s="2">
        <v>3</v>
      </c>
      <c r="I11" s="2">
        <v>2</v>
      </c>
      <c r="J11" s="2">
        <v>2</v>
      </c>
      <c r="K11" s="2">
        <v>4</v>
      </c>
      <c r="L11" s="2">
        <v>1</v>
      </c>
      <c r="M11" s="2">
        <v>6</v>
      </c>
      <c r="N11" s="2">
        <v>4</v>
      </c>
      <c r="O11" s="2">
        <v>2</v>
      </c>
      <c r="P11" s="2">
        <v>4</v>
      </c>
      <c r="Q11" s="2">
        <v>5</v>
      </c>
      <c r="R11" s="2">
        <v>38</v>
      </c>
    </row>
    <row r="12" spans="1:18" ht="12.75" customHeight="1">
      <c r="A12" s="3" t="s">
        <v>21</v>
      </c>
      <c r="B12" s="3" t="s">
        <v>22</v>
      </c>
      <c r="C12" s="3" t="s">
        <v>16</v>
      </c>
      <c r="D12" s="3" t="s">
        <v>30</v>
      </c>
      <c r="E12" s="3" t="s">
        <v>46</v>
      </c>
      <c r="F12" s="2">
        <v>3</v>
      </c>
      <c r="G12" s="2">
        <v>6</v>
      </c>
      <c r="H12" s="2">
        <v>4</v>
      </c>
      <c r="I12" s="2">
        <v>1</v>
      </c>
      <c r="J12" s="2">
        <v>5</v>
      </c>
      <c r="K12" s="2">
        <v>2</v>
      </c>
      <c r="L12" s="2">
        <v>2</v>
      </c>
      <c r="M12" s="2">
        <v>3</v>
      </c>
      <c r="N12" s="2">
        <v>1</v>
      </c>
      <c r="O12" s="2">
        <v>3</v>
      </c>
      <c r="P12" s="2">
        <v>2</v>
      </c>
      <c r="Q12" s="2">
        <v>2</v>
      </c>
      <c r="R12" s="2">
        <v>34</v>
      </c>
    </row>
    <row r="13" spans="1:18" ht="12.75" customHeight="1">
      <c r="A13" s="3" t="s">
        <v>21</v>
      </c>
      <c r="B13" s="3" t="s">
        <v>22</v>
      </c>
      <c r="C13" s="3" t="s">
        <v>16</v>
      </c>
      <c r="D13" s="3" t="s">
        <v>30</v>
      </c>
      <c r="E13" s="3" t="s">
        <v>123</v>
      </c>
      <c r="F13" s="2">
        <v>4</v>
      </c>
      <c r="G13" s="2">
        <v>4</v>
      </c>
      <c r="H13" s="2">
        <v>1</v>
      </c>
      <c r="I13" s="2">
        <v>4</v>
      </c>
      <c r="J13" s="2">
        <v>4</v>
      </c>
      <c r="K13" s="2">
        <v>1</v>
      </c>
      <c r="L13" s="2">
        <v>1</v>
      </c>
      <c r="M13" s="2">
        <v>1</v>
      </c>
      <c r="N13" s="2">
        <v>3</v>
      </c>
      <c r="O13" s="2">
        <v>1</v>
      </c>
      <c r="P13" s="2">
        <v>2</v>
      </c>
      <c r="Q13" s="2">
        <v>2</v>
      </c>
      <c r="R13" s="2">
        <v>28</v>
      </c>
    </row>
    <row r="14" spans="1:18" ht="12.75" customHeight="1">
      <c r="A14" s="3" t="s">
        <v>21</v>
      </c>
      <c r="B14" s="3" t="s">
        <v>22</v>
      </c>
      <c r="C14" s="3" t="s">
        <v>16</v>
      </c>
      <c r="D14" s="3" t="s">
        <v>30</v>
      </c>
      <c r="E14" s="3" t="s">
        <v>122</v>
      </c>
      <c r="F14" s="2">
        <v>1</v>
      </c>
      <c r="G14" s="2">
        <v>2</v>
      </c>
      <c r="H14" s="2">
        <v>1</v>
      </c>
      <c r="I14" s="2">
        <v>4</v>
      </c>
      <c r="J14" s="2">
        <v>2</v>
      </c>
      <c r="L14" s="2">
        <v>1</v>
      </c>
      <c r="N14" s="2">
        <v>3</v>
      </c>
      <c r="O14" s="2">
        <v>2</v>
      </c>
      <c r="P14" s="2">
        <v>2</v>
      </c>
      <c r="Q14" s="2">
        <v>2</v>
      </c>
      <c r="R14" s="2">
        <v>20</v>
      </c>
    </row>
    <row r="15" spans="1:18" ht="12.75" customHeight="1">
      <c r="A15" s="3" t="s">
        <v>21</v>
      </c>
      <c r="B15" s="3" t="s">
        <v>22</v>
      </c>
      <c r="C15" s="3" t="s">
        <v>16</v>
      </c>
      <c r="D15" s="3" t="s">
        <v>30</v>
      </c>
      <c r="E15" s="3" t="s">
        <v>121</v>
      </c>
      <c r="F15" s="2">
        <v>1</v>
      </c>
      <c r="H15" s="2">
        <v>4</v>
      </c>
      <c r="K15" s="2">
        <v>2</v>
      </c>
      <c r="N15" s="2">
        <v>1</v>
      </c>
      <c r="O15" s="2">
        <v>5</v>
      </c>
      <c r="P15" s="2">
        <v>2</v>
      </c>
      <c r="R15" s="2">
        <v>15</v>
      </c>
    </row>
    <row r="16" spans="1:18" ht="12.75" customHeight="1">
      <c r="A16" s="3" t="s">
        <v>21</v>
      </c>
      <c r="B16" s="3" t="s">
        <v>22</v>
      </c>
      <c r="C16" s="3" t="s">
        <v>16</v>
      </c>
      <c r="D16" s="3" t="s">
        <v>30</v>
      </c>
      <c r="E16" s="3" t="s">
        <v>120</v>
      </c>
      <c r="F16" s="2">
        <v>4</v>
      </c>
      <c r="H16" s="2">
        <v>1</v>
      </c>
      <c r="I16" s="2">
        <v>3</v>
      </c>
      <c r="J16" s="2">
        <v>2</v>
      </c>
      <c r="K16" s="2">
        <v>2</v>
      </c>
      <c r="L16" s="2">
        <v>2</v>
      </c>
      <c r="M16" s="2">
        <v>2</v>
      </c>
      <c r="N16" s="2">
        <v>3</v>
      </c>
      <c r="O16" s="2">
        <v>1</v>
      </c>
      <c r="P16" s="2">
        <v>3</v>
      </c>
      <c r="Q16" s="2">
        <v>3</v>
      </c>
      <c r="R16" s="2">
        <v>26</v>
      </c>
    </row>
    <row r="17" spans="1:18" ht="12.75" customHeight="1">
      <c r="A17" s="3" t="s">
        <v>21</v>
      </c>
      <c r="B17" s="3" t="s">
        <v>22</v>
      </c>
      <c r="C17" s="3" t="s">
        <v>16</v>
      </c>
      <c r="D17" s="3" t="s">
        <v>30</v>
      </c>
      <c r="E17" s="3" t="s">
        <v>119</v>
      </c>
      <c r="G17" s="2">
        <v>4</v>
      </c>
      <c r="H17" s="2">
        <v>1</v>
      </c>
      <c r="I17" s="2">
        <v>3</v>
      </c>
      <c r="J17" s="2">
        <v>1</v>
      </c>
      <c r="K17" s="2">
        <v>3</v>
      </c>
      <c r="L17" s="2">
        <v>1</v>
      </c>
      <c r="M17" s="2">
        <v>1</v>
      </c>
      <c r="N17" s="2">
        <v>1</v>
      </c>
      <c r="O17" s="2">
        <v>1</v>
      </c>
      <c r="P17" s="2">
        <v>4</v>
      </c>
      <c r="Q17" s="2">
        <v>3</v>
      </c>
      <c r="R17" s="2">
        <v>23</v>
      </c>
    </row>
    <row r="18" spans="1:18" ht="12.75" customHeight="1">
      <c r="A18" s="3" t="s">
        <v>21</v>
      </c>
      <c r="B18" s="3" t="s">
        <v>22</v>
      </c>
      <c r="C18" s="3" t="s">
        <v>16</v>
      </c>
      <c r="D18" s="3" t="s">
        <v>30</v>
      </c>
      <c r="E18" s="3" t="s">
        <v>118</v>
      </c>
      <c r="F18" s="2">
        <v>3</v>
      </c>
      <c r="G18" s="2">
        <v>2</v>
      </c>
      <c r="H18" s="2">
        <v>1</v>
      </c>
      <c r="J18" s="2">
        <v>2</v>
      </c>
      <c r="K18" s="2">
        <v>1</v>
      </c>
      <c r="L18" s="2">
        <v>1</v>
      </c>
      <c r="O18" s="2">
        <v>5</v>
      </c>
      <c r="P18" s="2">
        <v>1</v>
      </c>
      <c r="Q18" s="2">
        <v>1</v>
      </c>
      <c r="R18" s="2">
        <v>17</v>
      </c>
    </row>
    <row r="19" spans="1:18" ht="12.75" customHeight="1">
      <c r="A19" s="3" t="s">
        <v>21</v>
      </c>
      <c r="B19" s="3" t="s">
        <v>22</v>
      </c>
      <c r="C19" s="3" t="s">
        <v>16</v>
      </c>
      <c r="D19" s="3" t="s">
        <v>30</v>
      </c>
      <c r="E19" s="3" t="s">
        <v>117</v>
      </c>
      <c r="I19" s="2">
        <v>2</v>
      </c>
      <c r="J19" s="2">
        <v>1</v>
      </c>
      <c r="K19" s="2">
        <v>2</v>
      </c>
      <c r="L19" s="2">
        <v>1</v>
      </c>
      <c r="M19" s="2">
        <v>4</v>
      </c>
      <c r="N19" s="2">
        <v>1</v>
      </c>
      <c r="O19" s="2">
        <v>1</v>
      </c>
      <c r="P19" s="2">
        <v>1</v>
      </c>
      <c r="Q19" s="2">
        <v>1</v>
      </c>
      <c r="R19" s="2">
        <v>14</v>
      </c>
    </row>
    <row r="20" spans="1:18" ht="12.75" customHeight="1">
      <c r="A20" s="3" t="s">
        <v>21</v>
      </c>
      <c r="B20" s="3" t="s">
        <v>22</v>
      </c>
      <c r="C20" s="3" t="s">
        <v>16</v>
      </c>
      <c r="D20" s="3" t="s">
        <v>30</v>
      </c>
      <c r="E20" s="3" t="s">
        <v>116</v>
      </c>
      <c r="F20" s="2">
        <v>1</v>
      </c>
      <c r="G20" s="2">
        <v>3</v>
      </c>
      <c r="H20" s="2">
        <v>1</v>
      </c>
      <c r="I20" s="2">
        <v>1</v>
      </c>
      <c r="K20" s="2">
        <v>2</v>
      </c>
      <c r="N20" s="2">
        <v>2</v>
      </c>
      <c r="O20" s="2">
        <v>1</v>
      </c>
      <c r="P20" s="2">
        <v>2</v>
      </c>
      <c r="Q20" s="2">
        <v>2</v>
      </c>
      <c r="R20" s="2">
        <v>15</v>
      </c>
    </row>
    <row r="21" spans="1:18" ht="12.75" customHeight="1">
      <c r="A21" s="3" t="s">
        <v>21</v>
      </c>
      <c r="B21" s="3" t="s">
        <v>22</v>
      </c>
      <c r="C21" s="3" t="s">
        <v>16</v>
      </c>
      <c r="D21" s="3" t="s">
        <v>30</v>
      </c>
      <c r="E21" s="3" t="s">
        <v>115</v>
      </c>
      <c r="F21" s="2">
        <v>1</v>
      </c>
      <c r="G21" s="2">
        <v>1</v>
      </c>
      <c r="I21" s="2">
        <v>2</v>
      </c>
      <c r="J21" s="2">
        <v>3</v>
      </c>
      <c r="K21" s="2">
        <v>1</v>
      </c>
      <c r="L21" s="2">
        <v>2</v>
      </c>
      <c r="M21" s="2">
        <v>1</v>
      </c>
      <c r="N21" s="2">
        <v>2</v>
      </c>
      <c r="O21" s="2">
        <v>1</v>
      </c>
      <c r="P21" s="2">
        <v>1</v>
      </c>
      <c r="Q21" s="2">
        <v>1</v>
      </c>
      <c r="R21" s="2">
        <v>16</v>
      </c>
    </row>
    <row r="22" spans="1:18" ht="12.75" customHeight="1">
      <c r="A22" s="3" t="s">
        <v>21</v>
      </c>
      <c r="B22" s="3" t="s">
        <v>22</v>
      </c>
      <c r="C22" s="3" t="s">
        <v>16</v>
      </c>
      <c r="D22" s="3" t="s">
        <v>30</v>
      </c>
      <c r="E22" s="3" t="s">
        <v>114</v>
      </c>
      <c r="F22" s="2">
        <v>1</v>
      </c>
      <c r="H22" s="2">
        <v>3</v>
      </c>
      <c r="I22" s="2">
        <v>1</v>
      </c>
      <c r="K22" s="2">
        <v>2</v>
      </c>
      <c r="L22" s="2">
        <v>2</v>
      </c>
      <c r="M22" s="2">
        <v>1</v>
      </c>
      <c r="O22" s="2">
        <v>2</v>
      </c>
      <c r="P22" s="2">
        <v>1</v>
      </c>
      <c r="R22" s="2">
        <v>13</v>
      </c>
    </row>
    <row r="23" spans="1:18" ht="12.75" customHeight="1">
      <c r="A23" s="3" t="s">
        <v>21</v>
      </c>
      <c r="B23" s="3" t="s">
        <v>22</v>
      </c>
      <c r="C23" s="3" t="s">
        <v>16</v>
      </c>
      <c r="D23" s="3" t="s">
        <v>30</v>
      </c>
      <c r="E23" s="3" t="s">
        <v>113</v>
      </c>
      <c r="G23" s="2">
        <v>1</v>
      </c>
      <c r="J23" s="2">
        <v>1</v>
      </c>
      <c r="L23" s="2">
        <v>1</v>
      </c>
      <c r="N23" s="2">
        <v>4</v>
      </c>
      <c r="P23" s="2">
        <v>1</v>
      </c>
      <c r="Q23" s="2">
        <v>1</v>
      </c>
      <c r="R23" s="2">
        <v>9</v>
      </c>
    </row>
    <row r="24" spans="1:18" ht="12.75" customHeight="1">
      <c r="A24" s="3" t="s">
        <v>21</v>
      </c>
      <c r="B24" s="3" t="s">
        <v>22</v>
      </c>
      <c r="C24" s="3" t="s">
        <v>16</v>
      </c>
      <c r="D24" s="3" t="s">
        <v>30</v>
      </c>
      <c r="E24" s="3" t="s">
        <v>112</v>
      </c>
      <c r="G24" s="2">
        <v>1</v>
      </c>
      <c r="I24" s="2">
        <v>3</v>
      </c>
      <c r="J24" s="2">
        <v>1</v>
      </c>
      <c r="L24" s="2">
        <v>1</v>
      </c>
      <c r="M24" s="2">
        <v>1</v>
      </c>
      <c r="N24" s="2">
        <v>1</v>
      </c>
      <c r="O24" s="2">
        <v>2</v>
      </c>
      <c r="P24" s="2">
        <v>2</v>
      </c>
      <c r="R24" s="2">
        <v>12</v>
      </c>
    </row>
    <row r="25" spans="1:18" ht="12.75" customHeight="1">
      <c r="A25" s="3" t="s">
        <v>21</v>
      </c>
      <c r="B25" s="3" t="s">
        <v>22</v>
      </c>
      <c r="C25" s="3" t="s">
        <v>16</v>
      </c>
      <c r="D25" s="3" t="s">
        <v>30</v>
      </c>
      <c r="E25" s="3" t="s">
        <v>111</v>
      </c>
      <c r="G25" s="2">
        <v>2</v>
      </c>
      <c r="J25" s="2">
        <v>1</v>
      </c>
      <c r="N25" s="2">
        <v>1</v>
      </c>
      <c r="O25" s="2">
        <v>2</v>
      </c>
      <c r="P25" s="2">
        <v>1</v>
      </c>
      <c r="Q25" s="2">
        <v>1</v>
      </c>
      <c r="R25" s="2">
        <v>8</v>
      </c>
    </row>
    <row r="26" spans="1:18" ht="12.75" customHeight="1">
      <c r="A26" s="3" t="s">
        <v>21</v>
      </c>
      <c r="B26" s="3" t="s">
        <v>22</v>
      </c>
      <c r="C26" s="3" t="s">
        <v>16</v>
      </c>
      <c r="D26" s="3" t="s">
        <v>30</v>
      </c>
      <c r="E26" s="3" t="s">
        <v>44</v>
      </c>
      <c r="F26" s="2">
        <v>1</v>
      </c>
      <c r="H26" s="2">
        <v>1</v>
      </c>
      <c r="J26" s="2">
        <v>1</v>
      </c>
      <c r="K26" s="2">
        <v>1</v>
      </c>
      <c r="M26" s="2">
        <v>1</v>
      </c>
      <c r="N26" s="2">
        <v>1</v>
      </c>
      <c r="O26" s="2">
        <v>1</v>
      </c>
      <c r="P26" s="2">
        <v>1</v>
      </c>
      <c r="Q26" s="2">
        <v>2</v>
      </c>
      <c r="R26" s="2">
        <v>10</v>
      </c>
    </row>
    <row r="27" spans="1:18" ht="12.75" customHeight="1">
      <c r="A27" s="3" t="s">
        <v>21</v>
      </c>
      <c r="B27" s="3" t="s">
        <v>22</v>
      </c>
      <c r="C27" s="3" t="s">
        <v>16</v>
      </c>
      <c r="D27" s="3" t="s">
        <v>30</v>
      </c>
      <c r="E27" s="3" t="s">
        <v>110</v>
      </c>
      <c r="F27" s="2">
        <v>1</v>
      </c>
      <c r="G27" s="2">
        <v>2</v>
      </c>
      <c r="H27" s="2">
        <v>1</v>
      </c>
      <c r="I27" s="2">
        <v>1</v>
      </c>
      <c r="J27" s="2">
        <v>3</v>
      </c>
      <c r="M27" s="2">
        <v>4</v>
      </c>
      <c r="O27" s="2">
        <v>2</v>
      </c>
      <c r="P27" s="2">
        <v>1</v>
      </c>
      <c r="Q27" s="2">
        <v>2</v>
      </c>
      <c r="R27" s="2">
        <v>17</v>
      </c>
    </row>
    <row r="28" spans="1:18" ht="12.75" customHeight="1">
      <c r="A28" s="3" t="s">
        <v>21</v>
      </c>
      <c r="B28" s="3" t="s">
        <v>22</v>
      </c>
      <c r="C28" s="3" t="s">
        <v>16</v>
      </c>
      <c r="D28" s="3" t="s">
        <v>30</v>
      </c>
      <c r="E28" s="3" t="s">
        <v>109</v>
      </c>
      <c r="F28" s="2">
        <v>3</v>
      </c>
      <c r="G28" s="2">
        <v>1</v>
      </c>
      <c r="H28" s="2">
        <v>2</v>
      </c>
      <c r="K28" s="2">
        <v>1</v>
      </c>
      <c r="L28" s="2">
        <v>2</v>
      </c>
      <c r="M28" s="2">
        <v>1</v>
      </c>
      <c r="N28" s="2">
        <v>1</v>
      </c>
      <c r="P28" s="2">
        <v>2</v>
      </c>
      <c r="R28" s="2">
        <v>13</v>
      </c>
    </row>
    <row r="29" spans="1:18" ht="12.75" customHeight="1">
      <c r="A29" s="3" t="s">
        <v>21</v>
      </c>
      <c r="B29" s="3" t="s">
        <v>22</v>
      </c>
      <c r="C29" s="3" t="s">
        <v>16</v>
      </c>
      <c r="D29" s="3" t="s">
        <v>30</v>
      </c>
      <c r="E29" s="3" t="s">
        <v>108</v>
      </c>
      <c r="G29" s="2">
        <v>1</v>
      </c>
      <c r="I29" s="2">
        <v>3</v>
      </c>
      <c r="L29" s="2">
        <v>1</v>
      </c>
      <c r="M29" s="2">
        <v>1</v>
      </c>
      <c r="N29" s="2">
        <v>1</v>
      </c>
      <c r="P29" s="2">
        <v>1</v>
      </c>
      <c r="Q29" s="2">
        <v>2</v>
      </c>
      <c r="R29" s="2">
        <v>10</v>
      </c>
    </row>
    <row r="30" spans="1:18" ht="12.75" customHeight="1">
      <c r="A30" s="3" t="s">
        <v>21</v>
      </c>
      <c r="B30" s="3" t="s">
        <v>22</v>
      </c>
      <c r="C30" s="3" t="s">
        <v>16</v>
      </c>
      <c r="D30" s="3" t="s">
        <v>30</v>
      </c>
      <c r="E30" s="3" t="s">
        <v>107</v>
      </c>
      <c r="F30" s="2">
        <v>2</v>
      </c>
      <c r="K30" s="2">
        <v>1</v>
      </c>
      <c r="L30" s="2">
        <v>1</v>
      </c>
      <c r="N30" s="2">
        <v>1</v>
      </c>
      <c r="P30" s="2">
        <v>1</v>
      </c>
      <c r="Q30" s="2">
        <v>1</v>
      </c>
      <c r="R30" s="2">
        <v>7</v>
      </c>
    </row>
    <row r="31" spans="1:18" ht="12.75" customHeight="1">
      <c r="A31" s="3" t="s">
        <v>21</v>
      </c>
      <c r="B31" s="3" t="s">
        <v>22</v>
      </c>
      <c r="C31" s="3" t="s">
        <v>16</v>
      </c>
      <c r="D31" s="3" t="s">
        <v>30</v>
      </c>
      <c r="E31" s="3" t="s">
        <v>106</v>
      </c>
      <c r="H31" s="2">
        <v>3</v>
      </c>
      <c r="K31" s="2">
        <v>1</v>
      </c>
      <c r="N31" s="2">
        <v>1</v>
      </c>
      <c r="O31" s="2">
        <v>1</v>
      </c>
      <c r="Q31" s="2">
        <v>1</v>
      </c>
      <c r="R31" s="2">
        <v>7</v>
      </c>
    </row>
    <row r="32" spans="1:18" ht="12.75" customHeight="1">
      <c r="A32" s="3" t="s">
        <v>21</v>
      </c>
      <c r="B32" s="3" t="s">
        <v>22</v>
      </c>
      <c r="C32" s="3" t="s">
        <v>16</v>
      </c>
      <c r="D32" s="3" t="s">
        <v>30</v>
      </c>
      <c r="E32" s="3" t="s">
        <v>105</v>
      </c>
      <c r="H32" s="2">
        <v>1</v>
      </c>
      <c r="I32" s="2">
        <v>1</v>
      </c>
      <c r="K32" s="2">
        <v>1</v>
      </c>
      <c r="M32" s="2">
        <v>1</v>
      </c>
      <c r="O32" s="2">
        <v>1</v>
      </c>
      <c r="Q32" s="2">
        <v>1</v>
      </c>
      <c r="R32" s="2">
        <v>6</v>
      </c>
    </row>
    <row r="33" spans="1:18" ht="12.75" customHeight="1">
      <c r="A33" s="3" t="s">
        <v>21</v>
      </c>
      <c r="B33" s="3" t="s">
        <v>22</v>
      </c>
      <c r="C33" s="3" t="s">
        <v>16</v>
      </c>
      <c r="D33" s="3" t="s">
        <v>30</v>
      </c>
      <c r="E33" s="3" t="s">
        <v>104</v>
      </c>
      <c r="F33" s="2">
        <v>2</v>
      </c>
      <c r="G33" s="2">
        <v>1</v>
      </c>
      <c r="H33" s="2">
        <v>3</v>
      </c>
      <c r="J33" s="2">
        <v>1</v>
      </c>
      <c r="L33" s="2">
        <v>2</v>
      </c>
      <c r="M33" s="2">
        <v>1</v>
      </c>
      <c r="O33" s="2">
        <v>3</v>
      </c>
      <c r="R33" s="2">
        <v>13</v>
      </c>
    </row>
    <row r="34" spans="1:18" ht="12.75" customHeight="1">
      <c r="A34" s="3" t="s">
        <v>21</v>
      </c>
      <c r="B34" s="3" t="s">
        <v>22</v>
      </c>
      <c r="C34" s="3" t="s">
        <v>16</v>
      </c>
      <c r="D34" s="3" t="s">
        <v>30</v>
      </c>
      <c r="E34" s="3" t="s">
        <v>103</v>
      </c>
      <c r="G34" s="2">
        <v>1</v>
      </c>
      <c r="J34" s="2">
        <v>1</v>
      </c>
      <c r="K34" s="2">
        <v>2</v>
      </c>
      <c r="M34" s="2">
        <v>1</v>
      </c>
      <c r="O34" s="2">
        <v>1</v>
      </c>
      <c r="R34" s="2">
        <v>6</v>
      </c>
    </row>
    <row r="35" spans="1:18" ht="12.75" customHeight="1">
      <c r="A35" s="3" t="s">
        <v>21</v>
      </c>
      <c r="B35" s="3" t="s">
        <v>22</v>
      </c>
      <c r="C35" s="3" t="s">
        <v>16</v>
      </c>
      <c r="D35" s="3" t="s">
        <v>30</v>
      </c>
      <c r="E35" s="3" t="s">
        <v>102</v>
      </c>
      <c r="F35" s="2">
        <v>1</v>
      </c>
      <c r="G35" s="2">
        <v>1</v>
      </c>
      <c r="I35" s="2">
        <v>1</v>
      </c>
      <c r="K35" s="2">
        <v>1</v>
      </c>
      <c r="R35" s="2">
        <v>4</v>
      </c>
    </row>
    <row r="36" spans="1:18" ht="12.75" customHeight="1">
      <c r="A36" s="3" t="s">
        <v>21</v>
      </c>
      <c r="B36" s="3" t="s">
        <v>22</v>
      </c>
      <c r="C36" s="3" t="s">
        <v>16</v>
      </c>
      <c r="D36" s="3" t="s">
        <v>30</v>
      </c>
      <c r="E36" s="3" t="s">
        <v>101</v>
      </c>
      <c r="F36" s="2">
        <v>1</v>
      </c>
      <c r="I36" s="2">
        <v>1</v>
      </c>
      <c r="P36" s="2">
        <v>2</v>
      </c>
      <c r="R36" s="2">
        <v>4</v>
      </c>
    </row>
    <row r="37" spans="1:18" ht="12.75" customHeight="1">
      <c r="A37" s="3" t="s">
        <v>21</v>
      </c>
      <c r="B37" s="3" t="s">
        <v>22</v>
      </c>
      <c r="C37" s="3" t="s">
        <v>16</v>
      </c>
      <c r="D37" s="3" t="s">
        <v>30</v>
      </c>
      <c r="E37" s="3" t="s">
        <v>100</v>
      </c>
      <c r="Q37" s="2">
        <v>1</v>
      </c>
      <c r="R37" s="2">
        <v>1</v>
      </c>
    </row>
    <row r="38" spans="1:18" ht="12.75" customHeight="1">
      <c r="A38" s="3" t="s">
        <v>21</v>
      </c>
      <c r="B38" s="3" t="s">
        <v>22</v>
      </c>
      <c r="C38" s="3" t="s">
        <v>16</v>
      </c>
      <c r="D38" s="3" t="s">
        <v>30</v>
      </c>
      <c r="E38" s="3" t="s">
        <v>99</v>
      </c>
      <c r="I38" s="2">
        <v>1</v>
      </c>
      <c r="J38" s="2">
        <v>1</v>
      </c>
      <c r="R38" s="2">
        <v>2</v>
      </c>
    </row>
    <row r="39" spans="1:18" ht="12.75" customHeight="1">
      <c r="A39" s="3" t="s">
        <v>21</v>
      </c>
      <c r="B39" s="3" t="s">
        <v>22</v>
      </c>
      <c r="C39" s="3" t="s">
        <v>16</v>
      </c>
      <c r="D39" s="3" t="s">
        <v>30</v>
      </c>
      <c r="E39" s="3" t="s">
        <v>98</v>
      </c>
      <c r="I39" s="2">
        <v>1</v>
      </c>
      <c r="R39" s="2">
        <v>1</v>
      </c>
    </row>
    <row r="40" spans="1:18" ht="12.75" customHeight="1">
      <c r="A40" s="3" t="s">
        <v>21</v>
      </c>
      <c r="B40" s="3" t="s">
        <v>22</v>
      </c>
      <c r="C40" s="3" t="s">
        <v>16</v>
      </c>
      <c r="D40" s="3" t="s">
        <v>30</v>
      </c>
      <c r="E40" s="3" t="s">
        <v>97</v>
      </c>
      <c r="K40" s="2">
        <v>1</v>
      </c>
      <c r="L40" s="2">
        <v>1</v>
      </c>
      <c r="R40" s="2">
        <v>2</v>
      </c>
    </row>
    <row r="41" spans="1:18" ht="12.75" customHeight="1">
      <c r="A41" s="3" t="s">
        <v>21</v>
      </c>
      <c r="B41" s="3" t="s">
        <v>22</v>
      </c>
      <c r="C41" s="3" t="s">
        <v>16</v>
      </c>
      <c r="D41" s="3" t="s">
        <v>30</v>
      </c>
      <c r="E41" s="3" t="s">
        <v>96</v>
      </c>
      <c r="K41" s="2">
        <v>1</v>
      </c>
      <c r="L41" s="2">
        <v>1</v>
      </c>
      <c r="Q41" s="2">
        <v>1</v>
      </c>
      <c r="R41" s="2">
        <v>3</v>
      </c>
    </row>
    <row r="42" spans="1:18" ht="12.75" customHeight="1">
      <c r="A42" s="3" t="s">
        <v>21</v>
      </c>
      <c r="B42" s="3" t="s">
        <v>22</v>
      </c>
      <c r="C42" s="3" t="s">
        <v>16</v>
      </c>
      <c r="D42" s="3" t="s">
        <v>30</v>
      </c>
      <c r="E42" s="3" t="s">
        <v>95</v>
      </c>
      <c r="H42" s="2">
        <v>1</v>
      </c>
      <c r="J42" s="2">
        <v>1</v>
      </c>
      <c r="R42" s="2">
        <v>2</v>
      </c>
    </row>
    <row r="43" spans="1:18" ht="12.75" customHeight="1">
      <c r="A43" s="3" t="s">
        <v>21</v>
      </c>
      <c r="B43" s="3" t="s">
        <v>22</v>
      </c>
      <c r="C43" s="3" t="s">
        <v>16</v>
      </c>
      <c r="D43" s="3" t="s">
        <v>30</v>
      </c>
      <c r="E43" s="3" t="s">
        <v>94</v>
      </c>
      <c r="J43" s="2">
        <v>1</v>
      </c>
      <c r="N43" s="2">
        <v>1</v>
      </c>
      <c r="P43" s="2">
        <v>2</v>
      </c>
      <c r="R43" s="2">
        <v>4</v>
      </c>
    </row>
    <row r="44" spans="1:18" ht="12.75" customHeight="1">
      <c r="A44" s="3" t="s">
        <v>21</v>
      </c>
      <c r="B44" s="3" t="s">
        <v>22</v>
      </c>
      <c r="C44" s="3" t="s">
        <v>16</v>
      </c>
      <c r="D44" s="3" t="s">
        <v>30</v>
      </c>
      <c r="E44" s="3" t="s">
        <v>93</v>
      </c>
      <c r="H44" s="2">
        <v>1</v>
      </c>
      <c r="P44" s="2">
        <v>1</v>
      </c>
      <c r="R44" s="2">
        <v>2</v>
      </c>
    </row>
    <row r="45" spans="1:18" ht="12.75" customHeight="1">
      <c r="A45" s="3" t="s">
        <v>21</v>
      </c>
      <c r="B45" s="3" t="s">
        <v>22</v>
      </c>
      <c r="C45" s="3" t="s">
        <v>16</v>
      </c>
      <c r="D45" s="3" t="s">
        <v>30</v>
      </c>
      <c r="E45" s="3" t="s">
        <v>92</v>
      </c>
      <c r="I45" s="2">
        <v>1</v>
      </c>
      <c r="P45" s="2">
        <v>1</v>
      </c>
      <c r="R45" s="2">
        <v>2</v>
      </c>
    </row>
    <row r="46" spans="1:18" ht="12.75" customHeight="1">
      <c r="A46" s="3" t="s">
        <v>21</v>
      </c>
      <c r="B46" s="3" t="s">
        <v>22</v>
      </c>
      <c r="C46" s="3" t="s">
        <v>16</v>
      </c>
      <c r="D46" s="3" t="s">
        <v>30</v>
      </c>
      <c r="E46" s="3" t="s">
        <v>91</v>
      </c>
      <c r="J46" s="2">
        <v>1</v>
      </c>
      <c r="L46" s="2">
        <v>1</v>
      </c>
      <c r="O46" s="2">
        <v>1</v>
      </c>
      <c r="P46" s="2">
        <v>2</v>
      </c>
      <c r="R46" s="2">
        <v>5</v>
      </c>
    </row>
    <row r="47" spans="1:18" ht="12.75" customHeight="1">
      <c r="A47" s="3" t="s">
        <v>21</v>
      </c>
      <c r="B47" s="3" t="s">
        <v>22</v>
      </c>
      <c r="C47" s="3" t="s">
        <v>16</v>
      </c>
      <c r="D47" s="3" t="s">
        <v>30</v>
      </c>
      <c r="E47" s="3" t="s">
        <v>90</v>
      </c>
      <c r="L47" s="2">
        <v>2</v>
      </c>
      <c r="N47" s="2">
        <v>1</v>
      </c>
      <c r="Q47" s="2">
        <v>1</v>
      </c>
      <c r="R47" s="2">
        <v>4</v>
      </c>
    </row>
    <row r="48" spans="1:18" ht="12.75" customHeight="1">
      <c r="A48" s="3" t="s">
        <v>21</v>
      </c>
      <c r="B48" s="3" t="s">
        <v>22</v>
      </c>
      <c r="C48" s="3" t="s">
        <v>16</v>
      </c>
      <c r="D48" s="3" t="s">
        <v>30</v>
      </c>
      <c r="E48" s="3" t="s">
        <v>89</v>
      </c>
      <c r="L48" s="2">
        <v>1</v>
      </c>
      <c r="M48" s="2">
        <v>1</v>
      </c>
      <c r="N48" s="2">
        <v>1</v>
      </c>
      <c r="Q48" s="2">
        <v>1</v>
      </c>
      <c r="R48" s="2">
        <v>4</v>
      </c>
    </row>
    <row r="49" spans="1:18" ht="12.75" customHeight="1">
      <c r="A49" s="3" t="s">
        <v>21</v>
      </c>
      <c r="B49" s="3" t="s">
        <v>22</v>
      </c>
      <c r="C49" s="3" t="s">
        <v>16</v>
      </c>
      <c r="D49" s="3" t="s">
        <v>30</v>
      </c>
      <c r="E49" s="3" t="s">
        <v>217</v>
      </c>
      <c r="F49" s="2">
        <v>1</v>
      </c>
      <c r="O49" s="2">
        <v>1</v>
      </c>
      <c r="R49" s="2">
        <v>2</v>
      </c>
    </row>
    <row r="50" spans="1:18" ht="12.75" customHeight="1">
      <c r="A50" s="3" t="s">
        <v>21</v>
      </c>
      <c r="B50" s="3" t="s">
        <v>22</v>
      </c>
      <c r="C50" s="3" t="s">
        <v>16</v>
      </c>
      <c r="D50" s="3" t="s">
        <v>30</v>
      </c>
      <c r="E50" s="3" t="s">
        <v>88</v>
      </c>
      <c r="G50" s="2">
        <v>1</v>
      </c>
      <c r="K50" s="2">
        <v>1</v>
      </c>
      <c r="L50" s="2">
        <v>1</v>
      </c>
      <c r="M50" s="2">
        <v>1</v>
      </c>
      <c r="O50" s="2">
        <v>1</v>
      </c>
      <c r="Q50" s="2">
        <v>1</v>
      </c>
      <c r="R50" s="2">
        <v>6</v>
      </c>
    </row>
    <row r="51" spans="1:18" ht="12.75" customHeight="1">
      <c r="A51" s="3" t="s">
        <v>21</v>
      </c>
      <c r="B51" s="3" t="s">
        <v>22</v>
      </c>
      <c r="C51" s="3" t="s">
        <v>16</v>
      </c>
      <c r="D51" s="3" t="s">
        <v>30</v>
      </c>
      <c r="E51" s="3" t="s">
        <v>87</v>
      </c>
      <c r="F51" s="2">
        <v>1</v>
      </c>
      <c r="I51" s="2">
        <v>1</v>
      </c>
      <c r="M51" s="2">
        <v>1</v>
      </c>
      <c r="N51" s="2">
        <v>1</v>
      </c>
      <c r="R51" s="2">
        <v>4</v>
      </c>
    </row>
    <row r="52" spans="1:18" ht="12.75" customHeight="1">
      <c r="A52" s="3" t="s">
        <v>21</v>
      </c>
      <c r="B52" s="3" t="s">
        <v>22</v>
      </c>
      <c r="C52" s="3" t="s">
        <v>16</v>
      </c>
      <c r="D52" s="3" t="s">
        <v>30</v>
      </c>
      <c r="E52" s="3" t="s">
        <v>216</v>
      </c>
      <c r="H52" s="2">
        <v>1</v>
      </c>
      <c r="I52" s="2">
        <v>1</v>
      </c>
      <c r="M52" s="2">
        <v>1</v>
      </c>
      <c r="Q52" s="2">
        <v>1</v>
      </c>
      <c r="R52" s="2">
        <v>4</v>
      </c>
    </row>
    <row r="53" spans="1:18" ht="12.75" customHeight="1">
      <c r="A53" s="3" t="s">
        <v>21</v>
      </c>
      <c r="B53" s="3" t="s">
        <v>22</v>
      </c>
      <c r="C53" s="3" t="s">
        <v>16</v>
      </c>
      <c r="D53" s="3" t="s">
        <v>30</v>
      </c>
      <c r="E53" s="3" t="s">
        <v>86</v>
      </c>
      <c r="I53" s="2">
        <v>1</v>
      </c>
      <c r="R53" s="2">
        <v>1</v>
      </c>
    </row>
    <row r="54" spans="1:18" ht="12.75" customHeight="1">
      <c r="A54" s="3" t="s">
        <v>21</v>
      </c>
      <c r="B54" s="3" t="s">
        <v>22</v>
      </c>
      <c r="C54" s="3" t="s">
        <v>16</v>
      </c>
      <c r="D54" s="3" t="s">
        <v>30</v>
      </c>
      <c r="E54" s="3" t="s">
        <v>85</v>
      </c>
      <c r="H54" s="2">
        <v>1</v>
      </c>
      <c r="J54" s="2">
        <v>1</v>
      </c>
      <c r="K54" s="2">
        <v>2</v>
      </c>
      <c r="L54" s="2">
        <v>1</v>
      </c>
      <c r="O54" s="2">
        <v>2</v>
      </c>
      <c r="R54" s="2">
        <v>7</v>
      </c>
    </row>
    <row r="55" spans="1:18" ht="12.75" customHeight="1">
      <c r="A55" s="3" t="s">
        <v>21</v>
      </c>
      <c r="B55" s="3" t="s">
        <v>22</v>
      </c>
      <c r="C55" s="3" t="s">
        <v>16</v>
      </c>
      <c r="D55" s="3" t="s">
        <v>30</v>
      </c>
      <c r="E55" s="3" t="s">
        <v>84</v>
      </c>
      <c r="G55" s="2">
        <v>1</v>
      </c>
      <c r="J55" s="2">
        <v>1</v>
      </c>
      <c r="N55" s="2">
        <v>1</v>
      </c>
      <c r="R55" s="2">
        <v>3</v>
      </c>
    </row>
    <row r="56" spans="1:18" ht="12.75" customHeight="1">
      <c r="A56" s="3" t="s">
        <v>21</v>
      </c>
      <c r="B56" s="3" t="s">
        <v>22</v>
      </c>
      <c r="C56" s="3" t="s">
        <v>16</v>
      </c>
      <c r="D56" s="3" t="s">
        <v>30</v>
      </c>
      <c r="E56" s="3" t="s">
        <v>81</v>
      </c>
      <c r="G56" s="2">
        <v>1</v>
      </c>
      <c r="K56" s="2">
        <v>1</v>
      </c>
      <c r="R56" s="2">
        <v>2</v>
      </c>
    </row>
    <row r="57" spans="1:18" ht="12.75" customHeight="1">
      <c r="A57" s="3" t="s">
        <v>21</v>
      </c>
      <c r="B57" s="3" t="s">
        <v>22</v>
      </c>
      <c r="C57" s="3" t="s">
        <v>16</v>
      </c>
      <c r="D57" s="3" t="s">
        <v>30</v>
      </c>
      <c r="E57" s="3" t="s">
        <v>80</v>
      </c>
      <c r="F57" s="2">
        <v>1</v>
      </c>
      <c r="G57" s="2">
        <v>1</v>
      </c>
      <c r="K57" s="2">
        <v>1</v>
      </c>
      <c r="R57" s="2">
        <v>3</v>
      </c>
    </row>
    <row r="58" spans="1:18" ht="12.75" customHeight="1">
      <c r="A58" s="3" t="s">
        <v>21</v>
      </c>
      <c r="B58" s="3" t="s">
        <v>22</v>
      </c>
      <c r="C58" s="3" t="s">
        <v>16</v>
      </c>
      <c r="D58" s="3" t="s">
        <v>30</v>
      </c>
      <c r="E58" s="3" t="s">
        <v>200</v>
      </c>
      <c r="I58" s="2">
        <v>1</v>
      </c>
      <c r="R58" s="2">
        <v>1</v>
      </c>
    </row>
    <row r="59" spans="1:18" ht="12.75" customHeight="1">
      <c r="A59" s="3" t="s">
        <v>21</v>
      </c>
      <c r="B59" s="3" t="s">
        <v>22</v>
      </c>
      <c r="C59" s="3" t="s">
        <v>16</v>
      </c>
      <c r="D59" s="3" t="s">
        <v>30</v>
      </c>
      <c r="E59" s="3" t="s">
        <v>79</v>
      </c>
      <c r="I59" s="2">
        <v>1</v>
      </c>
      <c r="K59" s="2">
        <v>2</v>
      </c>
      <c r="M59" s="2">
        <v>1</v>
      </c>
      <c r="Q59" s="2">
        <v>1</v>
      </c>
      <c r="R59" s="2">
        <v>5</v>
      </c>
    </row>
    <row r="60" spans="1:18" ht="12.75" customHeight="1">
      <c r="A60" s="3" t="s">
        <v>21</v>
      </c>
      <c r="B60" s="3" t="s">
        <v>22</v>
      </c>
      <c r="C60" s="3" t="s">
        <v>16</v>
      </c>
      <c r="D60" s="3" t="s">
        <v>30</v>
      </c>
      <c r="E60" s="3" t="s">
        <v>215</v>
      </c>
      <c r="G60" s="2">
        <v>1</v>
      </c>
      <c r="R60" s="2">
        <v>1</v>
      </c>
    </row>
    <row r="61" spans="1:18" ht="12.75" customHeight="1">
      <c r="A61" s="3" t="s">
        <v>21</v>
      </c>
      <c r="B61" s="3" t="s">
        <v>22</v>
      </c>
      <c r="C61" s="3" t="s">
        <v>16</v>
      </c>
      <c r="D61" s="3" t="s">
        <v>30</v>
      </c>
      <c r="E61" s="3" t="s">
        <v>78</v>
      </c>
      <c r="M61" s="2">
        <v>1</v>
      </c>
      <c r="R61" s="2">
        <v>1</v>
      </c>
    </row>
    <row r="62" spans="1:18" ht="12.75" customHeight="1">
      <c r="A62" s="3" t="s">
        <v>21</v>
      </c>
      <c r="B62" s="3" t="s">
        <v>22</v>
      </c>
      <c r="C62" s="3" t="s">
        <v>16</v>
      </c>
      <c r="D62" s="3" t="s">
        <v>30</v>
      </c>
      <c r="E62" s="3" t="s">
        <v>77</v>
      </c>
      <c r="F62" s="2">
        <v>1</v>
      </c>
      <c r="G62" s="2">
        <v>1</v>
      </c>
      <c r="J62" s="2">
        <v>1</v>
      </c>
      <c r="P62" s="2">
        <v>1</v>
      </c>
      <c r="R62" s="2">
        <v>4</v>
      </c>
    </row>
    <row r="63" spans="1:18" ht="12.75" customHeight="1">
      <c r="A63" s="3" t="s">
        <v>21</v>
      </c>
      <c r="B63" s="3" t="s">
        <v>22</v>
      </c>
      <c r="C63" s="3" t="s">
        <v>16</v>
      </c>
      <c r="D63" s="3" t="s">
        <v>30</v>
      </c>
      <c r="E63" s="3" t="s">
        <v>76</v>
      </c>
      <c r="F63" s="2">
        <v>2</v>
      </c>
      <c r="N63" s="2">
        <v>1</v>
      </c>
      <c r="R63" s="2">
        <v>3</v>
      </c>
    </row>
    <row r="64" spans="1:18" ht="12.75" customHeight="1">
      <c r="A64" s="3" t="s">
        <v>21</v>
      </c>
      <c r="B64" s="3" t="s">
        <v>22</v>
      </c>
      <c r="C64" s="3" t="s">
        <v>16</v>
      </c>
      <c r="D64" s="3" t="s">
        <v>30</v>
      </c>
      <c r="E64" s="3" t="s">
        <v>225</v>
      </c>
      <c r="G64" s="2">
        <v>1</v>
      </c>
      <c r="H64" s="2">
        <v>1</v>
      </c>
      <c r="M64" s="2">
        <v>1</v>
      </c>
      <c r="R64" s="2">
        <v>3</v>
      </c>
    </row>
    <row r="65" spans="1:18" ht="12.75" customHeight="1">
      <c r="A65" s="3" t="s">
        <v>21</v>
      </c>
      <c r="B65" s="3" t="s">
        <v>22</v>
      </c>
      <c r="C65" s="3" t="s">
        <v>16</v>
      </c>
      <c r="D65" s="3" t="s">
        <v>30</v>
      </c>
      <c r="E65" s="3" t="s">
        <v>73</v>
      </c>
      <c r="I65" s="2">
        <v>1</v>
      </c>
      <c r="R65" s="2">
        <v>1</v>
      </c>
    </row>
    <row r="66" spans="1:18" ht="12.75" customHeight="1">
      <c r="A66" s="3" t="s">
        <v>21</v>
      </c>
      <c r="B66" s="3" t="s">
        <v>22</v>
      </c>
      <c r="C66" s="3" t="s">
        <v>16</v>
      </c>
      <c r="D66" s="3" t="s">
        <v>30</v>
      </c>
      <c r="E66" s="3" t="s">
        <v>151</v>
      </c>
      <c r="L66" s="2">
        <v>1</v>
      </c>
      <c r="R66" s="2">
        <v>1</v>
      </c>
    </row>
    <row r="67" spans="1:18" ht="12.75" customHeight="1">
      <c r="A67" s="3" t="s">
        <v>21</v>
      </c>
      <c r="B67" s="3" t="s">
        <v>22</v>
      </c>
      <c r="C67" s="3" t="s">
        <v>16</v>
      </c>
      <c r="D67" s="3" t="s">
        <v>30</v>
      </c>
      <c r="E67" s="3" t="s">
        <v>72</v>
      </c>
      <c r="Q67" s="2">
        <v>1</v>
      </c>
      <c r="R67" s="2">
        <v>1</v>
      </c>
    </row>
    <row r="68" spans="1:18" ht="12.75" customHeight="1">
      <c r="A68" s="3" t="s">
        <v>21</v>
      </c>
      <c r="B68" s="3" t="s">
        <v>22</v>
      </c>
      <c r="C68" s="3" t="s">
        <v>16</v>
      </c>
      <c r="D68" s="3" t="s">
        <v>30</v>
      </c>
      <c r="E68" s="3" t="s">
        <v>71</v>
      </c>
      <c r="Q68" s="2">
        <v>1</v>
      </c>
      <c r="R68" s="2">
        <v>1</v>
      </c>
    </row>
    <row r="69" spans="1:18" ht="12.75" customHeight="1">
      <c r="A69" s="3" t="s">
        <v>21</v>
      </c>
      <c r="B69" s="3" t="s">
        <v>22</v>
      </c>
      <c r="C69" s="3" t="s">
        <v>16</v>
      </c>
      <c r="D69" s="3" t="s">
        <v>30</v>
      </c>
      <c r="E69" s="3" t="s">
        <v>228</v>
      </c>
      <c r="H69" s="2">
        <v>1</v>
      </c>
      <c r="O69" s="2">
        <v>1</v>
      </c>
      <c r="R69" s="2">
        <v>2</v>
      </c>
    </row>
    <row r="70" spans="1:18" ht="12.75" customHeight="1">
      <c r="A70" s="3" t="s">
        <v>21</v>
      </c>
      <c r="B70" s="3" t="s">
        <v>22</v>
      </c>
      <c r="C70" s="3" t="s">
        <v>16</v>
      </c>
      <c r="D70" s="3" t="s">
        <v>30</v>
      </c>
      <c r="E70" s="3" t="s">
        <v>172</v>
      </c>
      <c r="N70" s="2">
        <v>1</v>
      </c>
      <c r="R70" s="2">
        <v>1</v>
      </c>
    </row>
    <row r="71" spans="1:18" ht="12.75" customHeight="1">
      <c r="A71" s="3" t="s">
        <v>21</v>
      </c>
      <c r="B71" s="3" t="s">
        <v>22</v>
      </c>
      <c r="C71" s="3" t="s">
        <v>16</v>
      </c>
      <c r="D71" s="3" t="s">
        <v>30</v>
      </c>
      <c r="E71" s="3" t="s">
        <v>70</v>
      </c>
      <c r="K71" s="2">
        <v>1</v>
      </c>
      <c r="R71" s="2">
        <v>1</v>
      </c>
    </row>
    <row r="72" spans="1:18" ht="12.75" customHeight="1">
      <c r="A72" s="3" t="s">
        <v>21</v>
      </c>
      <c r="B72" s="3" t="s">
        <v>22</v>
      </c>
      <c r="C72" s="3" t="s">
        <v>16</v>
      </c>
      <c r="D72" s="3" t="s">
        <v>30</v>
      </c>
      <c r="E72" s="3" t="s">
        <v>196</v>
      </c>
      <c r="H72" s="2">
        <v>1</v>
      </c>
      <c r="R72" s="2">
        <v>1</v>
      </c>
    </row>
    <row r="73" spans="1:18" ht="12.75" customHeight="1">
      <c r="A73" s="3" t="s">
        <v>21</v>
      </c>
      <c r="B73" s="3" t="s">
        <v>22</v>
      </c>
      <c r="C73" s="3" t="s">
        <v>16</v>
      </c>
      <c r="D73" s="3" t="s">
        <v>30</v>
      </c>
      <c r="E73" s="3" t="s">
        <v>195</v>
      </c>
      <c r="M73" s="2">
        <v>1</v>
      </c>
      <c r="R73" s="2">
        <v>1</v>
      </c>
    </row>
    <row r="74" spans="1:18" ht="12.75" customHeight="1">
      <c r="A74" s="3" t="s">
        <v>21</v>
      </c>
      <c r="B74" s="3" t="s">
        <v>22</v>
      </c>
      <c r="C74" s="3" t="s">
        <v>16</v>
      </c>
      <c r="D74" s="3" t="s">
        <v>30</v>
      </c>
      <c r="E74" s="3" t="s">
        <v>180</v>
      </c>
      <c r="G74" s="2">
        <v>1</v>
      </c>
      <c r="R74" s="2">
        <v>1</v>
      </c>
    </row>
    <row r="75" spans="1:18" ht="12.75" customHeight="1">
      <c r="A75" s="3" t="s">
        <v>21</v>
      </c>
      <c r="B75" s="3" t="s">
        <v>22</v>
      </c>
      <c r="C75" s="3" t="s">
        <v>16</v>
      </c>
      <c r="D75" s="3" t="s">
        <v>30</v>
      </c>
      <c r="E75" s="3" t="s">
        <v>227</v>
      </c>
      <c r="F75" s="2">
        <v>1</v>
      </c>
      <c r="R75" s="2">
        <v>1</v>
      </c>
    </row>
    <row r="76" spans="1:18" ht="12.75" customHeight="1">
      <c r="A76" s="3" t="s">
        <v>21</v>
      </c>
      <c r="B76" s="3" t="s">
        <v>22</v>
      </c>
      <c r="C76" s="3" t="s">
        <v>16</v>
      </c>
      <c r="D76" s="3" t="s">
        <v>30</v>
      </c>
      <c r="E76" s="3" t="s">
        <v>168</v>
      </c>
      <c r="O76" s="2">
        <v>1</v>
      </c>
      <c r="R76" s="2">
        <v>1</v>
      </c>
    </row>
    <row r="77" spans="1:18" ht="12.75" customHeight="1">
      <c r="A77" s="3" t="s">
        <v>21</v>
      </c>
      <c r="B77" s="3" t="s">
        <v>22</v>
      </c>
      <c r="C77" s="3" t="s">
        <v>16</v>
      </c>
      <c r="D77" s="3" t="s">
        <v>30</v>
      </c>
      <c r="E77" s="3" t="s">
        <v>167</v>
      </c>
      <c r="P77" s="2">
        <v>1</v>
      </c>
      <c r="R77" s="2">
        <v>1</v>
      </c>
    </row>
    <row r="78" spans="1:18" ht="12.75" customHeight="1">
      <c r="A78" s="3"/>
      <c r="B78" s="3"/>
      <c r="C78" s="3"/>
      <c r="D78" s="3"/>
      <c r="E78" s="3"/>
      <c r="P78" s="2"/>
      <c r="R78" s="2"/>
    </row>
    <row r="79" spans="1:18" ht="12.75" customHeight="1">
      <c r="A79" s="3"/>
      <c r="B79" s="3"/>
      <c r="C79" s="3"/>
      <c r="D79" s="3"/>
      <c r="E79" s="3"/>
      <c r="P79" s="2"/>
      <c r="R79" s="2"/>
    </row>
    <row r="80" spans="1:18" ht="12.75" customHeight="1">
      <c r="A80" s="3"/>
      <c r="B80" s="3"/>
      <c r="C80" s="3"/>
      <c r="D80" s="3"/>
      <c r="E80" s="3"/>
      <c r="P80" s="2"/>
      <c r="R80" s="2"/>
    </row>
    <row r="81" spans="1:18" ht="12.75" customHeight="1">
      <c r="A81" s="3" t="s">
        <v>21</v>
      </c>
      <c r="B81" s="3" t="s">
        <v>22</v>
      </c>
      <c r="C81" s="3" t="s">
        <v>16</v>
      </c>
      <c r="D81" s="3" t="s">
        <v>37</v>
      </c>
      <c r="E81" s="3" t="s">
        <v>57</v>
      </c>
      <c r="F81" s="2">
        <v>2</v>
      </c>
      <c r="G81" s="2">
        <v>3</v>
      </c>
      <c r="H81" s="2">
        <v>3</v>
      </c>
      <c r="I81" s="2">
        <v>2</v>
      </c>
      <c r="J81" s="2">
        <v>3</v>
      </c>
      <c r="K81" s="2">
        <v>1</v>
      </c>
      <c r="L81" s="2">
        <v>1</v>
      </c>
      <c r="M81" s="2">
        <v>1</v>
      </c>
      <c r="N81" s="2">
        <v>1</v>
      </c>
      <c r="O81" s="2">
        <v>2</v>
      </c>
      <c r="P81" s="2">
        <v>2</v>
      </c>
      <c r="Q81" s="2">
        <v>1</v>
      </c>
      <c r="R81" s="2">
        <v>22</v>
      </c>
    </row>
    <row r="82" spans="1:18" ht="12.75" customHeight="1">
      <c r="A82" s="3" t="s">
        <v>21</v>
      </c>
      <c r="B82" s="3" t="s">
        <v>22</v>
      </c>
      <c r="C82" s="3" t="s">
        <v>16</v>
      </c>
      <c r="D82" s="3" t="s">
        <v>37</v>
      </c>
      <c r="E82" s="3" t="s">
        <v>17</v>
      </c>
      <c r="F82" s="2">
        <v>3</v>
      </c>
      <c r="G82" s="2">
        <v>2</v>
      </c>
      <c r="H82" s="2">
        <v>1</v>
      </c>
      <c r="I82" s="2">
        <v>2</v>
      </c>
      <c r="J82" s="2">
        <v>1</v>
      </c>
      <c r="K82" s="2">
        <v>3</v>
      </c>
      <c r="L82" s="2">
        <v>2</v>
      </c>
      <c r="M82" s="2">
        <v>3</v>
      </c>
      <c r="N82" s="2">
        <v>2</v>
      </c>
      <c r="O82" s="2">
        <v>2</v>
      </c>
      <c r="P82" s="2">
        <v>1</v>
      </c>
      <c r="Q82" s="2">
        <v>3</v>
      </c>
      <c r="R82" s="2">
        <v>25</v>
      </c>
    </row>
    <row r="83" spans="1:18" ht="12.75" customHeight="1">
      <c r="A83" s="3" t="s">
        <v>21</v>
      </c>
      <c r="B83" s="3" t="s">
        <v>22</v>
      </c>
      <c r="C83" s="3" t="s">
        <v>16</v>
      </c>
      <c r="D83" s="3" t="s">
        <v>37</v>
      </c>
      <c r="E83" s="3" t="s">
        <v>42</v>
      </c>
      <c r="F83" s="2">
        <v>1</v>
      </c>
      <c r="G83" s="2">
        <v>1</v>
      </c>
      <c r="L83" s="2">
        <v>1</v>
      </c>
      <c r="N83" s="2">
        <v>1</v>
      </c>
      <c r="R83" s="2">
        <v>4</v>
      </c>
    </row>
    <row r="84" spans="1:18" ht="12.75" customHeight="1">
      <c r="A84" s="3" t="s">
        <v>21</v>
      </c>
      <c r="B84" s="3" t="s">
        <v>22</v>
      </c>
      <c r="C84" s="3" t="s">
        <v>16</v>
      </c>
      <c r="D84" s="3" t="s">
        <v>37</v>
      </c>
      <c r="E84" s="3" t="s">
        <v>41</v>
      </c>
      <c r="G84" s="2">
        <v>1</v>
      </c>
      <c r="H84" s="2">
        <v>1</v>
      </c>
      <c r="Q84" s="2">
        <v>1</v>
      </c>
      <c r="R84" s="2">
        <v>3</v>
      </c>
    </row>
    <row r="85" spans="1:18" ht="12.75" customHeight="1">
      <c r="A85" s="3" t="s">
        <v>21</v>
      </c>
      <c r="B85" s="3" t="s">
        <v>22</v>
      </c>
      <c r="C85" s="3" t="s">
        <v>16</v>
      </c>
      <c r="D85" s="3" t="s">
        <v>37</v>
      </c>
      <c r="E85" s="3" t="s">
        <v>38</v>
      </c>
      <c r="F85" s="2">
        <v>1</v>
      </c>
      <c r="I85" s="2">
        <v>1</v>
      </c>
      <c r="O85" s="2">
        <v>1</v>
      </c>
      <c r="P85" s="2">
        <v>2</v>
      </c>
      <c r="Q85" s="2">
        <v>2</v>
      </c>
      <c r="R85" s="2">
        <v>7</v>
      </c>
    </row>
    <row r="86" spans="1:18" ht="12.75" customHeight="1">
      <c r="A86" s="3" t="s">
        <v>21</v>
      </c>
      <c r="B86" s="3" t="s">
        <v>22</v>
      </c>
      <c r="C86" s="3" t="s">
        <v>16</v>
      </c>
      <c r="D86" s="3" t="s">
        <v>37</v>
      </c>
      <c r="E86" s="3" t="s">
        <v>50</v>
      </c>
      <c r="G86" s="2">
        <v>1</v>
      </c>
      <c r="H86" s="2">
        <v>1</v>
      </c>
      <c r="J86" s="2">
        <v>1</v>
      </c>
      <c r="L86" s="2">
        <v>1</v>
      </c>
      <c r="O86" s="2">
        <v>1</v>
      </c>
      <c r="P86" s="2">
        <v>1</v>
      </c>
      <c r="R86" s="2">
        <v>6</v>
      </c>
    </row>
    <row r="87" spans="1:18" ht="12.75" customHeight="1">
      <c r="A87" s="3" t="s">
        <v>21</v>
      </c>
      <c r="B87" s="3" t="s">
        <v>22</v>
      </c>
      <c r="C87" s="3" t="s">
        <v>16</v>
      </c>
      <c r="D87" s="3" t="s">
        <v>37</v>
      </c>
      <c r="E87" s="3" t="s">
        <v>124</v>
      </c>
      <c r="H87" s="2">
        <v>1</v>
      </c>
      <c r="I87" s="2">
        <v>1</v>
      </c>
      <c r="J87" s="2">
        <v>1</v>
      </c>
      <c r="K87" s="2">
        <v>2</v>
      </c>
      <c r="M87" s="2">
        <v>1</v>
      </c>
      <c r="Q87" s="2">
        <v>1</v>
      </c>
      <c r="R87" s="2">
        <v>7</v>
      </c>
    </row>
    <row r="88" spans="1:18" ht="12.75" customHeight="1">
      <c r="A88" s="3" t="s">
        <v>21</v>
      </c>
      <c r="B88" s="3" t="s">
        <v>22</v>
      </c>
      <c r="C88" s="3" t="s">
        <v>16</v>
      </c>
      <c r="D88" s="3" t="s">
        <v>37</v>
      </c>
      <c r="E88" s="3" t="s">
        <v>46</v>
      </c>
      <c r="L88" s="2">
        <v>1</v>
      </c>
      <c r="M88" s="2">
        <v>2</v>
      </c>
      <c r="N88" s="2">
        <v>2</v>
      </c>
      <c r="O88" s="2">
        <v>1</v>
      </c>
      <c r="R88" s="2">
        <v>6</v>
      </c>
    </row>
    <row r="89" spans="1:18" ht="12.75" customHeight="1">
      <c r="A89" s="3" t="s">
        <v>21</v>
      </c>
      <c r="B89" s="3" t="s">
        <v>22</v>
      </c>
      <c r="C89" s="3" t="s">
        <v>16</v>
      </c>
      <c r="D89" s="3" t="s">
        <v>37</v>
      </c>
      <c r="E89" s="3" t="s">
        <v>123</v>
      </c>
      <c r="J89" s="2">
        <v>1</v>
      </c>
      <c r="K89" s="2">
        <v>1</v>
      </c>
      <c r="L89" s="2">
        <v>1</v>
      </c>
      <c r="N89" s="2">
        <v>1</v>
      </c>
      <c r="P89" s="2">
        <v>2</v>
      </c>
      <c r="R89" s="2">
        <v>6</v>
      </c>
    </row>
    <row r="90" spans="1:18" ht="12.75" customHeight="1">
      <c r="A90" s="3" t="s">
        <v>21</v>
      </c>
      <c r="B90" s="3" t="s">
        <v>22</v>
      </c>
      <c r="C90" s="3" t="s">
        <v>16</v>
      </c>
      <c r="D90" s="3" t="s">
        <v>37</v>
      </c>
      <c r="E90" s="3" t="s">
        <v>122</v>
      </c>
      <c r="G90" s="2">
        <v>1</v>
      </c>
      <c r="O90" s="2">
        <v>1</v>
      </c>
      <c r="P90" s="2">
        <v>2</v>
      </c>
      <c r="R90" s="2">
        <v>4</v>
      </c>
    </row>
    <row r="91" spans="1:18" ht="12.75" customHeight="1">
      <c r="A91" s="3" t="s">
        <v>21</v>
      </c>
      <c r="B91" s="3" t="s">
        <v>22</v>
      </c>
      <c r="C91" s="3" t="s">
        <v>16</v>
      </c>
      <c r="D91" s="3" t="s">
        <v>37</v>
      </c>
      <c r="E91" s="3" t="s">
        <v>121</v>
      </c>
      <c r="F91" s="2">
        <v>1</v>
      </c>
      <c r="I91" s="2">
        <v>1</v>
      </c>
      <c r="J91" s="2">
        <v>1</v>
      </c>
      <c r="R91" s="2">
        <v>3</v>
      </c>
    </row>
    <row r="92" spans="1:18" ht="12.75" customHeight="1">
      <c r="A92" s="3" t="s">
        <v>21</v>
      </c>
      <c r="B92" s="3" t="s">
        <v>22</v>
      </c>
      <c r="C92" s="3" t="s">
        <v>16</v>
      </c>
      <c r="D92" s="3" t="s">
        <v>37</v>
      </c>
      <c r="E92" s="3" t="s">
        <v>120</v>
      </c>
      <c r="M92" s="2">
        <v>1</v>
      </c>
      <c r="N92" s="2">
        <v>1</v>
      </c>
      <c r="R92" s="2">
        <v>2</v>
      </c>
    </row>
    <row r="93" spans="1:18" ht="12.75" customHeight="1">
      <c r="A93" s="3" t="s">
        <v>21</v>
      </c>
      <c r="B93" s="3" t="s">
        <v>22</v>
      </c>
      <c r="C93" s="3" t="s">
        <v>16</v>
      </c>
      <c r="D93" s="3" t="s">
        <v>37</v>
      </c>
      <c r="E93" s="3" t="s">
        <v>119</v>
      </c>
      <c r="F93" s="2">
        <v>1</v>
      </c>
      <c r="K93" s="2">
        <v>1</v>
      </c>
      <c r="Q93" s="2">
        <v>1</v>
      </c>
      <c r="R93" s="2">
        <v>3</v>
      </c>
    </row>
    <row r="94" spans="1:18" ht="12.75" customHeight="1">
      <c r="A94" s="3" t="s">
        <v>21</v>
      </c>
      <c r="B94" s="3" t="s">
        <v>22</v>
      </c>
      <c r="C94" s="3" t="s">
        <v>16</v>
      </c>
      <c r="D94" s="3" t="s">
        <v>37</v>
      </c>
      <c r="E94" s="3" t="s">
        <v>118</v>
      </c>
      <c r="H94" s="2">
        <v>1</v>
      </c>
      <c r="R94" s="2">
        <v>1</v>
      </c>
    </row>
    <row r="95" spans="1:18" ht="12.75" customHeight="1">
      <c r="A95" s="3" t="s">
        <v>21</v>
      </c>
      <c r="B95" s="3" t="s">
        <v>22</v>
      </c>
      <c r="C95" s="3" t="s">
        <v>16</v>
      </c>
      <c r="D95" s="3" t="s">
        <v>37</v>
      </c>
      <c r="E95" s="3" t="s">
        <v>117</v>
      </c>
      <c r="F95" s="2">
        <v>1</v>
      </c>
      <c r="H95" s="2">
        <v>1</v>
      </c>
      <c r="O95" s="2">
        <v>1</v>
      </c>
      <c r="R95" s="2">
        <v>3</v>
      </c>
    </row>
    <row r="96" spans="1:18" ht="12.75" customHeight="1">
      <c r="A96" s="3" t="s">
        <v>21</v>
      </c>
      <c r="B96" s="3" t="s">
        <v>22</v>
      </c>
      <c r="C96" s="3" t="s">
        <v>16</v>
      </c>
      <c r="D96" s="3" t="s">
        <v>37</v>
      </c>
      <c r="E96" s="3" t="s">
        <v>116</v>
      </c>
      <c r="L96" s="2">
        <v>1</v>
      </c>
      <c r="Q96" s="2">
        <v>1</v>
      </c>
      <c r="R96" s="2">
        <v>2</v>
      </c>
    </row>
    <row r="97" spans="1:18" ht="12.75" customHeight="1">
      <c r="A97" s="3" t="s">
        <v>21</v>
      </c>
      <c r="B97" s="3" t="s">
        <v>22</v>
      </c>
      <c r="C97" s="3" t="s">
        <v>16</v>
      </c>
      <c r="D97" s="3" t="s">
        <v>37</v>
      </c>
      <c r="E97" s="3" t="s">
        <v>115</v>
      </c>
      <c r="I97" s="2">
        <v>1</v>
      </c>
      <c r="Q97" s="2">
        <v>1</v>
      </c>
      <c r="R97" s="2">
        <v>2</v>
      </c>
    </row>
    <row r="98" spans="1:18" ht="12.75" customHeight="1">
      <c r="A98" s="3" t="s">
        <v>21</v>
      </c>
      <c r="B98" s="3" t="s">
        <v>22</v>
      </c>
      <c r="C98" s="3" t="s">
        <v>16</v>
      </c>
      <c r="D98" s="3" t="s">
        <v>37</v>
      </c>
      <c r="E98" s="3" t="s">
        <v>111</v>
      </c>
      <c r="J98" s="2">
        <v>1</v>
      </c>
      <c r="R98" s="2">
        <v>1</v>
      </c>
    </row>
    <row r="99" spans="1:18" ht="12.75" customHeight="1">
      <c r="A99" s="3" t="s">
        <v>21</v>
      </c>
      <c r="B99" s="3" t="s">
        <v>22</v>
      </c>
      <c r="C99" s="3" t="s">
        <v>16</v>
      </c>
      <c r="D99" s="3" t="s">
        <v>37</v>
      </c>
      <c r="E99" s="3" t="s">
        <v>44</v>
      </c>
      <c r="O99" s="2">
        <v>1</v>
      </c>
      <c r="P99" s="2">
        <v>1</v>
      </c>
      <c r="R99" s="2">
        <v>2</v>
      </c>
    </row>
    <row r="100" spans="1:18" ht="12.75" customHeight="1">
      <c r="A100" s="3" t="s">
        <v>21</v>
      </c>
      <c r="B100" s="3" t="s">
        <v>22</v>
      </c>
      <c r="C100" s="3" t="s">
        <v>16</v>
      </c>
      <c r="D100" s="3" t="s">
        <v>37</v>
      </c>
      <c r="E100" s="3" t="s">
        <v>110</v>
      </c>
      <c r="G100" s="2">
        <v>1</v>
      </c>
      <c r="N100" s="2">
        <v>1</v>
      </c>
      <c r="P100" s="2">
        <v>1</v>
      </c>
      <c r="Q100" s="2">
        <v>1</v>
      </c>
      <c r="R100" s="2">
        <v>4</v>
      </c>
    </row>
    <row r="101" spans="1:18" ht="12.75" customHeight="1">
      <c r="A101" s="3" t="s">
        <v>21</v>
      </c>
      <c r="B101" s="3" t="s">
        <v>22</v>
      </c>
      <c r="C101" s="3" t="s">
        <v>16</v>
      </c>
      <c r="D101" s="3" t="s">
        <v>37</v>
      </c>
      <c r="E101" s="3" t="s">
        <v>105</v>
      </c>
      <c r="P101" s="2">
        <v>1</v>
      </c>
      <c r="R101" s="2">
        <v>1</v>
      </c>
    </row>
    <row r="102" spans="1:18" ht="12.75" customHeight="1">
      <c r="A102" s="3" t="s">
        <v>21</v>
      </c>
      <c r="B102" s="3" t="s">
        <v>22</v>
      </c>
      <c r="C102" s="3" t="s">
        <v>16</v>
      </c>
      <c r="D102" s="3" t="s">
        <v>37</v>
      </c>
      <c r="E102" s="3" t="s">
        <v>103</v>
      </c>
      <c r="J102" s="2">
        <v>1</v>
      </c>
      <c r="R102" s="2">
        <v>1</v>
      </c>
    </row>
    <row r="103" spans="1:18" ht="12.75" customHeight="1">
      <c r="A103" s="3" t="s">
        <v>21</v>
      </c>
      <c r="B103" s="3" t="s">
        <v>22</v>
      </c>
      <c r="C103" s="3" t="s">
        <v>16</v>
      </c>
      <c r="D103" s="3" t="s">
        <v>37</v>
      </c>
      <c r="E103" s="3" t="s">
        <v>102</v>
      </c>
      <c r="G103" s="2">
        <v>1</v>
      </c>
      <c r="H103" s="2">
        <v>1</v>
      </c>
      <c r="N103" s="2">
        <v>1</v>
      </c>
      <c r="R103" s="2">
        <v>3</v>
      </c>
    </row>
    <row r="104" spans="1:18" ht="12.75" customHeight="1">
      <c r="A104" s="3" t="s">
        <v>21</v>
      </c>
      <c r="B104" s="3" t="s">
        <v>22</v>
      </c>
      <c r="C104" s="3" t="s">
        <v>16</v>
      </c>
      <c r="D104" s="3" t="s">
        <v>37</v>
      </c>
      <c r="E104" s="3" t="s">
        <v>101</v>
      </c>
      <c r="I104" s="2">
        <v>1</v>
      </c>
      <c r="R104" s="2">
        <v>1</v>
      </c>
    </row>
    <row r="105" spans="1:18" ht="12.75" customHeight="1">
      <c r="A105" s="3" t="s">
        <v>21</v>
      </c>
      <c r="B105" s="3" t="s">
        <v>22</v>
      </c>
      <c r="C105" s="3" t="s">
        <v>16</v>
      </c>
      <c r="D105" s="3" t="s">
        <v>37</v>
      </c>
      <c r="E105" s="3" t="s">
        <v>100</v>
      </c>
      <c r="I105" s="2">
        <v>1</v>
      </c>
      <c r="M105" s="2">
        <v>1</v>
      </c>
      <c r="P105" s="2">
        <v>1</v>
      </c>
      <c r="Q105" s="2">
        <v>1</v>
      </c>
      <c r="R105" s="2">
        <v>4</v>
      </c>
    </row>
    <row r="106" spans="1:18" ht="12.75" customHeight="1">
      <c r="A106" s="3" t="s">
        <v>21</v>
      </c>
      <c r="B106" s="3" t="s">
        <v>22</v>
      </c>
      <c r="C106" s="3" t="s">
        <v>16</v>
      </c>
      <c r="D106" s="3" t="s">
        <v>37</v>
      </c>
      <c r="E106" s="3" t="s">
        <v>99</v>
      </c>
      <c r="F106" s="2">
        <v>1</v>
      </c>
      <c r="R106" s="2">
        <v>1</v>
      </c>
    </row>
    <row r="107" spans="1:18" ht="12.75" customHeight="1">
      <c r="A107" s="3" t="s">
        <v>21</v>
      </c>
      <c r="B107" s="3" t="s">
        <v>22</v>
      </c>
      <c r="C107" s="3" t="s">
        <v>16</v>
      </c>
      <c r="D107" s="3" t="s">
        <v>37</v>
      </c>
      <c r="E107" s="3" t="s">
        <v>98</v>
      </c>
      <c r="H107" s="2">
        <v>1</v>
      </c>
      <c r="L107" s="2">
        <v>1</v>
      </c>
      <c r="O107" s="2">
        <v>1</v>
      </c>
      <c r="R107" s="2">
        <v>3</v>
      </c>
    </row>
    <row r="108" spans="1:18" ht="12.75" customHeight="1">
      <c r="A108" s="3" t="s">
        <v>21</v>
      </c>
      <c r="B108" s="3" t="s">
        <v>22</v>
      </c>
      <c r="C108" s="3" t="s">
        <v>16</v>
      </c>
      <c r="D108" s="3" t="s">
        <v>37</v>
      </c>
      <c r="E108" s="3" t="s">
        <v>97</v>
      </c>
      <c r="G108" s="2">
        <v>1</v>
      </c>
      <c r="N108" s="2">
        <v>1</v>
      </c>
      <c r="R108" s="2">
        <v>2</v>
      </c>
    </row>
    <row r="109" spans="1:18" ht="12.75" customHeight="1">
      <c r="A109" s="3" t="s">
        <v>21</v>
      </c>
      <c r="B109" s="3" t="s">
        <v>22</v>
      </c>
      <c r="C109" s="3" t="s">
        <v>16</v>
      </c>
      <c r="D109" s="3" t="s">
        <v>37</v>
      </c>
      <c r="E109" s="3" t="s">
        <v>96</v>
      </c>
      <c r="K109" s="2">
        <v>1</v>
      </c>
      <c r="R109" s="2">
        <v>1</v>
      </c>
    </row>
    <row r="110" spans="1:18" ht="12.75" customHeight="1">
      <c r="A110" s="3" t="s">
        <v>21</v>
      </c>
      <c r="B110" s="3" t="s">
        <v>22</v>
      </c>
      <c r="C110" s="3" t="s">
        <v>16</v>
      </c>
      <c r="D110" s="3" t="s">
        <v>37</v>
      </c>
      <c r="E110" s="3" t="s">
        <v>95</v>
      </c>
      <c r="I110" s="2">
        <v>1</v>
      </c>
      <c r="R110" s="2">
        <v>1</v>
      </c>
    </row>
    <row r="111" spans="1:18" ht="12.75" customHeight="1">
      <c r="A111" s="3" t="s">
        <v>21</v>
      </c>
      <c r="B111" s="3" t="s">
        <v>22</v>
      </c>
      <c r="C111" s="3" t="s">
        <v>16</v>
      </c>
      <c r="D111" s="3" t="s">
        <v>37</v>
      </c>
      <c r="E111" s="3" t="s">
        <v>94</v>
      </c>
      <c r="I111" s="2">
        <v>1</v>
      </c>
      <c r="M111" s="2">
        <v>1</v>
      </c>
      <c r="R111" s="2">
        <v>2</v>
      </c>
    </row>
    <row r="112" spans="1:18" ht="12.75" customHeight="1">
      <c r="A112" s="3" t="s">
        <v>21</v>
      </c>
      <c r="B112" s="3" t="s">
        <v>22</v>
      </c>
      <c r="C112" s="3" t="s">
        <v>16</v>
      </c>
      <c r="D112" s="3" t="s">
        <v>37</v>
      </c>
      <c r="E112" s="3" t="s">
        <v>92</v>
      </c>
      <c r="L112" s="2">
        <v>1</v>
      </c>
      <c r="R112" s="2">
        <v>1</v>
      </c>
    </row>
    <row r="113" spans="1:18" ht="12.75" customHeight="1">
      <c r="A113" s="3" t="s">
        <v>21</v>
      </c>
      <c r="B113" s="3" t="s">
        <v>22</v>
      </c>
      <c r="C113" s="3" t="s">
        <v>16</v>
      </c>
      <c r="D113" s="3" t="s">
        <v>37</v>
      </c>
      <c r="E113" s="3" t="s">
        <v>91</v>
      </c>
      <c r="M113" s="2">
        <v>1</v>
      </c>
      <c r="Q113" s="2">
        <v>1</v>
      </c>
      <c r="R113" s="2">
        <v>2</v>
      </c>
    </row>
    <row r="114" spans="1:18" ht="12.75" customHeight="1">
      <c r="A114" s="3" t="s">
        <v>21</v>
      </c>
      <c r="B114" s="3" t="s">
        <v>22</v>
      </c>
      <c r="C114" s="3" t="s">
        <v>16</v>
      </c>
      <c r="D114" s="3" t="s">
        <v>37</v>
      </c>
      <c r="E114" s="3" t="s">
        <v>90</v>
      </c>
      <c r="H114" s="2">
        <v>1</v>
      </c>
      <c r="O114" s="2">
        <v>1</v>
      </c>
      <c r="R114" s="2">
        <v>2</v>
      </c>
    </row>
    <row r="115" spans="1:18" ht="12.75" customHeight="1">
      <c r="A115" s="3" t="s">
        <v>21</v>
      </c>
      <c r="B115" s="3" t="s">
        <v>22</v>
      </c>
      <c r="C115" s="3" t="s">
        <v>16</v>
      </c>
      <c r="D115" s="3" t="s">
        <v>37</v>
      </c>
      <c r="E115" s="3" t="s">
        <v>89</v>
      </c>
      <c r="G115" s="2">
        <v>1</v>
      </c>
      <c r="H115" s="2">
        <v>1</v>
      </c>
      <c r="L115" s="2">
        <v>1</v>
      </c>
      <c r="P115" s="2">
        <v>1</v>
      </c>
      <c r="R115" s="2">
        <v>4</v>
      </c>
    </row>
    <row r="116" spans="1:18" ht="12.75" customHeight="1">
      <c r="A116" s="3" t="s">
        <v>21</v>
      </c>
      <c r="B116" s="3" t="s">
        <v>22</v>
      </c>
      <c r="C116" s="3" t="s">
        <v>16</v>
      </c>
      <c r="D116" s="3" t="s">
        <v>37</v>
      </c>
      <c r="E116" s="3" t="s">
        <v>217</v>
      </c>
      <c r="J116" s="2">
        <v>1</v>
      </c>
      <c r="N116" s="2">
        <v>1</v>
      </c>
      <c r="R116" s="2">
        <v>2</v>
      </c>
    </row>
    <row r="117" spans="1:18" ht="12.75" customHeight="1">
      <c r="A117" s="3" t="s">
        <v>21</v>
      </c>
      <c r="B117" s="3" t="s">
        <v>22</v>
      </c>
      <c r="C117" s="3" t="s">
        <v>16</v>
      </c>
      <c r="D117" s="3" t="s">
        <v>37</v>
      </c>
      <c r="E117" s="3" t="s">
        <v>88</v>
      </c>
      <c r="P117" s="2">
        <v>1</v>
      </c>
      <c r="R117" s="2">
        <v>1</v>
      </c>
    </row>
    <row r="118" spans="1:18" ht="12.75" customHeight="1">
      <c r="A118" s="3" t="s">
        <v>21</v>
      </c>
      <c r="B118" s="3" t="s">
        <v>22</v>
      </c>
      <c r="C118" s="3" t="s">
        <v>16</v>
      </c>
      <c r="D118" s="3" t="s">
        <v>37</v>
      </c>
      <c r="E118" s="3" t="s">
        <v>87</v>
      </c>
      <c r="F118" s="2">
        <v>1</v>
      </c>
      <c r="N118" s="2">
        <v>1</v>
      </c>
      <c r="O118" s="2">
        <v>1</v>
      </c>
      <c r="P118" s="2">
        <v>1</v>
      </c>
      <c r="R118" s="2">
        <v>4</v>
      </c>
    </row>
    <row r="119" spans="1:18" ht="12.75" customHeight="1">
      <c r="A119" s="3" t="s">
        <v>21</v>
      </c>
      <c r="B119" s="3" t="s">
        <v>22</v>
      </c>
      <c r="C119" s="3" t="s">
        <v>16</v>
      </c>
      <c r="D119" s="3" t="s">
        <v>37</v>
      </c>
      <c r="E119" s="3" t="s">
        <v>86</v>
      </c>
      <c r="I119" s="2">
        <v>1</v>
      </c>
      <c r="O119" s="2">
        <v>1</v>
      </c>
      <c r="Q119" s="2">
        <v>1</v>
      </c>
      <c r="R119" s="2">
        <v>3</v>
      </c>
    </row>
    <row r="120" spans="1:18" ht="12.75" customHeight="1">
      <c r="A120" s="3" t="s">
        <v>21</v>
      </c>
      <c r="B120" s="3" t="s">
        <v>22</v>
      </c>
      <c r="C120" s="3" t="s">
        <v>16</v>
      </c>
      <c r="D120" s="3" t="s">
        <v>37</v>
      </c>
      <c r="E120" s="3" t="s">
        <v>85</v>
      </c>
      <c r="J120" s="2">
        <v>1</v>
      </c>
      <c r="L120" s="2">
        <v>1</v>
      </c>
      <c r="O120" s="2">
        <v>1</v>
      </c>
      <c r="Q120" s="2">
        <v>1</v>
      </c>
      <c r="R120" s="2">
        <v>4</v>
      </c>
    </row>
    <row r="121" spans="1:18" ht="12.75" customHeight="1">
      <c r="A121" s="3" t="s">
        <v>21</v>
      </c>
      <c r="B121" s="3" t="s">
        <v>22</v>
      </c>
      <c r="C121" s="3" t="s">
        <v>16</v>
      </c>
      <c r="D121" s="3" t="s">
        <v>37</v>
      </c>
      <c r="E121" s="3" t="s">
        <v>84</v>
      </c>
      <c r="F121" s="2">
        <v>1</v>
      </c>
      <c r="G121" s="2">
        <v>1</v>
      </c>
      <c r="K121" s="2">
        <v>2</v>
      </c>
      <c r="N121" s="2">
        <v>1</v>
      </c>
      <c r="R121" s="2">
        <v>5</v>
      </c>
    </row>
    <row r="122" spans="1:18" ht="12.75" customHeight="1">
      <c r="A122" s="3" t="s">
        <v>21</v>
      </c>
      <c r="B122" s="3" t="s">
        <v>22</v>
      </c>
      <c r="C122" s="3" t="s">
        <v>16</v>
      </c>
      <c r="D122" s="3" t="s">
        <v>37</v>
      </c>
      <c r="E122" s="3" t="s">
        <v>83</v>
      </c>
      <c r="J122" s="2">
        <v>1</v>
      </c>
      <c r="O122" s="2">
        <v>1</v>
      </c>
      <c r="Q122" s="2">
        <v>1</v>
      </c>
      <c r="R122" s="2">
        <v>3</v>
      </c>
    </row>
    <row r="123" spans="1:18" ht="12.75" customHeight="1">
      <c r="A123" s="3" t="s">
        <v>21</v>
      </c>
      <c r="B123" s="3" t="s">
        <v>22</v>
      </c>
      <c r="C123" s="3" t="s">
        <v>16</v>
      </c>
      <c r="D123" s="3" t="s">
        <v>37</v>
      </c>
      <c r="E123" s="3" t="s">
        <v>82</v>
      </c>
      <c r="K123" s="2">
        <v>1</v>
      </c>
      <c r="N123" s="2">
        <v>1</v>
      </c>
      <c r="P123" s="2">
        <v>1</v>
      </c>
      <c r="R123" s="2">
        <v>3</v>
      </c>
    </row>
    <row r="124" spans="1:18" ht="12.75" customHeight="1">
      <c r="A124" s="3" t="s">
        <v>21</v>
      </c>
      <c r="B124" s="3" t="s">
        <v>22</v>
      </c>
      <c r="C124" s="3" t="s">
        <v>16</v>
      </c>
      <c r="D124" s="3" t="s">
        <v>37</v>
      </c>
      <c r="E124" s="3" t="s">
        <v>81</v>
      </c>
      <c r="I124" s="2">
        <v>1</v>
      </c>
      <c r="M124" s="2">
        <v>1</v>
      </c>
      <c r="N124" s="2">
        <v>1</v>
      </c>
      <c r="O124" s="2">
        <v>1</v>
      </c>
      <c r="Q124" s="2">
        <v>1</v>
      </c>
      <c r="R124" s="2">
        <v>5</v>
      </c>
    </row>
    <row r="125" spans="1:18" ht="12.75" customHeight="1">
      <c r="A125" s="3" t="s">
        <v>21</v>
      </c>
      <c r="B125" s="3" t="s">
        <v>22</v>
      </c>
      <c r="C125" s="3" t="s">
        <v>16</v>
      </c>
      <c r="D125" s="3" t="s">
        <v>37</v>
      </c>
      <c r="E125" s="3" t="s">
        <v>79</v>
      </c>
      <c r="H125" s="2">
        <v>1</v>
      </c>
      <c r="P125" s="2">
        <v>1</v>
      </c>
      <c r="R125" s="2">
        <v>2</v>
      </c>
    </row>
    <row r="126" spans="1:18" ht="12.75" customHeight="1">
      <c r="A126" s="3" t="s">
        <v>21</v>
      </c>
      <c r="B126" s="3" t="s">
        <v>22</v>
      </c>
      <c r="C126" s="3" t="s">
        <v>16</v>
      </c>
      <c r="D126" s="3" t="s">
        <v>37</v>
      </c>
      <c r="E126" s="3" t="s">
        <v>215</v>
      </c>
      <c r="O126" s="2">
        <v>1</v>
      </c>
      <c r="R126" s="2">
        <v>1</v>
      </c>
    </row>
    <row r="127" spans="1:18" ht="12.75" customHeight="1">
      <c r="A127" s="3" t="s">
        <v>21</v>
      </c>
      <c r="B127" s="3" t="s">
        <v>22</v>
      </c>
      <c r="C127" s="3" t="s">
        <v>16</v>
      </c>
      <c r="D127" s="3" t="s">
        <v>37</v>
      </c>
      <c r="E127" s="3" t="s">
        <v>226</v>
      </c>
      <c r="K127" s="2">
        <v>1</v>
      </c>
      <c r="R127" s="2">
        <v>1</v>
      </c>
    </row>
    <row r="128" spans="1:18" ht="12.75" customHeight="1">
      <c r="A128" s="3" t="s">
        <v>21</v>
      </c>
      <c r="B128" s="3" t="s">
        <v>22</v>
      </c>
      <c r="C128" s="3" t="s">
        <v>16</v>
      </c>
      <c r="D128" s="3" t="s">
        <v>37</v>
      </c>
      <c r="E128" s="3" t="s">
        <v>77</v>
      </c>
      <c r="N128" s="2">
        <v>1</v>
      </c>
      <c r="R128" s="2">
        <v>1</v>
      </c>
    </row>
    <row r="129" spans="1:18" ht="12.75" customHeight="1">
      <c r="A129" s="3" t="s">
        <v>21</v>
      </c>
      <c r="B129" s="3" t="s">
        <v>22</v>
      </c>
      <c r="C129" s="3" t="s">
        <v>16</v>
      </c>
      <c r="D129" s="3" t="s">
        <v>37</v>
      </c>
      <c r="E129" s="3" t="s">
        <v>76</v>
      </c>
      <c r="G129" s="2">
        <v>2</v>
      </c>
      <c r="R129" s="2">
        <v>2</v>
      </c>
    </row>
    <row r="130" spans="1:18" ht="12.75" customHeight="1">
      <c r="A130" s="3" t="s">
        <v>21</v>
      </c>
      <c r="B130" s="3" t="s">
        <v>22</v>
      </c>
      <c r="C130" s="3" t="s">
        <v>16</v>
      </c>
      <c r="D130" s="3" t="s">
        <v>37</v>
      </c>
      <c r="E130" s="3" t="s">
        <v>74</v>
      </c>
      <c r="P130" s="2">
        <v>1</v>
      </c>
      <c r="Q130" s="2">
        <v>1</v>
      </c>
      <c r="R130" s="2">
        <v>2</v>
      </c>
    </row>
    <row r="131" spans="1:18" ht="12.75" customHeight="1">
      <c r="A131" s="3" t="s">
        <v>21</v>
      </c>
      <c r="B131" s="3" t="s">
        <v>22</v>
      </c>
      <c r="C131" s="3" t="s">
        <v>16</v>
      </c>
      <c r="D131" s="3" t="s">
        <v>37</v>
      </c>
      <c r="E131" s="3" t="s">
        <v>225</v>
      </c>
      <c r="G131" s="2">
        <v>1</v>
      </c>
      <c r="N131" s="2">
        <v>1</v>
      </c>
      <c r="R131" s="2">
        <v>2</v>
      </c>
    </row>
    <row r="132" spans="1:18" ht="12.75" customHeight="1">
      <c r="A132" s="3" t="s">
        <v>21</v>
      </c>
      <c r="B132" s="3" t="s">
        <v>22</v>
      </c>
      <c r="C132" s="3" t="s">
        <v>16</v>
      </c>
      <c r="D132" s="3" t="s">
        <v>37</v>
      </c>
      <c r="E132" s="3" t="s">
        <v>151</v>
      </c>
      <c r="F132" s="2">
        <v>1</v>
      </c>
      <c r="R132" s="2">
        <v>1</v>
      </c>
    </row>
    <row r="133" spans="1:18" ht="12.75" customHeight="1">
      <c r="A133" s="3" t="s">
        <v>21</v>
      </c>
      <c r="B133" s="3" t="s">
        <v>22</v>
      </c>
      <c r="C133" s="3" t="s">
        <v>16</v>
      </c>
      <c r="D133" s="3" t="s">
        <v>37</v>
      </c>
      <c r="E133" s="3" t="s">
        <v>72</v>
      </c>
      <c r="H133" s="2">
        <v>1</v>
      </c>
      <c r="J133" s="2">
        <v>1</v>
      </c>
      <c r="R133" s="2">
        <v>2</v>
      </c>
    </row>
    <row r="134" spans="1:18" ht="12.75" customHeight="1">
      <c r="A134" s="3" t="s">
        <v>21</v>
      </c>
      <c r="B134" s="3" t="s">
        <v>22</v>
      </c>
      <c r="C134" s="3" t="s">
        <v>16</v>
      </c>
      <c r="D134" s="3" t="s">
        <v>37</v>
      </c>
      <c r="E134" s="3" t="s">
        <v>150</v>
      </c>
      <c r="F134" s="2">
        <v>1</v>
      </c>
      <c r="R134" s="2">
        <v>1</v>
      </c>
    </row>
    <row r="135" spans="1:18" ht="12.75" customHeight="1">
      <c r="A135" s="3" t="s">
        <v>21</v>
      </c>
      <c r="B135" s="3" t="s">
        <v>22</v>
      </c>
      <c r="C135" s="3" t="s">
        <v>16</v>
      </c>
      <c r="D135" s="3" t="s">
        <v>37</v>
      </c>
      <c r="E135" s="3" t="s">
        <v>199</v>
      </c>
      <c r="H135" s="2">
        <v>1</v>
      </c>
      <c r="O135" s="2">
        <v>1</v>
      </c>
      <c r="R135" s="2">
        <v>2</v>
      </c>
    </row>
    <row r="136" spans="1:18" ht="12.75" customHeight="1">
      <c r="A136" s="3" t="s">
        <v>21</v>
      </c>
      <c r="B136" s="3" t="s">
        <v>22</v>
      </c>
      <c r="C136" s="3" t="s">
        <v>16</v>
      </c>
      <c r="D136" s="3" t="s">
        <v>37</v>
      </c>
      <c r="E136" s="3" t="s">
        <v>172</v>
      </c>
      <c r="F136" s="2">
        <v>1</v>
      </c>
      <c r="R136" s="2">
        <v>1</v>
      </c>
    </row>
    <row r="137" spans="1:18" ht="12.75" customHeight="1">
      <c r="A137" s="3" t="s">
        <v>21</v>
      </c>
      <c r="B137" s="3" t="s">
        <v>22</v>
      </c>
      <c r="C137" s="3" t="s">
        <v>16</v>
      </c>
      <c r="D137" s="3" t="s">
        <v>37</v>
      </c>
      <c r="E137" s="3" t="s">
        <v>149</v>
      </c>
      <c r="F137" s="2">
        <v>1</v>
      </c>
      <c r="R137" s="2">
        <v>1</v>
      </c>
    </row>
    <row r="138" spans="1:18" ht="12.75" customHeight="1">
      <c r="A138" s="3" t="s">
        <v>21</v>
      </c>
      <c r="B138" s="3" t="s">
        <v>22</v>
      </c>
      <c r="C138" s="3" t="s">
        <v>16</v>
      </c>
      <c r="D138" s="3" t="s">
        <v>37</v>
      </c>
      <c r="E138" s="3" t="s">
        <v>69</v>
      </c>
      <c r="L138" s="2">
        <v>1</v>
      </c>
      <c r="M138" s="2">
        <v>1</v>
      </c>
      <c r="R138" s="2">
        <v>2</v>
      </c>
    </row>
    <row r="139" spans="1:18" ht="12.75" customHeight="1">
      <c r="A139" s="3" t="s">
        <v>21</v>
      </c>
      <c r="B139" s="3" t="s">
        <v>22</v>
      </c>
      <c r="C139" s="3" t="s">
        <v>16</v>
      </c>
      <c r="D139" s="3" t="s">
        <v>37</v>
      </c>
      <c r="E139" s="3" t="s">
        <v>171</v>
      </c>
      <c r="I139" s="2">
        <v>1</v>
      </c>
      <c r="R139" s="2">
        <v>1</v>
      </c>
    </row>
    <row r="140" spans="1:18" ht="12.75" customHeight="1">
      <c r="A140" s="3" t="s">
        <v>21</v>
      </c>
      <c r="B140" s="3" t="s">
        <v>22</v>
      </c>
      <c r="C140" s="3" t="s">
        <v>16</v>
      </c>
      <c r="D140" s="3" t="s">
        <v>37</v>
      </c>
      <c r="E140" s="3" t="s">
        <v>170</v>
      </c>
      <c r="Q140" s="2">
        <v>1</v>
      </c>
      <c r="R140" s="2">
        <v>1</v>
      </c>
    </row>
    <row r="141" spans="1:18" ht="12.75" customHeight="1">
      <c r="A141" s="3" t="s">
        <v>21</v>
      </c>
      <c r="B141" s="3" t="s">
        <v>22</v>
      </c>
      <c r="C141" s="3" t="s">
        <v>16</v>
      </c>
      <c r="D141" s="3" t="s">
        <v>37</v>
      </c>
      <c r="E141" s="3" t="s">
        <v>198</v>
      </c>
      <c r="J141" s="2">
        <v>1</v>
      </c>
      <c r="N141" s="2">
        <v>1</v>
      </c>
      <c r="O141" s="2">
        <v>1</v>
      </c>
      <c r="R141" s="2">
        <v>3</v>
      </c>
    </row>
    <row r="142" spans="1:18" ht="12.75" customHeight="1">
      <c r="A142" s="3" t="s">
        <v>21</v>
      </c>
      <c r="B142" s="3" t="s">
        <v>22</v>
      </c>
      <c r="C142" s="3" t="s">
        <v>16</v>
      </c>
      <c r="D142" s="3" t="s">
        <v>37</v>
      </c>
      <c r="E142" s="3" t="s">
        <v>196</v>
      </c>
      <c r="L142" s="2">
        <v>1</v>
      </c>
      <c r="R142" s="2">
        <v>1</v>
      </c>
    </row>
    <row r="143" spans="1:18" ht="12.75" customHeight="1">
      <c r="A143" s="3" t="s">
        <v>21</v>
      </c>
      <c r="B143" s="3" t="s">
        <v>22</v>
      </c>
      <c r="C143" s="3" t="s">
        <v>16</v>
      </c>
      <c r="D143" s="3" t="s">
        <v>37</v>
      </c>
      <c r="E143" s="3" t="s">
        <v>180</v>
      </c>
      <c r="P143" s="2">
        <v>1</v>
      </c>
      <c r="R143" s="2">
        <v>1</v>
      </c>
    </row>
    <row r="144" spans="1:18" ht="12.75" customHeight="1">
      <c r="A144" s="3" t="s">
        <v>21</v>
      </c>
      <c r="B144" s="3" t="s">
        <v>22</v>
      </c>
      <c r="C144" s="3" t="s">
        <v>16</v>
      </c>
      <c r="D144" s="3" t="s">
        <v>37</v>
      </c>
      <c r="E144" s="3" t="s">
        <v>214</v>
      </c>
      <c r="J144" s="2">
        <v>1</v>
      </c>
      <c r="M144" s="2">
        <v>1</v>
      </c>
      <c r="R144" s="2">
        <v>2</v>
      </c>
    </row>
    <row r="145" spans="1:18" ht="12.75" customHeight="1">
      <c r="A145" s="3" t="s">
        <v>21</v>
      </c>
      <c r="B145" s="3" t="s">
        <v>22</v>
      </c>
      <c r="C145" s="3" t="s">
        <v>16</v>
      </c>
      <c r="D145" s="3" t="s">
        <v>37</v>
      </c>
      <c r="E145" s="3" t="s">
        <v>179</v>
      </c>
      <c r="Q145" s="2">
        <v>1</v>
      </c>
      <c r="R145" s="2">
        <v>1</v>
      </c>
    </row>
    <row r="146" spans="1:18" ht="12.75" customHeight="1">
      <c r="A146" s="3" t="s">
        <v>21</v>
      </c>
      <c r="B146" s="3" t="s">
        <v>22</v>
      </c>
      <c r="C146" s="3" t="s">
        <v>16</v>
      </c>
      <c r="D146" s="3" t="s">
        <v>37</v>
      </c>
      <c r="E146" s="3" t="s">
        <v>206</v>
      </c>
      <c r="K146" s="2">
        <v>1</v>
      </c>
      <c r="R146" s="2">
        <v>1</v>
      </c>
    </row>
    <row r="147" spans="1:18" ht="12.75" customHeight="1">
      <c r="A147" s="3" t="s">
        <v>21</v>
      </c>
      <c r="B147" s="3" t="s">
        <v>22</v>
      </c>
      <c r="C147" s="3" t="s">
        <v>16</v>
      </c>
      <c r="D147" s="3" t="s">
        <v>37</v>
      </c>
      <c r="E147" s="3" t="s">
        <v>205</v>
      </c>
      <c r="O147" s="2">
        <v>1</v>
      </c>
      <c r="Q147" s="2">
        <v>1</v>
      </c>
      <c r="R147" s="2">
        <v>2</v>
      </c>
    </row>
    <row r="148" spans="1:18" ht="12.75" customHeight="1">
      <c r="A148" s="3" t="s">
        <v>21</v>
      </c>
      <c r="B148" s="3" t="s">
        <v>22</v>
      </c>
      <c r="C148" s="3" t="s">
        <v>16</v>
      </c>
      <c r="D148" s="3" t="s">
        <v>37</v>
      </c>
      <c r="E148" s="3" t="s">
        <v>213</v>
      </c>
      <c r="I148" s="2">
        <v>1</v>
      </c>
      <c r="R148" s="2">
        <v>1</v>
      </c>
    </row>
    <row r="149" spans="1:18" ht="12.75" customHeight="1">
      <c r="A149" s="3" t="s">
        <v>21</v>
      </c>
      <c r="B149" s="3" t="s">
        <v>22</v>
      </c>
      <c r="C149" s="3" t="s">
        <v>16</v>
      </c>
      <c r="D149" s="3" t="s">
        <v>37</v>
      </c>
      <c r="E149" s="3" t="s">
        <v>292</v>
      </c>
      <c r="F149" s="2">
        <v>1</v>
      </c>
      <c r="H149" s="2">
        <v>1</v>
      </c>
      <c r="R149" s="2">
        <v>2</v>
      </c>
    </row>
    <row r="150" spans="1:18" ht="12.75" customHeight="1">
      <c r="A150" s="3" t="s">
        <v>21</v>
      </c>
      <c r="B150" s="3" t="s">
        <v>22</v>
      </c>
      <c r="C150" s="3" t="s">
        <v>16</v>
      </c>
      <c r="D150" s="3" t="s">
        <v>37</v>
      </c>
      <c r="E150" s="3" t="s">
        <v>224</v>
      </c>
      <c r="I150" s="2">
        <v>1</v>
      </c>
      <c r="R150" s="2">
        <v>1</v>
      </c>
    </row>
    <row r="151" spans="1:18" ht="12.75" customHeight="1">
      <c r="A151" s="3" t="s">
        <v>21</v>
      </c>
      <c r="B151" s="3" t="s">
        <v>22</v>
      </c>
      <c r="C151" s="3" t="s">
        <v>16</v>
      </c>
      <c r="D151" s="3" t="s">
        <v>37</v>
      </c>
      <c r="E151" s="3" t="s">
        <v>211</v>
      </c>
      <c r="G151" s="2">
        <v>1</v>
      </c>
      <c r="R151" s="2">
        <v>1</v>
      </c>
    </row>
    <row r="152" spans="1:18" ht="12.75" customHeight="1">
      <c r="A152" s="3" t="s">
        <v>21</v>
      </c>
      <c r="B152" s="3" t="s">
        <v>22</v>
      </c>
      <c r="C152" s="3" t="s">
        <v>16</v>
      </c>
      <c r="D152" s="3" t="s">
        <v>37</v>
      </c>
      <c r="E152" s="3" t="s">
        <v>169</v>
      </c>
      <c r="L152" s="2">
        <v>1</v>
      </c>
      <c r="R152" s="2">
        <v>1</v>
      </c>
    </row>
    <row r="153" spans="1:18" ht="12.75" customHeight="1">
      <c r="A153" s="3" t="s">
        <v>21</v>
      </c>
      <c r="B153" s="3" t="s">
        <v>22</v>
      </c>
      <c r="C153" s="3" t="s">
        <v>16</v>
      </c>
      <c r="D153" s="3" t="s">
        <v>37</v>
      </c>
      <c r="E153" s="3" t="s">
        <v>178</v>
      </c>
      <c r="K153" s="2">
        <v>1</v>
      </c>
      <c r="R153" s="2">
        <v>1</v>
      </c>
    </row>
    <row r="154" spans="1:18" ht="12.75" customHeight="1">
      <c r="A154" s="3" t="s">
        <v>21</v>
      </c>
      <c r="B154" s="3" t="s">
        <v>22</v>
      </c>
      <c r="C154" s="3" t="s">
        <v>16</v>
      </c>
      <c r="D154" s="3" t="s">
        <v>37</v>
      </c>
      <c r="E154" s="3" t="s">
        <v>299</v>
      </c>
      <c r="P154" s="2">
        <v>1</v>
      </c>
      <c r="R154" s="2">
        <v>1</v>
      </c>
    </row>
    <row r="155" spans="1:18" ht="12.75" customHeight="1">
      <c r="A155" s="3" t="s">
        <v>21</v>
      </c>
      <c r="B155" s="3" t="s">
        <v>22</v>
      </c>
      <c r="C155" s="3" t="s">
        <v>16</v>
      </c>
      <c r="D155" s="3" t="s">
        <v>37</v>
      </c>
      <c r="E155" s="3" t="s">
        <v>287</v>
      </c>
      <c r="J155" s="2">
        <v>1</v>
      </c>
      <c r="R155" s="2">
        <v>1</v>
      </c>
    </row>
    <row r="156" spans="1:18" ht="12.75" customHeight="1">
      <c r="A156" s="3" t="s">
        <v>21</v>
      </c>
      <c r="B156" s="3" t="s">
        <v>22</v>
      </c>
      <c r="C156" s="3" t="s">
        <v>16</v>
      </c>
      <c r="D156" s="3" t="s">
        <v>37</v>
      </c>
      <c r="E156" s="3" t="s">
        <v>221</v>
      </c>
      <c r="N156" s="2">
        <v>1</v>
      </c>
      <c r="R156" s="2">
        <v>1</v>
      </c>
    </row>
    <row r="157" spans="1:18" ht="12.75" customHeight="1">
      <c r="A157" s="3" t="s">
        <v>21</v>
      </c>
      <c r="B157" s="3" t="s">
        <v>22</v>
      </c>
      <c r="C157" s="3" t="s">
        <v>16</v>
      </c>
      <c r="D157" s="3" t="s">
        <v>37</v>
      </c>
      <c r="E157" s="3" t="s">
        <v>197</v>
      </c>
      <c r="M157" s="2">
        <v>1</v>
      </c>
      <c r="R157" s="2">
        <v>1</v>
      </c>
    </row>
    <row r="158" spans="1:18" ht="12.75" customHeight="1">
      <c r="A158" s="3" t="s">
        <v>21</v>
      </c>
      <c r="B158" s="3" t="s">
        <v>22</v>
      </c>
      <c r="C158" s="3" t="s">
        <v>16</v>
      </c>
      <c r="D158" s="3" t="s">
        <v>37</v>
      </c>
      <c r="E158" s="3" t="s">
        <v>296</v>
      </c>
      <c r="O158" s="2">
        <v>1</v>
      </c>
      <c r="R158" s="2">
        <v>1</v>
      </c>
    </row>
    <row r="159" spans="1:18" ht="12.75" customHeight="1">
      <c r="A159" s="3" t="s">
        <v>21</v>
      </c>
      <c r="B159" s="3" t="s">
        <v>22</v>
      </c>
      <c r="C159" s="3" t="s">
        <v>16</v>
      </c>
      <c r="D159" s="3" t="s">
        <v>37</v>
      </c>
      <c r="E159" s="3" t="s">
        <v>236</v>
      </c>
      <c r="K159" s="2">
        <v>1</v>
      </c>
      <c r="R159" s="2">
        <v>1</v>
      </c>
    </row>
    <row r="160" spans="1:18" ht="12.75" customHeight="1">
      <c r="A160" s="3" t="s">
        <v>21</v>
      </c>
      <c r="B160" s="3" t="s">
        <v>22</v>
      </c>
      <c r="C160" s="3" t="s">
        <v>16</v>
      </c>
      <c r="D160" s="3" t="s">
        <v>37</v>
      </c>
      <c r="E160" s="3" t="s">
        <v>293</v>
      </c>
      <c r="L160" s="2">
        <v>1</v>
      </c>
      <c r="R160" s="2">
        <v>1</v>
      </c>
    </row>
    <row r="161" spans="1:18" ht="12.75" customHeight="1">
      <c r="A161" s="3" t="s">
        <v>21</v>
      </c>
      <c r="B161" s="3" t="s">
        <v>22</v>
      </c>
      <c r="C161" s="3" t="s">
        <v>16</v>
      </c>
      <c r="D161" s="3" t="s">
        <v>37</v>
      </c>
      <c r="E161" s="3" t="s">
        <v>220</v>
      </c>
      <c r="M161" s="2">
        <v>1</v>
      </c>
      <c r="R161" s="2">
        <v>1</v>
      </c>
    </row>
    <row r="162" spans="1:18" ht="12.75" customHeight="1">
      <c r="A162" s="3" t="s">
        <v>21</v>
      </c>
      <c r="B162" s="3" t="s">
        <v>22</v>
      </c>
      <c r="C162" s="3" t="s">
        <v>16</v>
      </c>
      <c r="D162" s="3" t="s">
        <v>37</v>
      </c>
      <c r="E162" s="3" t="s">
        <v>135</v>
      </c>
      <c r="M162" s="2">
        <v>1</v>
      </c>
      <c r="R162" s="2">
        <v>1</v>
      </c>
    </row>
    <row r="163" spans="1:18" ht="12.75" customHeight="1">
      <c r="A163" s="3" t="s">
        <v>21</v>
      </c>
      <c r="B163" s="3" t="s">
        <v>22</v>
      </c>
      <c r="C163" s="3" t="s">
        <v>16</v>
      </c>
      <c r="D163" s="3" t="s">
        <v>37</v>
      </c>
      <c r="E163" s="3" t="s">
        <v>219</v>
      </c>
      <c r="L163" s="2">
        <v>1</v>
      </c>
      <c r="R163" s="2">
        <v>1</v>
      </c>
    </row>
    <row r="164" spans="1:18" ht="12.75" customHeight="1">
      <c r="A164" s="3" t="s">
        <v>21</v>
      </c>
      <c r="B164" s="3" t="s">
        <v>22</v>
      </c>
      <c r="C164" s="3" t="s">
        <v>16</v>
      </c>
      <c r="D164" s="3" t="s">
        <v>37</v>
      </c>
      <c r="E164" s="3" t="s">
        <v>218</v>
      </c>
      <c r="K164" s="2">
        <v>1</v>
      </c>
      <c r="R164" s="2">
        <v>1</v>
      </c>
    </row>
    <row r="165" spans="1:18" ht="12.75" customHeight="1">
      <c r="A165" s="3"/>
      <c r="B165" s="3"/>
      <c r="C165" s="3"/>
      <c r="D165" s="3"/>
      <c r="E165" s="3"/>
      <c r="K165" s="2"/>
      <c r="R165" s="2"/>
    </row>
    <row r="166" spans="1:18" ht="12.75" customHeight="1">
      <c r="A166" s="3"/>
      <c r="B166" s="3"/>
      <c r="C166" s="3"/>
      <c r="D166" s="3"/>
      <c r="E166" s="3"/>
      <c r="K166" s="2"/>
      <c r="R166" s="2"/>
    </row>
    <row r="167" spans="1:18" ht="12.75" customHeight="1">
      <c r="A167" s="3"/>
      <c r="B167" s="3"/>
      <c r="C167" s="3"/>
      <c r="D167" s="3"/>
      <c r="E167" s="3"/>
      <c r="K167" s="2"/>
      <c r="R167" s="2"/>
    </row>
    <row r="168" spans="1:18" ht="12.75" customHeight="1">
      <c r="A168" s="3" t="s">
        <v>21</v>
      </c>
      <c r="B168" s="3" t="s">
        <v>22</v>
      </c>
      <c r="C168" s="3" t="s">
        <v>16</v>
      </c>
      <c r="D168" s="3" t="s">
        <v>23</v>
      </c>
      <c r="E168" s="3" t="s">
        <v>57</v>
      </c>
      <c r="F168" s="2">
        <v>1</v>
      </c>
      <c r="G168" s="2">
        <v>1</v>
      </c>
      <c r="H168" s="2">
        <v>1</v>
      </c>
      <c r="I168" s="2">
        <v>1</v>
      </c>
      <c r="J168" s="2">
        <v>1</v>
      </c>
      <c r="K168" s="2">
        <v>1</v>
      </c>
      <c r="L168" s="2">
        <v>1</v>
      </c>
      <c r="M168" s="2">
        <v>1</v>
      </c>
      <c r="N168" s="2">
        <v>1</v>
      </c>
      <c r="O168" s="2">
        <v>1</v>
      </c>
      <c r="P168" s="2">
        <v>1</v>
      </c>
      <c r="Q168" s="2">
        <v>1</v>
      </c>
      <c r="R168" s="1">
        <f>SUM(F168:Q168)</f>
        <v>12</v>
      </c>
    </row>
    <row r="169" spans="1:18" ht="12.75" customHeight="1">
      <c r="A169" s="3" t="s">
        <v>21</v>
      </c>
      <c r="B169" s="3" t="s">
        <v>22</v>
      </c>
      <c r="C169" s="3" t="s">
        <v>16</v>
      </c>
      <c r="D169" s="3" t="s">
        <v>23</v>
      </c>
      <c r="E169" s="3" t="s">
        <v>17</v>
      </c>
      <c r="F169" s="2">
        <v>1</v>
      </c>
      <c r="G169" s="2">
        <v>1</v>
      </c>
      <c r="H169" s="2">
        <v>1</v>
      </c>
      <c r="I169" s="2">
        <v>1</v>
      </c>
      <c r="J169" s="2">
        <v>1</v>
      </c>
      <c r="L169" s="2">
        <v>4</v>
      </c>
      <c r="M169" s="2">
        <v>2</v>
      </c>
      <c r="N169" s="2">
        <v>1</v>
      </c>
      <c r="O169" s="2">
        <v>1</v>
      </c>
      <c r="P169" s="2">
        <v>1</v>
      </c>
      <c r="Q169" s="2">
        <v>1</v>
      </c>
      <c r="R169" s="2">
        <v>15</v>
      </c>
    </row>
    <row r="170" spans="1:18" ht="12.75" customHeight="1">
      <c r="A170" s="3" t="s">
        <v>21</v>
      </c>
      <c r="B170" s="3" t="s">
        <v>22</v>
      </c>
      <c r="C170" s="3" t="s">
        <v>16</v>
      </c>
      <c r="D170" s="3" t="s">
        <v>23</v>
      </c>
      <c r="E170" s="3" t="s">
        <v>42</v>
      </c>
      <c r="F170" s="2">
        <v>3</v>
      </c>
      <c r="G170" s="2">
        <v>2</v>
      </c>
      <c r="I170" s="2">
        <v>2</v>
      </c>
      <c r="J170" s="2">
        <v>1</v>
      </c>
      <c r="K170" s="2">
        <v>2</v>
      </c>
      <c r="M170" s="2">
        <v>1</v>
      </c>
      <c r="N170" s="2">
        <v>2</v>
      </c>
      <c r="O170" s="2">
        <v>2</v>
      </c>
      <c r="P170" s="2">
        <v>3</v>
      </c>
      <c r="Q170" s="2">
        <v>2</v>
      </c>
      <c r="R170" s="2">
        <v>20</v>
      </c>
    </row>
    <row r="171" spans="1:18" ht="12.75" customHeight="1">
      <c r="A171" s="3" t="s">
        <v>21</v>
      </c>
      <c r="B171" s="3" t="s">
        <v>22</v>
      </c>
      <c r="C171" s="3" t="s">
        <v>16</v>
      </c>
      <c r="D171" s="3" t="s">
        <v>23</v>
      </c>
      <c r="E171" s="3" t="s">
        <v>41</v>
      </c>
      <c r="F171" s="2">
        <v>3</v>
      </c>
      <c r="G171" s="2">
        <v>4</v>
      </c>
      <c r="H171" s="2">
        <v>5</v>
      </c>
      <c r="I171" s="2">
        <v>2</v>
      </c>
      <c r="J171" s="2">
        <v>2</v>
      </c>
      <c r="K171" s="2">
        <v>3</v>
      </c>
      <c r="L171" s="2">
        <v>2</v>
      </c>
      <c r="M171" s="2">
        <v>5</v>
      </c>
      <c r="N171" s="2">
        <v>1</v>
      </c>
      <c r="O171" s="2">
        <v>2</v>
      </c>
      <c r="P171" s="2">
        <v>3</v>
      </c>
      <c r="Q171" s="2">
        <v>2</v>
      </c>
      <c r="R171" s="2">
        <v>34</v>
      </c>
    </row>
    <row r="172" spans="1:18" ht="12.75" customHeight="1">
      <c r="A172" s="3" t="s">
        <v>21</v>
      </c>
      <c r="B172" s="3" t="s">
        <v>22</v>
      </c>
      <c r="C172" s="3" t="s">
        <v>16</v>
      </c>
      <c r="D172" s="3" t="s">
        <v>23</v>
      </c>
      <c r="E172" s="3" t="s">
        <v>38</v>
      </c>
      <c r="F172" s="2">
        <v>2</v>
      </c>
      <c r="H172" s="2">
        <v>3</v>
      </c>
      <c r="I172" s="2">
        <v>3</v>
      </c>
      <c r="J172" s="2">
        <v>4</v>
      </c>
      <c r="K172" s="2">
        <v>4</v>
      </c>
      <c r="L172" s="2">
        <v>2</v>
      </c>
      <c r="M172" s="2">
        <v>1</v>
      </c>
      <c r="N172" s="2">
        <v>2</v>
      </c>
      <c r="O172" s="2">
        <v>1</v>
      </c>
      <c r="Q172" s="2">
        <v>1</v>
      </c>
      <c r="R172" s="2">
        <v>23</v>
      </c>
    </row>
    <row r="173" spans="1:18" ht="12.75" customHeight="1">
      <c r="A173" s="3" t="s">
        <v>21</v>
      </c>
      <c r="B173" s="3" t="s">
        <v>22</v>
      </c>
      <c r="C173" s="3" t="s">
        <v>16</v>
      </c>
      <c r="D173" s="3" t="s">
        <v>23</v>
      </c>
      <c r="E173" s="3" t="s">
        <v>50</v>
      </c>
      <c r="F173" s="2">
        <v>1</v>
      </c>
      <c r="G173" s="2">
        <v>2</v>
      </c>
      <c r="H173" s="2">
        <v>1</v>
      </c>
      <c r="I173" s="2">
        <v>2</v>
      </c>
      <c r="J173" s="2">
        <v>1</v>
      </c>
      <c r="K173" s="2">
        <v>2</v>
      </c>
      <c r="M173" s="2">
        <v>1</v>
      </c>
      <c r="N173" s="2">
        <v>3</v>
      </c>
      <c r="O173" s="2">
        <v>2</v>
      </c>
      <c r="P173" s="2">
        <v>3</v>
      </c>
      <c r="Q173" s="2">
        <v>2</v>
      </c>
      <c r="R173" s="2">
        <v>20</v>
      </c>
    </row>
    <row r="174" spans="1:18" ht="12.75" customHeight="1">
      <c r="A174" s="3" t="s">
        <v>21</v>
      </c>
      <c r="B174" s="3" t="s">
        <v>22</v>
      </c>
      <c r="C174" s="3" t="s">
        <v>16</v>
      </c>
      <c r="D174" s="3" t="s">
        <v>23</v>
      </c>
      <c r="E174" s="3" t="s">
        <v>124</v>
      </c>
      <c r="F174" s="2">
        <v>1</v>
      </c>
      <c r="G174" s="2">
        <v>1</v>
      </c>
      <c r="H174" s="2">
        <v>1</v>
      </c>
      <c r="J174" s="2">
        <v>1</v>
      </c>
      <c r="L174" s="2">
        <v>1</v>
      </c>
      <c r="M174" s="2">
        <v>1</v>
      </c>
      <c r="N174" s="2">
        <v>2</v>
      </c>
      <c r="O174" s="2">
        <v>1</v>
      </c>
      <c r="P174" s="2">
        <v>1</v>
      </c>
      <c r="R174" s="2">
        <v>10</v>
      </c>
    </row>
    <row r="175" spans="1:18" ht="12.75" customHeight="1">
      <c r="A175" s="3" t="s">
        <v>21</v>
      </c>
      <c r="B175" s="3" t="s">
        <v>22</v>
      </c>
      <c r="C175" s="3" t="s">
        <v>16</v>
      </c>
      <c r="D175" s="3" t="s">
        <v>23</v>
      </c>
      <c r="E175" s="3" t="s">
        <v>46</v>
      </c>
      <c r="I175" s="2">
        <v>2</v>
      </c>
      <c r="J175" s="2">
        <v>1</v>
      </c>
      <c r="L175" s="2">
        <v>2</v>
      </c>
      <c r="M175" s="2">
        <v>1</v>
      </c>
      <c r="O175" s="2">
        <v>1</v>
      </c>
      <c r="P175" s="2">
        <v>1</v>
      </c>
      <c r="Q175" s="2">
        <v>2</v>
      </c>
      <c r="R175" s="2">
        <v>10</v>
      </c>
    </row>
    <row r="176" spans="1:18" ht="12.75" customHeight="1">
      <c r="A176" s="3" t="s">
        <v>21</v>
      </c>
      <c r="B176" s="3" t="s">
        <v>22</v>
      </c>
      <c r="C176" s="3" t="s">
        <v>16</v>
      </c>
      <c r="D176" s="3" t="s">
        <v>23</v>
      </c>
      <c r="E176" s="3" t="s">
        <v>123</v>
      </c>
      <c r="J176" s="2">
        <v>1</v>
      </c>
      <c r="M176" s="2">
        <v>1</v>
      </c>
      <c r="Q176" s="2">
        <v>2</v>
      </c>
      <c r="R176" s="2">
        <v>4</v>
      </c>
    </row>
    <row r="177" spans="1:18" ht="12.75" customHeight="1">
      <c r="A177" s="3" t="s">
        <v>21</v>
      </c>
      <c r="B177" s="3" t="s">
        <v>22</v>
      </c>
      <c r="C177" s="3" t="s">
        <v>16</v>
      </c>
      <c r="D177" s="3" t="s">
        <v>23</v>
      </c>
      <c r="E177" s="3" t="s">
        <v>122</v>
      </c>
      <c r="F177" s="2">
        <v>1</v>
      </c>
      <c r="G177" s="2">
        <v>2</v>
      </c>
      <c r="H177" s="2">
        <v>1</v>
      </c>
      <c r="I177" s="2">
        <v>1</v>
      </c>
      <c r="K177" s="2">
        <v>2</v>
      </c>
      <c r="L177" s="2">
        <v>2</v>
      </c>
      <c r="R177" s="2">
        <v>9</v>
      </c>
    </row>
    <row r="178" spans="1:18" ht="12.75" customHeight="1">
      <c r="A178" s="3" t="s">
        <v>21</v>
      </c>
      <c r="B178" s="3" t="s">
        <v>22</v>
      </c>
      <c r="C178" s="3" t="s">
        <v>16</v>
      </c>
      <c r="D178" s="3" t="s">
        <v>23</v>
      </c>
      <c r="E178" s="3" t="s">
        <v>121</v>
      </c>
      <c r="L178" s="2">
        <v>1</v>
      </c>
      <c r="O178" s="2">
        <v>1</v>
      </c>
      <c r="Q178" s="2">
        <v>1</v>
      </c>
      <c r="R178" s="2">
        <v>3</v>
      </c>
    </row>
    <row r="179" spans="1:18" ht="12.75" customHeight="1">
      <c r="A179" s="3" t="s">
        <v>21</v>
      </c>
      <c r="B179" s="3" t="s">
        <v>22</v>
      </c>
      <c r="C179" s="3" t="s">
        <v>16</v>
      </c>
      <c r="D179" s="3" t="s">
        <v>23</v>
      </c>
      <c r="E179" s="3" t="s">
        <v>120</v>
      </c>
      <c r="H179" s="2">
        <v>1</v>
      </c>
      <c r="P179" s="2">
        <v>1</v>
      </c>
      <c r="R179" s="2">
        <v>2</v>
      </c>
    </row>
    <row r="180" spans="1:18" ht="12.75" customHeight="1">
      <c r="A180" s="3" t="s">
        <v>21</v>
      </c>
      <c r="B180" s="3" t="s">
        <v>22</v>
      </c>
      <c r="C180" s="3" t="s">
        <v>16</v>
      </c>
      <c r="D180" s="3" t="s">
        <v>23</v>
      </c>
      <c r="E180" s="3" t="s">
        <v>119</v>
      </c>
      <c r="F180" s="2">
        <v>1</v>
      </c>
      <c r="N180" s="2">
        <v>1</v>
      </c>
      <c r="R180" s="2">
        <v>2</v>
      </c>
    </row>
    <row r="181" spans="1:18" ht="12.75" customHeight="1">
      <c r="A181" s="3" t="s">
        <v>21</v>
      </c>
      <c r="B181" s="3" t="s">
        <v>22</v>
      </c>
      <c r="C181" s="3" t="s">
        <v>16</v>
      </c>
      <c r="D181" s="3" t="s">
        <v>23</v>
      </c>
      <c r="E181" s="3" t="s">
        <v>118</v>
      </c>
      <c r="I181" s="2">
        <v>1</v>
      </c>
      <c r="L181" s="2">
        <v>1</v>
      </c>
      <c r="R181" s="2">
        <v>2</v>
      </c>
    </row>
    <row r="182" spans="1:18" ht="12.75" customHeight="1">
      <c r="A182" s="3" t="s">
        <v>21</v>
      </c>
      <c r="B182" s="3" t="s">
        <v>22</v>
      </c>
      <c r="C182" s="3" t="s">
        <v>16</v>
      </c>
      <c r="D182" s="3" t="s">
        <v>23</v>
      </c>
      <c r="E182" s="3" t="s">
        <v>117</v>
      </c>
      <c r="J182" s="2">
        <v>1</v>
      </c>
      <c r="R182" s="2">
        <v>1</v>
      </c>
    </row>
    <row r="183" spans="1:18" ht="12.75" customHeight="1">
      <c r="A183" s="3" t="s">
        <v>21</v>
      </c>
      <c r="B183" s="3" t="s">
        <v>22</v>
      </c>
      <c r="C183" s="3" t="s">
        <v>16</v>
      </c>
      <c r="D183" s="3" t="s">
        <v>23</v>
      </c>
      <c r="E183" s="3" t="s">
        <v>116</v>
      </c>
      <c r="I183" s="2">
        <v>1</v>
      </c>
      <c r="J183" s="2">
        <v>1</v>
      </c>
      <c r="L183" s="2">
        <v>1</v>
      </c>
      <c r="M183" s="2">
        <v>1</v>
      </c>
      <c r="N183" s="2">
        <v>2</v>
      </c>
      <c r="R183" s="2">
        <v>6</v>
      </c>
    </row>
    <row r="184" spans="1:18" ht="12.75" customHeight="1">
      <c r="A184" s="3" t="s">
        <v>21</v>
      </c>
      <c r="B184" s="3" t="s">
        <v>22</v>
      </c>
      <c r="C184" s="3" t="s">
        <v>16</v>
      </c>
      <c r="D184" s="3" t="s">
        <v>23</v>
      </c>
      <c r="E184" s="3" t="s">
        <v>115</v>
      </c>
      <c r="J184" s="2">
        <v>1</v>
      </c>
      <c r="P184" s="2">
        <v>1</v>
      </c>
      <c r="R184" s="2">
        <v>2</v>
      </c>
    </row>
    <row r="185" spans="1:18" ht="12.75" customHeight="1">
      <c r="A185" s="3" t="s">
        <v>21</v>
      </c>
      <c r="B185" s="3" t="s">
        <v>22</v>
      </c>
      <c r="C185" s="3" t="s">
        <v>16</v>
      </c>
      <c r="D185" s="3" t="s">
        <v>23</v>
      </c>
      <c r="E185" s="3" t="s">
        <v>114</v>
      </c>
      <c r="G185" s="2">
        <v>1</v>
      </c>
      <c r="H185" s="2">
        <v>1</v>
      </c>
      <c r="J185" s="2">
        <v>1</v>
      </c>
      <c r="K185" s="2">
        <v>1</v>
      </c>
      <c r="L185" s="2">
        <v>1</v>
      </c>
      <c r="N185" s="2">
        <v>1</v>
      </c>
      <c r="P185" s="2">
        <v>1</v>
      </c>
      <c r="Q185" s="2">
        <v>2</v>
      </c>
      <c r="R185" s="2">
        <v>9</v>
      </c>
    </row>
    <row r="186" spans="1:18" ht="12.75" customHeight="1">
      <c r="A186" s="3" t="s">
        <v>21</v>
      </c>
      <c r="B186" s="3" t="s">
        <v>22</v>
      </c>
      <c r="C186" s="3" t="s">
        <v>16</v>
      </c>
      <c r="D186" s="3" t="s">
        <v>23</v>
      </c>
      <c r="E186" s="3" t="s">
        <v>113</v>
      </c>
      <c r="I186" s="2">
        <v>2</v>
      </c>
      <c r="K186" s="2">
        <v>1</v>
      </c>
      <c r="M186" s="2">
        <v>1</v>
      </c>
      <c r="P186" s="2">
        <v>1</v>
      </c>
      <c r="R186" s="2">
        <v>5</v>
      </c>
    </row>
    <row r="187" spans="1:18" ht="12.75" customHeight="1">
      <c r="A187" s="3" t="s">
        <v>21</v>
      </c>
      <c r="B187" s="3" t="s">
        <v>22</v>
      </c>
      <c r="C187" s="3" t="s">
        <v>16</v>
      </c>
      <c r="D187" s="3" t="s">
        <v>23</v>
      </c>
      <c r="E187" s="3" t="s">
        <v>112</v>
      </c>
      <c r="H187" s="2">
        <v>1</v>
      </c>
      <c r="N187" s="2">
        <v>1</v>
      </c>
      <c r="O187" s="2">
        <v>2</v>
      </c>
      <c r="R187" s="2">
        <v>4</v>
      </c>
    </row>
    <row r="188" spans="1:18" ht="12.75" customHeight="1">
      <c r="A188" s="3" t="s">
        <v>21</v>
      </c>
      <c r="B188" s="3" t="s">
        <v>22</v>
      </c>
      <c r="C188" s="3" t="s">
        <v>16</v>
      </c>
      <c r="D188" s="3" t="s">
        <v>23</v>
      </c>
      <c r="E188" s="3" t="s">
        <v>111</v>
      </c>
      <c r="H188" s="2">
        <v>1</v>
      </c>
      <c r="K188" s="2">
        <v>1</v>
      </c>
      <c r="L188" s="2">
        <v>1</v>
      </c>
      <c r="M188" s="2">
        <v>1</v>
      </c>
      <c r="R188" s="2">
        <v>4</v>
      </c>
    </row>
    <row r="189" spans="1:18" ht="12.75" customHeight="1">
      <c r="A189" s="3" t="s">
        <v>21</v>
      </c>
      <c r="B189" s="3" t="s">
        <v>22</v>
      </c>
      <c r="C189" s="3" t="s">
        <v>16</v>
      </c>
      <c r="D189" s="3" t="s">
        <v>23</v>
      </c>
      <c r="E189" s="3" t="s">
        <v>44</v>
      </c>
      <c r="I189" s="2">
        <v>1</v>
      </c>
      <c r="K189" s="2">
        <v>1</v>
      </c>
      <c r="M189" s="2">
        <v>1</v>
      </c>
      <c r="R189" s="2">
        <v>3</v>
      </c>
    </row>
    <row r="190" spans="1:18" ht="12.75" customHeight="1">
      <c r="A190" s="3" t="s">
        <v>21</v>
      </c>
      <c r="B190" s="3" t="s">
        <v>22</v>
      </c>
      <c r="C190" s="3" t="s">
        <v>16</v>
      </c>
      <c r="D190" s="3" t="s">
        <v>23</v>
      </c>
      <c r="E190" s="3" t="s">
        <v>110</v>
      </c>
      <c r="F190" s="2">
        <v>2</v>
      </c>
      <c r="K190" s="2">
        <v>1</v>
      </c>
      <c r="N190" s="2">
        <v>1</v>
      </c>
      <c r="O190" s="2">
        <v>1</v>
      </c>
      <c r="P190" s="2">
        <v>1</v>
      </c>
      <c r="Q190" s="2">
        <v>1</v>
      </c>
      <c r="R190" s="2">
        <v>7</v>
      </c>
    </row>
    <row r="191" spans="1:18" ht="12.75" customHeight="1">
      <c r="A191" s="3" t="s">
        <v>21</v>
      </c>
      <c r="B191" s="3" t="s">
        <v>22</v>
      </c>
      <c r="C191" s="3" t="s">
        <v>16</v>
      </c>
      <c r="D191" s="3" t="s">
        <v>23</v>
      </c>
      <c r="E191" s="3" t="s">
        <v>109</v>
      </c>
      <c r="F191" s="2">
        <v>1</v>
      </c>
      <c r="G191" s="2">
        <v>1</v>
      </c>
      <c r="H191" s="2">
        <v>1</v>
      </c>
      <c r="J191" s="2">
        <v>1</v>
      </c>
      <c r="M191" s="2">
        <v>1</v>
      </c>
      <c r="P191" s="2">
        <v>2</v>
      </c>
      <c r="Q191" s="2">
        <v>2</v>
      </c>
      <c r="R191" s="2">
        <v>9</v>
      </c>
    </row>
    <row r="192" spans="1:18" ht="12.75" customHeight="1">
      <c r="A192" s="3" t="s">
        <v>21</v>
      </c>
      <c r="B192" s="3" t="s">
        <v>22</v>
      </c>
      <c r="C192" s="3" t="s">
        <v>16</v>
      </c>
      <c r="D192" s="3" t="s">
        <v>23</v>
      </c>
      <c r="E192" s="3" t="s">
        <v>108</v>
      </c>
      <c r="F192" s="2">
        <v>1</v>
      </c>
      <c r="L192" s="2">
        <v>1</v>
      </c>
      <c r="N192" s="2">
        <v>1</v>
      </c>
      <c r="O192" s="2">
        <v>1</v>
      </c>
      <c r="Q192" s="2">
        <v>1</v>
      </c>
      <c r="R192" s="2">
        <v>5</v>
      </c>
    </row>
    <row r="193" spans="1:18" ht="12.75" customHeight="1">
      <c r="A193" s="3" t="s">
        <v>21</v>
      </c>
      <c r="B193" s="3" t="s">
        <v>22</v>
      </c>
      <c r="C193" s="3" t="s">
        <v>16</v>
      </c>
      <c r="D193" s="3" t="s">
        <v>23</v>
      </c>
      <c r="E193" s="3" t="s">
        <v>107</v>
      </c>
      <c r="F193" s="2">
        <v>1</v>
      </c>
      <c r="I193" s="2">
        <v>1</v>
      </c>
      <c r="J193" s="2">
        <v>1</v>
      </c>
      <c r="O193" s="2">
        <v>1</v>
      </c>
      <c r="P193" s="2">
        <v>1</v>
      </c>
      <c r="R193" s="2">
        <v>5</v>
      </c>
    </row>
    <row r="194" spans="1:18" ht="12.75" customHeight="1">
      <c r="A194" s="3" t="s">
        <v>21</v>
      </c>
      <c r="B194" s="3" t="s">
        <v>22</v>
      </c>
      <c r="C194" s="3" t="s">
        <v>16</v>
      </c>
      <c r="D194" s="3" t="s">
        <v>23</v>
      </c>
      <c r="E194" s="3" t="s">
        <v>106</v>
      </c>
      <c r="F194" s="2">
        <v>1</v>
      </c>
      <c r="G194" s="2">
        <v>3</v>
      </c>
      <c r="R194" s="2">
        <v>4</v>
      </c>
    </row>
    <row r="195" spans="1:18" ht="12.75" customHeight="1">
      <c r="A195" s="3" t="s">
        <v>21</v>
      </c>
      <c r="B195" s="3" t="s">
        <v>22</v>
      </c>
      <c r="C195" s="3" t="s">
        <v>16</v>
      </c>
      <c r="D195" s="3" t="s">
        <v>23</v>
      </c>
      <c r="E195" s="3" t="s">
        <v>105</v>
      </c>
      <c r="H195" s="2">
        <v>1</v>
      </c>
      <c r="I195" s="2">
        <v>1</v>
      </c>
      <c r="J195" s="2">
        <v>2</v>
      </c>
      <c r="L195" s="2">
        <v>1</v>
      </c>
      <c r="M195" s="2">
        <v>1</v>
      </c>
      <c r="N195" s="2">
        <v>1</v>
      </c>
      <c r="Q195" s="2">
        <v>1</v>
      </c>
      <c r="R195" s="2">
        <v>8</v>
      </c>
    </row>
    <row r="196" spans="1:18" ht="12.75" customHeight="1">
      <c r="A196" s="3" t="s">
        <v>21</v>
      </c>
      <c r="B196" s="3" t="s">
        <v>22</v>
      </c>
      <c r="C196" s="3" t="s">
        <v>16</v>
      </c>
      <c r="D196" s="3" t="s">
        <v>23</v>
      </c>
      <c r="E196" s="3" t="s">
        <v>104</v>
      </c>
      <c r="G196" s="2">
        <v>1</v>
      </c>
      <c r="H196" s="2">
        <v>1</v>
      </c>
      <c r="Q196" s="2">
        <v>1</v>
      </c>
      <c r="R196" s="2">
        <v>3</v>
      </c>
    </row>
    <row r="197" spans="1:18" ht="12.75" customHeight="1">
      <c r="A197" s="3" t="s">
        <v>21</v>
      </c>
      <c r="B197" s="3" t="s">
        <v>22</v>
      </c>
      <c r="C197" s="3" t="s">
        <v>16</v>
      </c>
      <c r="D197" s="3" t="s">
        <v>23</v>
      </c>
      <c r="E197" s="3" t="s">
        <v>103</v>
      </c>
      <c r="F197" s="2">
        <v>2</v>
      </c>
      <c r="H197" s="2">
        <v>1</v>
      </c>
      <c r="K197" s="2">
        <v>1</v>
      </c>
      <c r="M197" s="2">
        <v>1</v>
      </c>
      <c r="R197" s="2">
        <v>5</v>
      </c>
    </row>
    <row r="198" spans="1:18" ht="12.75" customHeight="1">
      <c r="A198" s="3" t="s">
        <v>21</v>
      </c>
      <c r="B198" s="3" t="s">
        <v>22</v>
      </c>
      <c r="C198" s="3" t="s">
        <v>16</v>
      </c>
      <c r="D198" s="3" t="s">
        <v>23</v>
      </c>
      <c r="E198" s="3" t="s">
        <v>102</v>
      </c>
      <c r="M198" s="2">
        <v>1</v>
      </c>
      <c r="P198" s="2">
        <v>2</v>
      </c>
      <c r="R198" s="2">
        <v>3</v>
      </c>
    </row>
    <row r="199" spans="1:18" ht="12.75" customHeight="1">
      <c r="A199" s="3" t="s">
        <v>21</v>
      </c>
      <c r="B199" s="3" t="s">
        <v>22</v>
      </c>
      <c r="C199" s="3" t="s">
        <v>16</v>
      </c>
      <c r="D199" s="3" t="s">
        <v>23</v>
      </c>
      <c r="E199" s="3" t="s">
        <v>101</v>
      </c>
      <c r="F199" s="2">
        <v>1</v>
      </c>
      <c r="I199" s="2">
        <v>1</v>
      </c>
      <c r="L199" s="2">
        <v>1</v>
      </c>
      <c r="O199" s="2">
        <v>2</v>
      </c>
      <c r="R199" s="2">
        <v>5</v>
      </c>
    </row>
    <row r="200" spans="1:18" ht="12.75" customHeight="1">
      <c r="A200" s="3" t="s">
        <v>21</v>
      </c>
      <c r="B200" s="3" t="s">
        <v>22</v>
      </c>
      <c r="C200" s="3" t="s">
        <v>16</v>
      </c>
      <c r="D200" s="3" t="s">
        <v>23</v>
      </c>
      <c r="E200" s="3" t="s">
        <v>100</v>
      </c>
      <c r="H200" s="2">
        <v>1</v>
      </c>
      <c r="K200" s="2">
        <v>1</v>
      </c>
      <c r="Q200" s="2">
        <v>1</v>
      </c>
      <c r="R200" s="2">
        <v>3</v>
      </c>
    </row>
    <row r="201" spans="1:18" ht="12.75" customHeight="1">
      <c r="A201" s="3" t="s">
        <v>21</v>
      </c>
      <c r="B201" s="3" t="s">
        <v>22</v>
      </c>
      <c r="C201" s="3" t="s">
        <v>16</v>
      </c>
      <c r="D201" s="3" t="s">
        <v>23</v>
      </c>
      <c r="E201" s="3" t="s">
        <v>99</v>
      </c>
      <c r="G201" s="2">
        <v>1</v>
      </c>
      <c r="M201" s="2">
        <v>1</v>
      </c>
      <c r="N201" s="2">
        <v>1</v>
      </c>
      <c r="O201" s="2">
        <v>1</v>
      </c>
      <c r="R201" s="2">
        <v>4</v>
      </c>
    </row>
    <row r="202" spans="1:18" ht="12.75" customHeight="1">
      <c r="A202" s="3" t="s">
        <v>21</v>
      </c>
      <c r="B202" s="3" t="s">
        <v>22</v>
      </c>
      <c r="C202" s="3" t="s">
        <v>16</v>
      </c>
      <c r="D202" s="3" t="s">
        <v>23</v>
      </c>
      <c r="E202" s="3" t="s">
        <v>97</v>
      </c>
      <c r="I202" s="2">
        <v>1</v>
      </c>
      <c r="M202" s="2">
        <v>1</v>
      </c>
      <c r="N202" s="2">
        <v>1</v>
      </c>
      <c r="R202" s="2">
        <v>3</v>
      </c>
    </row>
    <row r="203" spans="1:18" ht="12.75" customHeight="1">
      <c r="A203" s="3" t="s">
        <v>21</v>
      </c>
      <c r="B203" s="3" t="s">
        <v>22</v>
      </c>
      <c r="C203" s="3" t="s">
        <v>16</v>
      </c>
      <c r="D203" s="3" t="s">
        <v>23</v>
      </c>
      <c r="E203" s="3" t="s">
        <v>95</v>
      </c>
      <c r="N203" s="2">
        <v>1</v>
      </c>
      <c r="R203" s="2">
        <v>1</v>
      </c>
    </row>
    <row r="204" spans="1:18" ht="12.75" customHeight="1">
      <c r="A204" s="3" t="s">
        <v>21</v>
      </c>
      <c r="B204" s="3" t="s">
        <v>22</v>
      </c>
      <c r="C204" s="3" t="s">
        <v>16</v>
      </c>
      <c r="D204" s="3" t="s">
        <v>23</v>
      </c>
      <c r="E204" s="3" t="s">
        <v>94</v>
      </c>
      <c r="G204" s="2">
        <v>1</v>
      </c>
      <c r="R204" s="2">
        <v>1</v>
      </c>
    </row>
    <row r="205" spans="1:18" ht="12.75" customHeight="1">
      <c r="A205" s="3" t="s">
        <v>21</v>
      </c>
      <c r="B205" s="3" t="s">
        <v>22</v>
      </c>
      <c r="C205" s="3" t="s">
        <v>16</v>
      </c>
      <c r="D205" s="3" t="s">
        <v>23</v>
      </c>
      <c r="E205" s="3" t="s">
        <v>93</v>
      </c>
      <c r="K205" s="2">
        <v>1</v>
      </c>
      <c r="M205" s="2">
        <v>1</v>
      </c>
      <c r="R205" s="2">
        <v>2</v>
      </c>
    </row>
    <row r="206" spans="1:18" ht="12.75" customHeight="1">
      <c r="A206" s="3" t="s">
        <v>21</v>
      </c>
      <c r="B206" s="3" t="s">
        <v>22</v>
      </c>
      <c r="C206" s="3" t="s">
        <v>16</v>
      </c>
      <c r="D206" s="3" t="s">
        <v>23</v>
      </c>
      <c r="E206" s="3" t="s">
        <v>92</v>
      </c>
      <c r="J206" s="2">
        <v>1</v>
      </c>
      <c r="P206" s="2">
        <v>1</v>
      </c>
      <c r="Q206" s="2">
        <v>1</v>
      </c>
      <c r="R206" s="2">
        <v>3</v>
      </c>
    </row>
    <row r="207" spans="1:18" ht="12.75" customHeight="1">
      <c r="A207" s="3" t="s">
        <v>21</v>
      </c>
      <c r="B207" s="3" t="s">
        <v>22</v>
      </c>
      <c r="C207" s="3" t="s">
        <v>16</v>
      </c>
      <c r="D207" s="3" t="s">
        <v>23</v>
      </c>
      <c r="E207" s="3" t="s">
        <v>91</v>
      </c>
      <c r="O207" s="2">
        <v>1</v>
      </c>
      <c r="R207" s="2">
        <v>1</v>
      </c>
    </row>
    <row r="208" spans="1:18" ht="12.75" customHeight="1">
      <c r="A208" s="3" t="s">
        <v>21</v>
      </c>
      <c r="B208" s="3" t="s">
        <v>22</v>
      </c>
      <c r="C208" s="3" t="s">
        <v>16</v>
      </c>
      <c r="D208" s="3" t="s">
        <v>23</v>
      </c>
      <c r="E208" s="3" t="s">
        <v>90</v>
      </c>
      <c r="I208" s="2">
        <v>1</v>
      </c>
      <c r="R208" s="2">
        <v>1</v>
      </c>
    </row>
    <row r="209" spans="1:18" ht="12.75" customHeight="1">
      <c r="A209" s="3" t="s">
        <v>21</v>
      </c>
      <c r="B209" s="3" t="s">
        <v>22</v>
      </c>
      <c r="C209" s="3" t="s">
        <v>16</v>
      </c>
      <c r="D209" s="3" t="s">
        <v>23</v>
      </c>
      <c r="E209" s="3" t="s">
        <v>89</v>
      </c>
      <c r="G209" s="2">
        <v>1</v>
      </c>
      <c r="I209" s="2">
        <v>1</v>
      </c>
      <c r="O209" s="2">
        <v>1</v>
      </c>
      <c r="R209" s="2">
        <v>3</v>
      </c>
    </row>
    <row r="210" spans="1:18" ht="12.75" customHeight="1">
      <c r="A210" s="3" t="s">
        <v>21</v>
      </c>
      <c r="B210" s="3" t="s">
        <v>22</v>
      </c>
      <c r="C210" s="3" t="s">
        <v>16</v>
      </c>
      <c r="D210" s="3" t="s">
        <v>23</v>
      </c>
      <c r="E210" s="3" t="s">
        <v>217</v>
      </c>
      <c r="L210" s="2">
        <v>1</v>
      </c>
      <c r="N210" s="2">
        <v>1</v>
      </c>
      <c r="O210" s="2">
        <v>1</v>
      </c>
      <c r="P210" s="2">
        <v>1</v>
      </c>
      <c r="R210" s="2">
        <v>4</v>
      </c>
    </row>
    <row r="211" spans="1:18" ht="12.75" customHeight="1">
      <c r="A211" s="3" t="s">
        <v>21</v>
      </c>
      <c r="B211" s="3" t="s">
        <v>22</v>
      </c>
      <c r="C211" s="3" t="s">
        <v>16</v>
      </c>
      <c r="D211" s="3" t="s">
        <v>23</v>
      </c>
      <c r="E211" s="3" t="s">
        <v>88</v>
      </c>
      <c r="H211" s="2">
        <v>1</v>
      </c>
      <c r="L211" s="2">
        <v>1</v>
      </c>
      <c r="R211" s="2">
        <v>2</v>
      </c>
    </row>
    <row r="212" spans="1:18" ht="12.75" customHeight="1">
      <c r="A212" s="3" t="s">
        <v>21</v>
      </c>
      <c r="B212" s="3" t="s">
        <v>22</v>
      </c>
      <c r="C212" s="3" t="s">
        <v>16</v>
      </c>
      <c r="D212" s="3" t="s">
        <v>23</v>
      </c>
      <c r="E212" s="3" t="s">
        <v>87</v>
      </c>
      <c r="L212" s="2">
        <v>1</v>
      </c>
      <c r="R212" s="2">
        <v>1</v>
      </c>
    </row>
    <row r="213" spans="1:18" ht="12.75" customHeight="1">
      <c r="A213" s="3" t="s">
        <v>21</v>
      </c>
      <c r="B213" s="3" t="s">
        <v>22</v>
      </c>
      <c r="C213" s="3" t="s">
        <v>16</v>
      </c>
      <c r="D213" s="3" t="s">
        <v>23</v>
      </c>
      <c r="E213" s="3" t="s">
        <v>216</v>
      </c>
      <c r="K213" s="2">
        <v>2</v>
      </c>
      <c r="L213" s="2">
        <v>1</v>
      </c>
      <c r="M213" s="2">
        <v>1</v>
      </c>
      <c r="O213" s="2">
        <v>1</v>
      </c>
      <c r="R213" s="2">
        <v>5</v>
      </c>
    </row>
    <row r="214" spans="1:18" ht="12.75" customHeight="1">
      <c r="A214" s="3" t="s">
        <v>21</v>
      </c>
      <c r="B214" s="3" t="s">
        <v>22</v>
      </c>
      <c r="C214" s="3" t="s">
        <v>16</v>
      </c>
      <c r="D214" s="3" t="s">
        <v>23</v>
      </c>
      <c r="E214" s="3" t="s">
        <v>86</v>
      </c>
      <c r="H214" s="2">
        <v>1</v>
      </c>
      <c r="R214" s="2">
        <v>1</v>
      </c>
    </row>
    <row r="215" spans="1:18" ht="12.75" customHeight="1">
      <c r="A215" s="3" t="s">
        <v>21</v>
      </c>
      <c r="B215" s="3" t="s">
        <v>22</v>
      </c>
      <c r="C215" s="3" t="s">
        <v>16</v>
      </c>
      <c r="D215" s="3" t="s">
        <v>23</v>
      </c>
      <c r="E215" s="3" t="s">
        <v>85</v>
      </c>
      <c r="O215" s="2">
        <v>1</v>
      </c>
      <c r="R215" s="2">
        <v>1</v>
      </c>
    </row>
    <row r="216" spans="1:18" ht="12.75" customHeight="1">
      <c r="A216" s="3" t="s">
        <v>21</v>
      </c>
      <c r="B216" s="3" t="s">
        <v>22</v>
      </c>
      <c r="C216" s="3" t="s">
        <v>16</v>
      </c>
      <c r="D216" s="3" t="s">
        <v>23</v>
      </c>
      <c r="E216" s="3" t="s">
        <v>84</v>
      </c>
      <c r="P216" s="2">
        <v>1</v>
      </c>
      <c r="R216" s="2">
        <v>1</v>
      </c>
    </row>
    <row r="217" spans="1:18" ht="12.75" customHeight="1">
      <c r="A217" s="3" t="s">
        <v>21</v>
      </c>
      <c r="B217" s="3" t="s">
        <v>22</v>
      </c>
      <c r="C217" s="3" t="s">
        <v>16</v>
      </c>
      <c r="D217" s="3" t="s">
        <v>23</v>
      </c>
      <c r="E217" s="3" t="s">
        <v>83</v>
      </c>
      <c r="O217" s="2">
        <v>2</v>
      </c>
      <c r="R217" s="2">
        <v>2</v>
      </c>
    </row>
    <row r="218" spans="1:18" ht="12.75" customHeight="1">
      <c r="A218" s="3" t="s">
        <v>21</v>
      </c>
      <c r="B218" s="3" t="s">
        <v>22</v>
      </c>
      <c r="C218" s="3" t="s">
        <v>16</v>
      </c>
      <c r="D218" s="3" t="s">
        <v>23</v>
      </c>
      <c r="E218" s="3" t="s">
        <v>82</v>
      </c>
      <c r="Q218" s="2">
        <v>1</v>
      </c>
      <c r="R218" s="2">
        <v>1</v>
      </c>
    </row>
    <row r="219" spans="1:18" ht="12.75" customHeight="1">
      <c r="A219" s="3" t="s">
        <v>21</v>
      </c>
      <c r="B219" s="3" t="s">
        <v>22</v>
      </c>
      <c r="C219" s="3" t="s">
        <v>16</v>
      </c>
      <c r="D219" s="3" t="s">
        <v>23</v>
      </c>
      <c r="E219" s="3" t="s">
        <v>80</v>
      </c>
      <c r="F219" s="2">
        <v>1</v>
      </c>
      <c r="J219" s="2">
        <v>1</v>
      </c>
      <c r="R219" s="2">
        <v>2</v>
      </c>
    </row>
    <row r="220" spans="1:18" ht="12.75" customHeight="1">
      <c r="A220" s="3" t="s">
        <v>21</v>
      </c>
      <c r="B220" s="3" t="s">
        <v>22</v>
      </c>
      <c r="C220" s="3" t="s">
        <v>16</v>
      </c>
      <c r="D220" s="3" t="s">
        <v>23</v>
      </c>
      <c r="E220" s="3" t="s">
        <v>200</v>
      </c>
      <c r="P220" s="2">
        <v>1</v>
      </c>
      <c r="R220" s="2">
        <v>1</v>
      </c>
    </row>
    <row r="221" spans="1:18" ht="12.75" customHeight="1">
      <c r="A221" s="3" t="s">
        <v>21</v>
      </c>
      <c r="B221" s="3" t="s">
        <v>22</v>
      </c>
      <c r="C221" s="3" t="s">
        <v>16</v>
      </c>
      <c r="D221" s="3" t="s">
        <v>23</v>
      </c>
      <c r="E221" s="3" t="s">
        <v>215</v>
      </c>
      <c r="F221" s="2">
        <v>1</v>
      </c>
      <c r="R221" s="2">
        <v>1</v>
      </c>
    </row>
    <row r="222" spans="1:18" ht="12.75" customHeight="1">
      <c r="A222" s="3" t="s">
        <v>21</v>
      </c>
      <c r="B222" s="3" t="s">
        <v>22</v>
      </c>
      <c r="C222" s="3" t="s">
        <v>16</v>
      </c>
      <c r="D222" s="3" t="s">
        <v>23</v>
      </c>
      <c r="E222" s="3" t="s">
        <v>78</v>
      </c>
      <c r="G222" s="2">
        <v>2</v>
      </c>
      <c r="R222" s="2">
        <v>2</v>
      </c>
    </row>
    <row r="223" spans="1:18" ht="12.75" customHeight="1">
      <c r="A223" s="3" t="s">
        <v>21</v>
      </c>
      <c r="B223" s="3" t="s">
        <v>22</v>
      </c>
      <c r="C223" s="3" t="s">
        <v>16</v>
      </c>
      <c r="D223" s="3" t="s">
        <v>23</v>
      </c>
      <c r="E223" s="3" t="s">
        <v>226</v>
      </c>
      <c r="N223" s="2">
        <v>1</v>
      </c>
      <c r="R223" s="2">
        <v>1</v>
      </c>
    </row>
    <row r="224" spans="1:18" ht="12.75" customHeight="1">
      <c r="A224" s="3" t="s">
        <v>21</v>
      </c>
      <c r="B224" s="3" t="s">
        <v>22</v>
      </c>
      <c r="C224" s="3" t="s">
        <v>16</v>
      </c>
      <c r="D224" s="3" t="s">
        <v>23</v>
      </c>
      <c r="E224" s="3" t="s">
        <v>77</v>
      </c>
      <c r="N224" s="2">
        <v>1</v>
      </c>
      <c r="R224" s="2">
        <v>1</v>
      </c>
    </row>
    <row r="225" spans="1:18" ht="12.75" customHeight="1">
      <c r="A225" s="3" t="s">
        <v>21</v>
      </c>
      <c r="B225" s="3" t="s">
        <v>22</v>
      </c>
      <c r="C225" s="3" t="s">
        <v>16</v>
      </c>
      <c r="D225" s="3" t="s">
        <v>23</v>
      </c>
      <c r="E225" s="3" t="s">
        <v>75</v>
      </c>
      <c r="O225" s="2">
        <v>1</v>
      </c>
      <c r="R225" s="2">
        <v>1</v>
      </c>
    </row>
    <row r="226" spans="1:18" ht="12.75" customHeight="1">
      <c r="A226" s="3" t="s">
        <v>21</v>
      </c>
      <c r="B226" s="3" t="s">
        <v>22</v>
      </c>
      <c r="C226" s="3" t="s">
        <v>16</v>
      </c>
      <c r="D226" s="3" t="s">
        <v>23</v>
      </c>
      <c r="E226" s="3" t="s">
        <v>74</v>
      </c>
      <c r="K226" s="2">
        <v>1</v>
      </c>
      <c r="N226" s="2">
        <v>1</v>
      </c>
      <c r="R226" s="2">
        <v>2</v>
      </c>
    </row>
    <row r="227" spans="1:18" ht="12.75" customHeight="1">
      <c r="A227" s="3" t="s">
        <v>21</v>
      </c>
      <c r="B227" s="3" t="s">
        <v>22</v>
      </c>
      <c r="C227" s="3" t="s">
        <v>16</v>
      </c>
      <c r="D227" s="3" t="s">
        <v>23</v>
      </c>
      <c r="E227" s="3" t="s">
        <v>225</v>
      </c>
      <c r="Q227" s="2">
        <v>1</v>
      </c>
      <c r="R227" s="2">
        <v>1</v>
      </c>
    </row>
    <row r="228" spans="1:18" ht="12.75" customHeight="1">
      <c r="A228" s="3" t="s">
        <v>21</v>
      </c>
      <c r="B228" s="3" t="s">
        <v>22</v>
      </c>
      <c r="C228" s="3" t="s">
        <v>16</v>
      </c>
      <c r="D228" s="3" t="s">
        <v>23</v>
      </c>
      <c r="E228" s="3" t="s">
        <v>173</v>
      </c>
      <c r="F228" s="2">
        <v>1</v>
      </c>
      <c r="K228" s="2">
        <v>1</v>
      </c>
      <c r="R228" s="2">
        <v>2</v>
      </c>
    </row>
    <row r="229" spans="1:18" ht="12.75" customHeight="1">
      <c r="A229" s="3" t="s">
        <v>21</v>
      </c>
      <c r="B229" s="3" t="s">
        <v>22</v>
      </c>
      <c r="C229" s="3" t="s">
        <v>16</v>
      </c>
      <c r="D229" s="3" t="s">
        <v>23</v>
      </c>
      <c r="E229" s="3" t="s">
        <v>151</v>
      </c>
      <c r="G229" s="2">
        <v>1</v>
      </c>
      <c r="P229" s="2">
        <v>1</v>
      </c>
      <c r="Q229" s="2">
        <v>2</v>
      </c>
      <c r="R229" s="2">
        <v>4</v>
      </c>
    </row>
    <row r="230" spans="1:18" ht="12.75" customHeight="1">
      <c r="A230" s="3" t="s">
        <v>21</v>
      </c>
      <c r="B230" s="3" t="s">
        <v>22</v>
      </c>
      <c r="C230" s="3" t="s">
        <v>16</v>
      </c>
      <c r="D230" s="3" t="s">
        <v>23</v>
      </c>
      <c r="E230" s="3" t="s">
        <v>72</v>
      </c>
      <c r="H230" s="2">
        <v>1</v>
      </c>
      <c r="J230" s="2">
        <v>1</v>
      </c>
      <c r="R230" s="2">
        <v>2</v>
      </c>
    </row>
    <row r="231" spans="1:18" ht="12.75" customHeight="1">
      <c r="A231" s="3" t="s">
        <v>21</v>
      </c>
      <c r="B231" s="3" t="s">
        <v>22</v>
      </c>
      <c r="C231" s="3" t="s">
        <v>16</v>
      </c>
      <c r="D231" s="3" t="s">
        <v>23</v>
      </c>
      <c r="E231" s="3" t="s">
        <v>71</v>
      </c>
      <c r="L231" s="2">
        <v>1</v>
      </c>
      <c r="R231" s="2">
        <v>1</v>
      </c>
    </row>
    <row r="232" spans="1:18" ht="12.75" customHeight="1">
      <c r="A232" s="3" t="s">
        <v>21</v>
      </c>
      <c r="B232" s="3" t="s">
        <v>22</v>
      </c>
      <c r="C232" s="3" t="s">
        <v>16</v>
      </c>
      <c r="D232" s="3" t="s">
        <v>23</v>
      </c>
      <c r="E232" s="3" t="s">
        <v>228</v>
      </c>
      <c r="I232" s="2">
        <v>1</v>
      </c>
      <c r="J232" s="2">
        <v>1</v>
      </c>
      <c r="R232" s="2">
        <v>2</v>
      </c>
    </row>
    <row r="233" spans="1:18" ht="12.75" customHeight="1">
      <c r="A233" s="3" t="s">
        <v>21</v>
      </c>
      <c r="B233" s="3" t="s">
        <v>22</v>
      </c>
      <c r="C233" s="3" t="s">
        <v>16</v>
      </c>
      <c r="D233" s="3" t="s">
        <v>23</v>
      </c>
      <c r="E233" s="3" t="s">
        <v>142</v>
      </c>
      <c r="I233" s="2">
        <v>1</v>
      </c>
      <c r="R233" s="2">
        <v>1</v>
      </c>
    </row>
    <row r="234" spans="1:18" ht="12.75" customHeight="1">
      <c r="A234" s="3" t="s">
        <v>21</v>
      </c>
      <c r="B234" s="3" t="s">
        <v>22</v>
      </c>
      <c r="C234" s="3" t="s">
        <v>16</v>
      </c>
      <c r="D234" s="3" t="s">
        <v>23</v>
      </c>
      <c r="E234" s="3" t="s">
        <v>149</v>
      </c>
      <c r="L234" s="2">
        <v>1</v>
      </c>
      <c r="O234" s="2">
        <v>1</v>
      </c>
      <c r="R234" s="2">
        <v>2</v>
      </c>
    </row>
    <row r="235" spans="1:18" ht="12.75" customHeight="1">
      <c r="A235" s="3" t="s">
        <v>21</v>
      </c>
      <c r="B235" s="3" t="s">
        <v>22</v>
      </c>
      <c r="C235" s="3" t="s">
        <v>16</v>
      </c>
      <c r="D235" s="3" t="s">
        <v>23</v>
      </c>
      <c r="E235" s="3" t="s">
        <v>70</v>
      </c>
      <c r="G235" s="2">
        <v>1</v>
      </c>
      <c r="H235" s="2">
        <v>1</v>
      </c>
      <c r="R235" s="2">
        <v>2</v>
      </c>
    </row>
    <row r="236" spans="1:18" ht="12.75" customHeight="1">
      <c r="A236" s="3" t="s">
        <v>21</v>
      </c>
      <c r="B236" s="3" t="s">
        <v>22</v>
      </c>
      <c r="C236" s="3" t="s">
        <v>16</v>
      </c>
      <c r="D236" s="3" t="s">
        <v>23</v>
      </c>
      <c r="E236" s="3" t="s">
        <v>69</v>
      </c>
      <c r="J236" s="2">
        <v>1</v>
      </c>
      <c r="K236" s="2">
        <v>1</v>
      </c>
      <c r="L236" s="2">
        <v>1</v>
      </c>
      <c r="R236" s="2">
        <v>3</v>
      </c>
    </row>
    <row r="237" spans="1:18" ht="12.75" customHeight="1">
      <c r="A237" s="3" t="s">
        <v>21</v>
      </c>
      <c r="B237" s="3" t="s">
        <v>22</v>
      </c>
      <c r="C237" s="3" t="s">
        <v>16</v>
      </c>
      <c r="D237" s="3" t="s">
        <v>23</v>
      </c>
      <c r="E237" s="3" t="s">
        <v>171</v>
      </c>
      <c r="G237" s="2">
        <v>1</v>
      </c>
      <c r="R237" s="2">
        <v>1</v>
      </c>
    </row>
    <row r="238" spans="1:18" ht="12.75" customHeight="1">
      <c r="A238" s="3" t="s">
        <v>21</v>
      </c>
      <c r="B238" s="3" t="s">
        <v>22</v>
      </c>
      <c r="C238" s="3" t="s">
        <v>16</v>
      </c>
      <c r="D238" s="3" t="s">
        <v>23</v>
      </c>
      <c r="E238" s="3" t="s">
        <v>68</v>
      </c>
      <c r="H238" s="2">
        <v>1</v>
      </c>
      <c r="R238" s="2">
        <v>1</v>
      </c>
    </row>
    <row r="239" spans="1:18" ht="12.75" customHeight="1">
      <c r="A239" s="3" t="s">
        <v>21</v>
      </c>
      <c r="B239" s="3" t="s">
        <v>22</v>
      </c>
      <c r="C239" s="3" t="s">
        <v>16</v>
      </c>
      <c r="D239" s="3" t="s">
        <v>23</v>
      </c>
      <c r="E239" s="3" t="s">
        <v>67</v>
      </c>
      <c r="F239" s="2">
        <v>2</v>
      </c>
      <c r="N239" s="2">
        <v>1</v>
      </c>
      <c r="P239" s="2">
        <v>1</v>
      </c>
      <c r="R239" s="2">
        <v>4</v>
      </c>
    </row>
    <row r="240" spans="1:18" ht="12.75" customHeight="1">
      <c r="A240" s="3" t="s">
        <v>21</v>
      </c>
      <c r="B240" s="3" t="s">
        <v>22</v>
      </c>
      <c r="C240" s="3" t="s">
        <v>16</v>
      </c>
      <c r="D240" s="3" t="s">
        <v>23</v>
      </c>
      <c r="E240" s="3" t="s">
        <v>181</v>
      </c>
      <c r="I240" s="2">
        <v>1</v>
      </c>
      <c r="J240" s="2">
        <v>1</v>
      </c>
      <c r="M240" s="2">
        <v>1</v>
      </c>
      <c r="P240" s="2">
        <v>1</v>
      </c>
      <c r="R240" s="2">
        <v>4</v>
      </c>
    </row>
    <row r="241" spans="1:18" ht="12.75" customHeight="1">
      <c r="A241" s="3" t="s">
        <v>21</v>
      </c>
      <c r="B241" s="3" t="s">
        <v>22</v>
      </c>
      <c r="C241" s="3" t="s">
        <v>16</v>
      </c>
      <c r="D241" s="3" t="s">
        <v>23</v>
      </c>
      <c r="E241" s="3" t="s">
        <v>170</v>
      </c>
      <c r="G241" s="2">
        <v>1</v>
      </c>
      <c r="J241" s="2">
        <v>1</v>
      </c>
      <c r="N241" s="2">
        <v>1</v>
      </c>
      <c r="R241" s="2">
        <v>3</v>
      </c>
    </row>
    <row r="242" spans="1:18" ht="12.75" customHeight="1">
      <c r="A242" s="3" t="s">
        <v>21</v>
      </c>
      <c r="B242" s="3" t="s">
        <v>22</v>
      </c>
      <c r="C242" s="3" t="s">
        <v>16</v>
      </c>
      <c r="D242" s="3" t="s">
        <v>23</v>
      </c>
      <c r="E242" s="3" t="s">
        <v>66</v>
      </c>
      <c r="M242" s="2">
        <v>1</v>
      </c>
      <c r="R242" s="2">
        <v>1</v>
      </c>
    </row>
    <row r="243" spans="1:18" ht="12.75" customHeight="1">
      <c r="A243" s="3" t="s">
        <v>21</v>
      </c>
      <c r="B243" s="3" t="s">
        <v>22</v>
      </c>
      <c r="C243" s="3" t="s">
        <v>16</v>
      </c>
      <c r="D243" s="3" t="s">
        <v>23</v>
      </c>
      <c r="E243" s="3" t="s">
        <v>196</v>
      </c>
      <c r="G243" s="2">
        <v>1</v>
      </c>
      <c r="N243" s="2">
        <v>1</v>
      </c>
      <c r="R243" s="2">
        <v>2</v>
      </c>
    </row>
    <row r="244" spans="1:18" ht="12.75" customHeight="1">
      <c r="A244" s="3" t="s">
        <v>21</v>
      </c>
      <c r="B244" s="3" t="s">
        <v>22</v>
      </c>
      <c r="C244" s="3" t="s">
        <v>16</v>
      </c>
      <c r="D244" s="3" t="s">
        <v>23</v>
      </c>
      <c r="E244" s="3" t="s">
        <v>195</v>
      </c>
      <c r="F244" s="2">
        <v>1</v>
      </c>
      <c r="G244" s="2">
        <v>1</v>
      </c>
      <c r="H244" s="2">
        <v>1</v>
      </c>
      <c r="J244" s="2">
        <v>2</v>
      </c>
      <c r="O244" s="2">
        <v>1</v>
      </c>
      <c r="R244" s="2">
        <v>6</v>
      </c>
    </row>
    <row r="245" spans="1:18" ht="12.75" customHeight="1">
      <c r="A245" s="3" t="s">
        <v>21</v>
      </c>
      <c r="B245" s="3" t="s">
        <v>22</v>
      </c>
      <c r="C245" s="3" t="s">
        <v>16</v>
      </c>
      <c r="D245" s="3" t="s">
        <v>23</v>
      </c>
      <c r="E245" s="3" t="s">
        <v>180</v>
      </c>
      <c r="F245" s="2">
        <v>2</v>
      </c>
      <c r="H245" s="2">
        <v>1</v>
      </c>
      <c r="I245" s="2">
        <v>1</v>
      </c>
      <c r="Q245" s="2">
        <v>1</v>
      </c>
      <c r="R245" s="2">
        <v>5</v>
      </c>
    </row>
    <row r="246" spans="1:18" ht="12.75" customHeight="1">
      <c r="A246" s="3" t="s">
        <v>21</v>
      </c>
      <c r="B246" s="3" t="s">
        <v>22</v>
      </c>
      <c r="C246" s="3" t="s">
        <v>16</v>
      </c>
      <c r="D246" s="3" t="s">
        <v>23</v>
      </c>
      <c r="E246" s="3" t="s">
        <v>214</v>
      </c>
      <c r="K246" s="2">
        <v>1</v>
      </c>
      <c r="O246" s="2">
        <v>1</v>
      </c>
      <c r="Q246" s="2">
        <v>2</v>
      </c>
      <c r="R246" s="2">
        <v>4</v>
      </c>
    </row>
    <row r="247" spans="1:18" ht="12.75" customHeight="1">
      <c r="A247" s="3" t="s">
        <v>21</v>
      </c>
      <c r="B247" s="3" t="s">
        <v>22</v>
      </c>
      <c r="C247" s="3" t="s">
        <v>16</v>
      </c>
      <c r="D247" s="3" t="s">
        <v>23</v>
      </c>
      <c r="E247" s="3" t="s">
        <v>179</v>
      </c>
      <c r="P247" s="2">
        <v>1</v>
      </c>
      <c r="R247" s="2">
        <v>1</v>
      </c>
    </row>
    <row r="248" spans="1:18" ht="12.75" customHeight="1">
      <c r="A248" s="3" t="s">
        <v>21</v>
      </c>
      <c r="B248" s="3" t="s">
        <v>22</v>
      </c>
      <c r="C248" s="3" t="s">
        <v>16</v>
      </c>
      <c r="D248" s="3" t="s">
        <v>23</v>
      </c>
      <c r="E248" s="3" t="s">
        <v>65</v>
      </c>
      <c r="H248" s="2">
        <v>1</v>
      </c>
      <c r="I248" s="2">
        <v>1</v>
      </c>
      <c r="R248" s="2">
        <v>2</v>
      </c>
    </row>
    <row r="249" spans="1:18" ht="12.75" customHeight="1">
      <c r="A249" s="3" t="s">
        <v>21</v>
      </c>
      <c r="B249" s="3" t="s">
        <v>22</v>
      </c>
      <c r="C249" s="3" t="s">
        <v>16</v>
      </c>
      <c r="D249" s="3" t="s">
        <v>23</v>
      </c>
      <c r="E249" s="3" t="s">
        <v>206</v>
      </c>
      <c r="G249" s="2">
        <v>1</v>
      </c>
      <c r="R249" s="2">
        <v>1</v>
      </c>
    </row>
    <row r="250" spans="1:18" ht="12.75" customHeight="1">
      <c r="A250" s="3" t="s">
        <v>21</v>
      </c>
      <c r="B250" s="3" t="s">
        <v>22</v>
      </c>
      <c r="C250" s="3" t="s">
        <v>16</v>
      </c>
      <c r="D250" s="3" t="s">
        <v>23</v>
      </c>
      <c r="E250" s="3" t="s">
        <v>229</v>
      </c>
      <c r="H250" s="2">
        <v>1</v>
      </c>
      <c r="L250" s="2">
        <v>1</v>
      </c>
      <c r="R250" s="2">
        <v>2</v>
      </c>
    </row>
    <row r="251" spans="1:18" ht="12.75" customHeight="1">
      <c r="A251" s="3" t="s">
        <v>21</v>
      </c>
      <c r="B251" s="3" t="s">
        <v>22</v>
      </c>
      <c r="C251" s="3" t="s">
        <v>16</v>
      </c>
      <c r="D251" s="3" t="s">
        <v>23</v>
      </c>
      <c r="E251" s="3" t="s">
        <v>147</v>
      </c>
      <c r="F251" s="2">
        <v>1</v>
      </c>
      <c r="M251" s="2">
        <v>1</v>
      </c>
      <c r="R251" s="2">
        <v>2</v>
      </c>
    </row>
    <row r="252" spans="1:18" ht="12.75" customHeight="1">
      <c r="A252" s="3" t="s">
        <v>21</v>
      </c>
      <c r="B252" s="3" t="s">
        <v>22</v>
      </c>
      <c r="C252" s="3" t="s">
        <v>16</v>
      </c>
      <c r="D252" s="3" t="s">
        <v>23</v>
      </c>
      <c r="E252" s="3" t="s">
        <v>64</v>
      </c>
      <c r="G252" s="2">
        <v>1</v>
      </c>
      <c r="R252" s="2">
        <v>1</v>
      </c>
    </row>
    <row r="253" spans="1:18" ht="12.75" customHeight="1">
      <c r="A253" s="3" t="s">
        <v>21</v>
      </c>
      <c r="B253" s="3" t="s">
        <v>22</v>
      </c>
      <c r="C253" s="3" t="s">
        <v>16</v>
      </c>
      <c r="D253" s="3" t="s">
        <v>23</v>
      </c>
      <c r="E253" s="3" t="s">
        <v>213</v>
      </c>
      <c r="H253" s="2">
        <v>1</v>
      </c>
      <c r="R253" s="2">
        <v>1</v>
      </c>
    </row>
    <row r="254" spans="1:18" ht="12.75" customHeight="1">
      <c r="A254" s="3" t="s">
        <v>21</v>
      </c>
      <c r="B254" s="3" t="s">
        <v>22</v>
      </c>
      <c r="C254" s="3" t="s">
        <v>16</v>
      </c>
      <c r="D254" s="3" t="s">
        <v>23</v>
      </c>
      <c r="E254" s="3" t="s">
        <v>146</v>
      </c>
      <c r="F254" s="2">
        <v>1</v>
      </c>
      <c r="L254" s="2">
        <v>1</v>
      </c>
      <c r="R254" s="2">
        <v>2</v>
      </c>
    </row>
    <row r="255" spans="1:18" ht="12.75" customHeight="1">
      <c r="A255" s="3" t="s">
        <v>21</v>
      </c>
      <c r="B255" s="3" t="s">
        <v>22</v>
      </c>
      <c r="C255" s="3" t="s">
        <v>16</v>
      </c>
      <c r="D255" s="3" t="s">
        <v>23</v>
      </c>
      <c r="E255" s="3" t="s">
        <v>212</v>
      </c>
      <c r="P255" s="2">
        <v>1</v>
      </c>
      <c r="R255" s="2">
        <v>1</v>
      </c>
    </row>
    <row r="256" spans="1:18" ht="12.75" customHeight="1">
      <c r="A256" s="3" t="s">
        <v>21</v>
      </c>
      <c r="B256" s="3" t="s">
        <v>22</v>
      </c>
      <c r="C256" s="3" t="s">
        <v>16</v>
      </c>
      <c r="D256" s="3" t="s">
        <v>23</v>
      </c>
      <c r="E256" s="3" t="s">
        <v>292</v>
      </c>
      <c r="Q256" s="2">
        <v>1</v>
      </c>
      <c r="R256" s="2">
        <v>1</v>
      </c>
    </row>
    <row r="257" spans="1:18" ht="12.75" customHeight="1">
      <c r="A257" s="3" t="s">
        <v>21</v>
      </c>
      <c r="B257" s="3" t="s">
        <v>22</v>
      </c>
      <c r="C257" s="3" t="s">
        <v>16</v>
      </c>
      <c r="D257" s="3" t="s">
        <v>23</v>
      </c>
      <c r="E257" s="3" t="s">
        <v>211</v>
      </c>
      <c r="F257" s="2">
        <v>1</v>
      </c>
      <c r="J257" s="2">
        <v>1</v>
      </c>
      <c r="R257" s="2">
        <v>2</v>
      </c>
    </row>
    <row r="258" spans="1:18" ht="12.75" customHeight="1">
      <c r="A258" s="3" t="s">
        <v>21</v>
      </c>
      <c r="B258" s="3" t="s">
        <v>22</v>
      </c>
      <c r="C258" s="3" t="s">
        <v>16</v>
      </c>
      <c r="D258" s="3" t="s">
        <v>23</v>
      </c>
      <c r="E258" s="3" t="s">
        <v>169</v>
      </c>
      <c r="H258" s="2">
        <v>1</v>
      </c>
      <c r="I258" s="2">
        <v>1</v>
      </c>
      <c r="K258" s="2">
        <v>1</v>
      </c>
      <c r="O258" s="2">
        <v>1</v>
      </c>
      <c r="R258" s="2">
        <v>4</v>
      </c>
    </row>
    <row r="259" spans="1:18" ht="12.75" customHeight="1">
      <c r="A259" s="3" t="s">
        <v>21</v>
      </c>
      <c r="B259" s="3" t="s">
        <v>22</v>
      </c>
      <c r="C259" s="3" t="s">
        <v>16</v>
      </c>
      <c r="D259" s="3" t="s">
        <v>23</v>
      </c>
      <c r="E259" s="3" t="s">
        <v>178</v>
      </c>
      <c r="Q259" s="2">
        <v>1</v>
      </c>
      <c r="R259" s="2">
        <v>1</v>
      </c>
    </row>
    <row r="260" spans="1:18" ht="12.75" customHeight="1">
      <c r="A260" s="3" t="s">
        <v>21</v>
      </c>
      <c r="B260" s="3" t="s">
        <v>22</v>
      </c>
      <c r="C260" s="3" t="s">
        <v>16</v>
      </c>
      <c r="D260" s="3" t="s">
        <v>23</v>
      </c>
      <c r="E260" s="3" t="s">
        <v>204</v>
      </c>
      <c r="M260" s="2">
        <v>1</v>
      </c>
      <c r="R260" s="2">
        <v>1</v>
      </c>
    </row>
    <row r="261" spans="1:18" ht="12.75" customHeight="1">
      <c r="A261" s="3" t="s">
        <v>21</v>
      </c>
      <c r="B261" s="3" t="s">
        <v>22</v>
      </c>
      <c r="C261" s="3" t="s">
        <v>16</v>
      </c>
      <c r="D261" s="3" t="s">
        <v>23</v>
      </c>
      <c r="E261" s="3" t="s">
        <v>167</v>
      </c>
      <c r="M261" s="2">
        <v>1</v>
      </c>
      <c r="N261" s="2">
        <v>1</v>
      </c>
      <c r="R261" s="2">
        <v>2</v>
      </c>
    </row>
    <row r="262" spans="1:18" ht="12.75" customHeight="1">
      <c r="A262" s="3" t="s">
        <v>21</v>
      </c>
      <c r="B262" s="3" t="s">
        <v>22</v>
      </c>
      <c r="C262" s="3" t="s">
        <v>16</v>
      </c>
      <c r="D262" s="3" t="s">
        <v>23</v>
      </c>
      <c r="E262" s="3" t="s">
        <v>203</v>
      </c>
      <c r="K262" s="2">
        <v>1</v>
      </c>
      <c r="R262" s="2">
        <v>1</v>
      </c>
    </row>
    <row r="263" spans="1:18" ht="12.75" customHeight="1">
      <c r="A263" s="3" t="s">
        <v>21</v>
      </c>
      <c r="B263" s="3" t="s">
        <v>22</v>
      </c>
      <c r="C263" s="3" t="s">
        <v>16</v>
      </c>
      <c r="D263" s="3" t="s">
        <v>23</v>
      </c>
      <c r="E263" s="3" t="s">
        <v>63</v>
      </c>
      <c r="I263" s="2">
        <v>2</v>
      </c>
      <c r="N263" s="2">
        <v>1</v>
      </c>
      <c r="R263" s="2">
        <v>3</v>
      </c>
    </row>
    <row r="264" spans="1:18" ht="12.75" customHeight="1">
      <c r="A264" s="3" t="s">
        <v>21</v>
      </c>
      <c r="B264" s="3" t="s">
        <v>22</v>
      </c>
      <c r="C264" s="3" t="s">
        <v>16</v>
      </c>
      <c r="D264" s="3" t="s">
        <v>23</v>
      </c>
      <c r="E264" s="3" t="s">
        <v>223</v>
      </c>
      <c r="O264" s="2">
        <v>1</v>
      </c>
      <c r="P264" s="2">
        <v>1</v>
      </c>
      <c r="R264" s="2">
        <v>2</v>
      </c>
    </row>
    <row r="265" spans="1:18" ht="12.75" customHeight="1">
      <c r="A265" s="3" t="s">
        <v>21</v>
      </c>
      <c r="B265" s="3" t="s">
        <v>22</v>
      </c>
      <c r="C265" s="3" t="s">
        <v>16</v>
      </c>
      <c r="D265" s="3" t="s">
        <v>23</v>
      </c>
      <c r="E265" s="3" t="s">
        <v>291</v>
      </c>
      <c r="M265" s="2">
        <v>1</v>
      </c>
      <c r="R265" s="2">
        <v>1</v>
      </c>
    </row>
    <row r="266" spans="1:18" ht="12.75" customHeight="1">
      <c r="A266" s="3" t="s">
        <v>21</v>
      </c>
      <c r="B266" s="3" t="s">
        <v>22</v>
      </c>
      <c r="C266" s="3" t="s">
        <v>16</v>
      </c>
      <c r="D266" s="3" t="s">
        <v>23</v>
      </c>
      <c r="E266" s="3" t="s">
        <v>290</v>
      </c>
      <c r="P266" s="2">
        <v>1</v>
      </c>
      <c r="R266" s="2">
        <v>1</v>
      </c>
    </row>
    <row r="267" spans="1:18" ht="12.75" customHeight="1">
      <c r="A267" s="3" t="s">
        <v>21</v>
      </c>
      <c r="B267" s="3" t="s">
        <v>22</v>
      </c>
      <c r="C267" s="3" t="s">
        <v>16</v>
      </c>
      <c r="D267" s="3" t="s">
        <v>23</v>
      </c>
      <c r="E267" s="3" t="s">
        <v>210</v>
      </c>
      <c r="G267" s="2">
        <v>1</v>
      </c>
      <c r="R267" s="2">
        <v>1</v>
      </c>
    </row>
    <row r="268" spans="1:18" ht="12.75" customHeight="1">
      <c r="A268" s="3" t="s">
        <v>21</v>
      </c>
      <c r="B268" s="3" t="s">
        <v>22</v>
      </c>
      <c r="C268" s="3" t="s">
        <v>16</v>
      </c>
      <c r="D268" s="3" t="s">
        <v>23</v>
      </c>
      <c r="E268" s="3" t="s">
        <v>289</v>
      </c>
      <c r="I268" s="2">
        <v>1</v>
      </c>
      <c r="R268" s="2">
        <v>1</v>
      </c>
    </row>
    <row r="269" spans="1:18" ht="12.75" customHeight="1">
      <c r="A269" s="3" t="s">
        <v>21</v>
      </c>
      <c r="B269" s="3" t="s">
        <v>22</v>
      </c>
      <c r="C269" s="3" t="s">
        <v>16</v>
      </c>
      <c r="D269" s="3" t="s">
        <v>23</v>
      </c>
      <c r="E269" s="3" t="s">
        <v>288</v>
      </c>
      <c r="P269" s="2">
        <v>1</v>
      </c>
      <c r="R269" s="2">
        <v>1</v>
      </c>
    </row>
    <row r="270" spans="1:18" ht="12.75" customHeight="1">
      <c r="A270" s="3" t="s">
        <v>21</v>
      </c>
      <c r="B270" s="3" t="s">
        <v>22</v>
      </c>
      <c r="C270" s="3" t="s">
        <v>16</v>
      </c>
      <c r="D270" s="3" t="s">
        <v>23</v>
      </c>
      <c r="E270" s="3" t="s">
        <v>287</v>
      </c>
      <c r="K270" s="2">
        <v>1</v>
      </c>
      <c r="R270" s="2">
        <v>1</v>
      </c>
    </row>
    <row r="271" spans="1:18" ht="12.75" customHeight="1">
      <c r="A271" s="3" t="s">
        <v>21</v>
      </c>
      <c r="B271" s="3" t="s">
        <v>22</v>
      </c>
      <c r="C271" s="3" t="s">
        <v>16</v>
      </c>
      <c r="D271" s="3" t="s">
        <v>23</v>
      </c>
      <c r="E271" s="3" t="s">
        <v>175</v>
      </c>
      <c r="Q271" s="2">
        <v>1</v>
      </c>
      <c r="R271" s="2">
        <v>1</v>
      </c>
    </row>
    <row r="272" spans="1:18" ht="12.75" customHeight="1">
      <c r="A272" s="3" t="s">
        <v>21</v>
      </c>
      <c r="B272" s="3" t="s">
        <v>22</v>
      </c>
      <c r="C272" s="3" t="s">
        <v>16</v>
      </c>
      <c r="D272" s="3" t="s">
        <v>23</v>
      </c>
      <c r="E272" s="3" t="s">
        <v>222</v>
      </c>
      <c r="H272" s="2">
        <v>1</v>
      </c>
      <c r="R272" s="2">
        <v>1</v>
      </c>
    </row>
    <row r="273" spans="1:18" ht="12.75" customHeight="1">
      <c r="A273" s="3" t="s">
        <v>21</v>
      </c>
      <c r="B273" s="3" t="s">
        <v>22</v>
      </c>
      <c r="C273" s="3" t="s">
        <v>16</v>
      </c>
      <c r="D273" s="3" t="s">
        <v>23</v>
      </c>
      <c r="E273" s="3" t="s">
        <v>208</v>
      </c>
      <c r="O273" s="2">
        <v>1</v>
      </c>
      <c r="R273" s="2">
        <v>1</v>
      </c>
    </row>
    <row r="274" spans="1:18" ht="12.75" customHeight="1">
      <c r="A274" s="3" t="s">
        <v>21</v>
      </c>
      <c r="B274" s="3" t="s">
        <v>22</v>
      </c>
      <c r="C274" s="3" t="s">
        <v>16</v>
      </c>
      <c r="D274" s="3" t="s">
        <v>23</v>
      </c>
      <c r="E274" s="3" t="s">
        <v>207</v>
      </c>
      <c r="N274" s="2">
        <v>1</v>
      </c>
      <c r="R274" s="2">
        <v>1</v>
      </c>
    </row>
    <row r="275" spans="1:18" ht="12.75" customHeight="1">
      <c r="A275" s="3" t="s">
        <v>21</v>
      </c>
      <c r="B275" s="3" t="s">
        <v>22</v>
      </c>
      <c r="C275" s="3" t="s">
        <v>16</v>
      </c>
      <c r="D275" s="3" t="s">
        <v>23</v>
      </c>
      <c r="E275" s="3" t="s">
        <v>286</v>
      </c>
      <c r="J275" s="2">
        <v>1</v>
      </c>
      <c r="Q275" s="2">
        <v>1</v>
      </c>
      <c r="R275" s="2">
        <v>2</v>
      </c>
    </row>
    <row r="276" spans="1:18" ht="12.75" customHeight="1">
      <c r="A276" s="3" t="s">
        <v>21</v>
      </c>
      <c r="B276" s="3" t="s">
        <v>22</v>
      </c>
      <c r="C276" s="3" t="s">
        <v>16</v>
      </c>
      <c r="D276" s="3" t="s">
        <v>23</v>
      </c>
      <c r="E276" s="3" t="s">
        <v>251</v>
      </c>
      <c r="I276" s="2">
        <v>1</v>
      </c>
      <c r="R276" s="2">
        <v>1</v>
      </c>
    </row>
    <row r="277" spans="1:18" ht="12.75" customHeight="1">
      <c r="A277" s="3" t="s">
        <v>21</v>
      </c>
      <c r="B277" s="3" t="s">
        <v>22</v>
      </c>
      <c r="C277" s="3" t="s">
        <v>16</v>
      </c>
      <c r="D277" s="3" t="s">
        <v>23</v>
      </c>
      <c r="E277" s="3" t="s">
        <v>285</v>
      </c>
      <c r="L277" s="2">
        <v>1</v>
      </c>
      <c r="O277" s="2">
        <v>1</v>
      </c>
      <c r="R277" s="2">
        <v>2</v>
      </c>
    </row>
    <row r="278" spans="1:18" ht="12.75" customHeight="1">
      <c r="A278" s="3" t="s">
        <v>21</v>
      </c>
      <c r="B278" s="3" t="s">
        <v>22</v>
      </c>
      <c r="C278" s="3" t="s">
        <v>16</v>
      </c>
      <c r="D278" s="3" t="s">
        <v>23</v>
      </c>
      <c r="E278" s="3" t="s">
        <v>249</v>
      </c>
      <c r="O278" s="2">
        <v>1</v>
      </c>
      <c r="R278" s="2">
        <v>1</v>
      </c>
    </row>
    <row r="279" spans="1:18" ht="12.75" customHeight="1">
      <c r="A279" s="3" t="s">
        <v>21</v>
      </c>
      <c r="B279" s="3" t="s">
        <v>22</v>
      </c>
      <c r="C279" s="3" t="s">
        <v>16</v>
      </c>
      <c r="D279" s="3" t="s">
        <v>23</v>
      </c>
      <c r="E279" s="3" t="s">
        <v>284</v>
      </c>
      <c r="G279" s="2">
        <v>1</v>
      </c>
      <c r="P279" s="2">
        <v>1</v>
      </c>
      <c r="R279" s="2">
        <v>2</v>
      </c>
    </row>
    <row r="280" spans="1:18" ht="12.75" customHeight="1">
      <c r="A280" s="3" t="s">
        <v>21</v>
      </c>
      <c r="B280" s="3" t="s">
        <v>22</v>
      </c>
      <c r="C280" s="3" t="s">
        <v>16</v>
      </c>
      <c r="D280" s="3" t="s">
        <v>23</v>
      </c>
      <c r="E280" s="3" t="s">
        <v>166</v>
      </c>
      <c r="N280" s="2">
        <v>1</v>
      </c>
      <c r="R280" s="2">
        <v>1</v>
      </c>
    </row>
    <row r="281" spans="1:18" ht="12.75" customHeight="1">
      <c r="A281" s="3" t="s">
        <v>21</v>
      </c>
      <c r="B281" s="3" t="s">
        <v>22</v>
      </c>
      <c r="C281" s="3" t="s">
        <v>16</v>
      </c>
      <c r="D281" s="3" t="s">
        <v>23</v>
      </c>
      <c r="E281" s="3" t="s">
        <v>282</v>
      </c>
      <c r="N281" s="2">
        <v>1</v>
      </c>
      <c r="R281" s="2">
        <v>1</v>
      </c>
    </row>
    <row r="282" spans="1:18" ht="12.75" customHeight="1">
      <c r="A282" s="3" t="s">
        <v>21</v>
      </c>
      <c r="B282" s="3" t="s">
        <v>22</v>
      </c>
      <c r="C282" s="3" t="s">
        <v>16</v>
      </c>
      <c r="D282" s="3" t="s">
        <v>23</v>
      </c>
      <c r="E282" s="3" t="s">
        <v>280</v>
      </c>
      <c r="J282" s="2">
        <v>1</v>
      </c>
      <c r="R282" s="2">
        <v>1</v>
      </c>
    </row>
    <row r="283" spans="1:18" ht="12.75" customHeight="1">
      <c r="A283" s="3" t="s">
        <v>21</v>
      </c>
      <c r="B283" s="3" t="s">
        <v>22</v>
      </c>
      <c r="C283" s="3" t="s">
        <v>16</v>
      </c>
      <c r="D283" s="3" t="s">
        <v>23</v>
      </c>
      <c r="E283" s="3" t="s">
        <v>279</v>
      </c>
      <c r="K283" s="2">
        <v>1</v>
      </c>
      <c r="R283" s="2">
        <v>1</v>
      </c>
    </row>
    <row r="284" spans="1:18" ht="12.75" customHeight="1">
      <c r="A284" s="3" t="s">
        <v>21</v>
      </c>
      <c r="B284" s="3" t="s">
        <v>22</v>
      </c>
      <c r="C284" s="3" t="s">
        <v>16</v>
      </c>
      <c r="D284" s="3" t="s">
        <v>23</v>
      </c>
      <c r="E284" s="3" t="s">
        <v>58</v>
      </c>
      <c r="Q284" s="2">
        <v>1</v>
      </c>
      <c r="R284" s="2">
        <v>1</v>
      </c>
    </row>
    <row r="285" spans="1:18" ht="12.75" customHeight="1">
      <c r="A285" s="3" t="s">
        <v>21</v>
      </c>
      <c r="B285" s="3" t="s">
        <v>22</v>
      </c>
      <c r="C285" s="3" t="s">
        <v>16</v>
      </c>
      <c r="D285" s="3" t="s">
        <v>23</v>
      </c>
      <c r="E285" s="3" t="s">
        <v>278</v>
      </c>
      <c r="P285" s="2">
        <v>1</v>
      </c>
      <c r="R285" s="2">
        <v>1</v>
      </c>
    </row>
    <row r="286" spans="1:18" ht="12.75" customHeight="1">
      <c r="A286" s="3" t="s">
        <v>21</v>
      </c>
      <c r="B286" s="3" t="s">
        <v>22</v>
      </c>
      <c r="C286" s="3" t="s">
        <v>16</v>
      </c>
      <c r="D286" s="3" t="s">
        <v>23</v>
      </c>
      <c r="E286" s="3" t="s">
        <v>277</v>
      </c>
      <c r="P286" s="2">
        <v>1</v>
      </c>
      <c r="R286" s="2">
        <v>1</v>
      </c>
    </row>
    <row r="287" spans="1:18" ht="12.75" customHeight="1">
      <c r="A287" s="3" t="s">
        <v>21</v>
      </c>
      <c r="B287" s="3" t="s">
        <v>22</v>
      </c>
      <c r="C287" s="3" t="s">
        <v>16</v>
      </c>
      <c r="D287" s="3" t="s">
        <v>23</v>
      </c>
      <c r="E287" s="3" t="s">
        <v>276</v>
      </c>
      <c r="O287" s="2">
        <v>1</v>
      </c>
      <c r="R287" s="2">
        <v>1</v>
      </c>
    </row>
    <row r="288" spans="1:18" ht="12.75" customHeight="1">
      <c r="A288" s="3" t="s">
        <v>21</v>
      </c>
      <c r="B288" s="3" t="s">
        <v>22</v>
      </c>
      <c r="C288" s="3" t="s">
        <v>16</v>
      </c>
      <c r="D288" s="3" t="s">
        <v>23</v>
      </c>
      <c r="E288" s="3" t="s">
        <v>275</v>
      </c>
      <c r="F288" s="2">
        <v>1</v>
      </c>
      <c r="R288" s="2">
        <v>1</v>
      </c>
    </row>
    <row r="289" spans="1:18" ht="12.75" customHeight="1">
      <c r="A289" s="3" t="s">
        <v>21</v>
      </c>
      <c r="B289" s="3" t="s">
        <v>22</v>
      </c>
      <c r="C289" s="3" t="s">
        <v>16</v>
      </c>
      <c r="D289" s="3" t="s">
        <v>23</v>
      </c>
      <c r="E289" s="3" t="s">
        <v>274</v>
      </c>
      <c r="J289" s="2">
        <v>1</v>
      </c>
      <c r="R289" s="2">
        <v>1</v>
      </c>
    </row>
    <row r="290" spans="1:18" ht="12.75" customHeight="1">
      <c r="A290" s="3" t="s">
        <v>21</v>
      </c>
      <c r="B290" s="3" t="s">
        <v>22</v>
      </c>
      <c r="C290" s="3" t="s">
        <v>16</v>
      </c>
      <c r="D290" s="3" t="s">
        <v>23</v>
      </c>
      <c r="E290" s="3" t="s">
        <v>273</v>
      </c>
      <c r="O290" s="2">
        <v>1</v>
      </c>
      <c r="R290" s="2">
        <v>1</v>
      </c>
    </row>
    <row r="291" spans="1:18" ht="12.75" customHeight="1">
      <c r="A291" s="3" t="s">
        <v>21</v>
      </c>
      <c r="B291" s="3" t="s">
        <v>22</v>
      </c>
      <c r="C291" s="3" t="s">
        <v>16</v>
      </c>
      <c r="D291" s="3" t="s">
        <v>23</v>
      </c>
      <c r="E291" s="3" t="s">
        <v>272</v>
      </c>
      <c r="L291" s="2">
        <v>1</v>
      </c>
      <c r="R291" s="2">
        <v>1</v>
      </c>
    </row>
    <row r="292" spans="1:18" ht="12.75" customHeight="1">
      <c r="A292" s="3" t="s">
        <v>21</v>
      </c>
      <c r="B292" s="3" t="s">
        <v>22</v>
      </c>
      <c r="C292" s="3" t="s">
        <v>16</v>
      </c>
      <c r="D292" s="3" t="s">
        <v>23</v>
      </c>
      <c r="E292" s="3" t="s">
        <v>271</v>
      </c>
      <c r="H292" s="2">
        <v>1</v>
      </c>
      <c r="N292" s="2">
        <v>1</v>
      </c>
      <c r="R292" s="2">
        <v>2</v>
      </c>
    </row>
    <row r="293" spans="1:18" ht="12.75" customHeight="1">
      <c r="A293" s="3" t="s">
        <v>21</v>
      </c>
      <c r="B293" s="3" t="s">
        <v>22</v>
      </c>
      <c r="C293" s="3" t="s">
        <v>16</v>
      </c>
      <c r="D293" s="3" t="s">
        <v>23</v>
      </c>
      <c r="E293" s="3" t="s">
        <v>270</v>
      </c>
      <c r="M293" s="2">
        <v>1</v>
      </c>
      <c r="R293" s="2">
        <v>1</v>
      </c>
    </row>
    <row r="294" spans="1:18" ht="12.75" customHeight="1">
      <c r="A294" s="3" t="s">
        <v>21</v>
      </c>
      <c r="B294" s="3" t="s">
        <v>22</v>
      </c>
      <c r="C294" s="3" t="s">
        <v>16</v>
      </c>
      <c r="D294" s="3" t="s">
        <v>23</v>
      </c>
      <c r="E294" s="3" t="s">
        <v>269</v>
      </c>
      <c r="N294" s="2">
        <v>1</v>
      </c>
      <c r="R294" s="2">
        <v>1</v>
      </c>
    </row>
    <row r="295" spans="1:18" ht="12.75" customHeight="1">
      <c r="A295" s="3" t="s">
        <v>21</v>
      </c>
      <c r="B295" s="3" t="s">
        <v>22</v>
      </c>
      <c r="C295" s="3" t="s">
        <v>16</v>
      </c>
      <c r="D295" s="3" t="s">
        <v>23</v>
      </c>
      <c r="E295" s="3" t="s">
        <v>268</v>
      </c>
      <c r="Q295" s="2">
        <v>1</v>
      </c>
      <c r="R295" s="2">
        <v>1</v>
      </c>
    </row>
    <row r="296" spans="1:18" ht="12.75" customHeight="1">
      <c r="A296" s="3" t="s">
        <v>21</v>
      </c>
      <c r="B296" s="3" t="s">
        <v>22</v>
      </c>
      <c r="C296" s="3" t="s">
        <v>16</v>
      </c>
      <c r="D296" s="3" t="s">
        <v>23</v>
      </c>
      <c r="E296" s="3" t="s">
        <v>267</v>
      </c>
      <c r="I296" s="2">
        <v>1</v>
      </c>
      <c r="R296" s="2">
        <v>1</v>
      </c>
    </row>
    <row r="297" spans="1:18" ht="12.75" customHeight="1">
      <c r="A297" s="3" t="s">
        <v>21</v>
      </c>
      <c r="B297" s="3" t="s">
        <v>22</v>
      </c>
      <c r="C297" s="3" t="s">
        <v>16</v>
      </c>
      <c r="D297" s="3" t="s">
        <v>23</v>
      </c>
      <c r="E297" s="3" t="s">
        <v>134</v>
      </c>
      <c r="G297" s="2">
        <v>1</v>
      </c>
      <c r="R297" s="2">
        <v>1</v>
      </c>
    </row>
    <row r="298" spans="1:18" ht="12.75" customHeight="1">
      <c r="A298" s="3" t="s">
        <v>21</v>
      </c>
      <c r="B298" s="3" t="s">
        <v>22</v>
      </c>
      <c r="C298" s="3" t="s">
        <v>16</v>
      </c>
      <c r="D298" s="3" t="s">
        <v>23</v>
      </c>
      <c r="E298" s="3" t="s">
        <v>131</v>
      </c>
      <c r="O298" s="2">
        <v>1</v>
      </c>
      <c r="R298" s="2">
        <v>1</v>
      </c>
    </row>
    <row r="299" spans="1:18" ht="12.75" customHeight="1">
      <c r="A299" s="3" t="s">
        <v>21</v>
      </c>
      <c r="B299" s="3" t="s">
        <v>22</v>
      </c>
      <c r="C299" s="3" t="s">
        <v>16</v>
      </c>
      <c r="D299" s="3" t="s">
        <v>23</v>
      </c>
      <c r="E299" s="3" t="s">
        <v>266</v>
      </c>
      <c r="Q299" s="2">
        <v>1</v>
      </c>
      <c r="R299" s="2">
        <v>1</v>
      </c>
    </row>
    <row r="300" spans="1:18" ht="12.75" customHeight="1">
      <c r="A300" s="3" t="s">
        <v>21</v>
      </c>
      <c r="B300" s="3" t="s">
        <v>22</v>
      </c>
      <c r="C300" s="3" t="s">
        <v>16</v>
      </c>
      <c r="D300" s="3" t="s">
        <v>23</v>
      </c>
      <c r="E300" s="3" t="s">
        <v>265</v>
      </c>
      <c r="M300" s="2">
        <v>1</v>
      </c>
      <c r="R300" s="2">
        <v>1</v>
      </c>
    </row>
    <row r="301" spans="1:18" ht="12.75" customHeight="1">
      <c r="A301" s="3" t="s">
        <v>21</v>
      </c>
      <c r="B301" s="3" t="s">
        <v>22</v>
      </c>
      <c r="C301" s="3" t="s">
        <v>16</v>
      </c>
      <c r="D301" s="3" t="s">
        <v>23</v>
      </c>
      <c r="E301" s="3" t="s">
        <v>264</v>
      </c>
      <c r="K301" s="2">
        <v>1</v>
      </c>
      <c r="R301" s="2">
        <v>1</v>
      </c>
    </row>
    <row r="302" spans="1:18" ht="12.75" customHeight="1">
      <c r="A302" s="3" t="s">
        <v>21</v>
      </c>
      <c r="B302" s="3" t="s">
        <v>22</v>
      </c>
      <c r="C302" s="3" t="s">
        <v>16</v>
      </c>
      <c r="D302" s="3" t="s">
        <v>23</v>
      </c>
      <c r="E302" s="3" t="s">
        <v>263</v>
      </c>
      <c r="F302" s="2">
        <v>1</v>
      </c>
      <c r="R302" s="2">
        <v>1</v>
      </c>
    </row>
    <row r="303" spans="1:18" ht="12.75" customHeight="1">
      <c r="A303" s="3" t="s">
        <v>21</v>
      </c>
      <c r="B303" s="3" t="s">
        <v>22</v>
      </c>
      <c r="C303" s="3" t="s">
        <v>16</v>
      </c>
      <c r="D303" s="3" t="s">
        <v>23</v>
      </c>
      <c r="E303" s="3" t="s">
        <v>262</v>
      </c>
      <c r="L303" s="2">
        <v>1</v>
      </c>
      <c r="R303" s="2">
        <v>1</v>
      </c>
    </row>
    <row r="304" spans="1:18" ht="12.75" customHeight="1">
      <c r="A304" s="3" t="s">
        <v>21</v>
      </c>
      <c r="B304" s="3" t="s">
        <v>22</v>
      </c>
      <c r="C304" s="3" t="s">
        <v>16</v>
      </c>
      <c r="D304" s="3" t="s">
        <v>23</v>
      </c>
      <c r="E304" s="3" t="s">
        <v>261</v>
      </c>
      <c r="G304" s="2">
        <v>1</v>
      </c>
      <c r="N304" s="2">
        <v>1</v>
      </c>
      <c r="R304" s="2">
        <v>2</v>
      </c>
    </row>
    <row r="305" spans="1:18" ht="12.75" customHeight="1">
      <c r="A305" s="3" t="s">
        <v>21</v>
      </c>
      <c r="B305" s="3" t="s">
        <v>22</v>
      </c>
      <c r="C305" s="3" t="s">
        <v>16</v>
      </c>
      <c r="D305" s="3" t="s">
        <v>23</v>
      </c>
      <c r="E305" s="3" t="s">
        <v>260</v>
      </c>
      <c r="H305" s="2">
        <v>1</v>
      </c>
      <c r="P305" s="2">
        <v>1</v>
      </c>
      <c r="R305" s="2">
        <v>2</v>
      </c>
    </row>
    <row r="306" spans="1:18" ht="12.75" customHeight="1">
      <c r="A306" s="3" t="s">
        <v>21</v>
      </c>
      <c r="B306" s="3" t="s">
        <v>22</v>
      </c>
      <c r="C306" s="3" t="s">
        <v>16</v>
      </c>
      <c r="D306" s="3" t="s">
        <v>23</v>
      </c>
      <c r="E306" s="3" t="s">
        <v>259</v>
      </c>
      <c r="P306" s="2">
        <v>1</v>
      </c>
      <c r="R306" s="2">
        <v>1</v>
      </c>
    </row>
    <row r="307" spans="1:18" ht="12.75" customHeight="1">
      <c r="A307" s="3" t="s">
        <v>21</v>
      </c>
      <c r="B307" s="3" t="s">
        <v>22</v>
      </c>
      <c r="C307" s="3" t="s">
        <v>16</v>
      </c>
      <c r="D307" s="3" t="s">
        <v>23</v>
      </c>
      <c r="E307" s="3" t="s">
        <v>258</v>
      </c>
      <c r="Q307" s="2">
        <v>1</v>
      </c>
      <c r="R307" s="2">
        <v>1</v>
      </c>
    </row>
    <row r="308" spans="1:18" ht="12.75" customHeight="1">
      <c r="A308" s="3" t="s">
        <v>21</v>
      </c>
      <c r="B308" s="3" t="s">
        <v>22</v>
      </c>
      <c r="C308" s="3" t="s">
        <v>16</v>
      </c>
      <c r="D308" s="3" t="s">
        <v>23</v>
      </c>
      <c r="E308" s="3" t="s">
        <v>257</v>
      </c>
      <c r="J308" s="2">
        <v>1</v>
      </c>
      <c r="R308" s="2">
        <v>1</v>
      </c>
    </row>
    <row r="309" spans="1:18" ht="12.75" customHeight="1">
      <c r="A309" s="3" t="s">
        <v>21</v>
      </c>
      <c r="B309" s="3" t="s">
        <v>22</v>
      </c>
      <c r="C309" s="3" t="s">
        <v>16</v>
      </c>
      <c r="D309" s="3" t="s">
        <v>23</v>
      </c>
      <c r="E309" s="3" t="s">
        <v>256</v>
      </c>
      <c r="I309" s="2">
        <v>1</v>
      </c>
      <c r="R309" s="2">
        <v>1</v>
      </c>
    </row>
    <row r="310" spans="1:18" ht="12.75" customHeight="1">
      <c r="A310" s="3" t="s">
        <v>21</v>
      </c>
      <c r="B310" s="3" t="s">
        <v>22</v>
      </c>
      <c r="C310" s="3" t="s">
        <v>16</v>
      </c>
      <c r="D310" s="3" t="s">
        <v>23</v>
      </c>
      <c r="E310" s="3" t="s">
        <v>255</v>
      </c>
      <c r="M310" s="2">
        <v>1</v>
      </c>
      <c r="R310" s="2">
        <v>1</v>
      </c>
    </row>
    <row r="311" spans="1:18" ht="12.75" customHeight="1">
      <c r="A311" s="3" t="s">
        <v>21</v>
      </c>
      <c r="B311" s="3" t="s">
        <v>22</v>
      </c>
      <c r="C311" s="3" t="s">
        <v>16</v>
      </c>
      <c r="D311" s="3" t="s">
        <v>23</v>
      </c>
      <c r="E311" s="3" t="s">
        <v>254</v>
      </c>
      <c r="L311" s="2">
        <v>1</v>
      </c>
      <c r="R311" s="2">
        <v>1</v>
      </c>
    </row>
    <row r="312" spans="1:18" ht="12.75" customHeight="1">
      <c r="A312" s="3" t="s">
        <v>21</v>
      </c>
      <c r="B312" s="3" t="s">
        <v>22</v>
      </c>
      <c r="C312" s="3" t="s">
        <v>16</v>
      </c>
      <c r="D312" s="3" t="s">
        <v>23</v>
      </c>
      <c r="E312" s="3" t="s">
        <v>191</v>
      </c>
      <c r="O312" s="2">
        <v>1</v>
      </c>
      <c r="R312" s="2">
        <v>1</v>
      </c>
    </row>
    <row r="313" spans="1:18" ht="12.75" customHeight="1">
      <c r="A313" s="3" t="s">
        <v>21</v>
      </c>
      <c r="B313" s="3" t="s">
        <v>22</v>
      </c>
      <c r="C313" s="3" t="s">
        <v>16</v>
      </c>
      <c r="D313" s="3" t="s">
        <v>23</v>
      </c>
      <c r="E313" s="3" t="s">
        <v>253</v>
      </c>
      <c r="K313" s="2">
        <v>1</v>
      </c>
      <c r="R313" s="2">
        <v>1</v>
      </c>
    </row>
    <row r="314" spans="1:18" ht="12.75" customHeight="1">
      <c r="A314" s="3" t="s">
        <v>21</v>
      </c>
      <c r="B314" s="3" t="s">
        <v>22</v>
      </c>
      <c r="C314" s="3" t="s">
        <v>16</v>
      </c>
      <c r="D314" s="3" t="s">
        <v>23</v>
      </c>
      <c r="E314" s="3" t="s">
        <v>189</v>
      </c>
      <c r="N314" s="2">
        <v>1</v>
      </c>
      <c r="R314" s="2">
        <v>1</v>
      </c>
    </row>
    <row r="315" spans="1:18" ht="12.75" customHeight="1">
      <c r="A315" s="3" t="s">
        <v>21</v>
      </c>
      <c r="B315" s="3" t="s">
        <v>22</v>
      </c>
      <c r="C315" s="3" t="s">
        <v>16</v>
      </c>
      <c r="D315" s="3" t="s">
        <v>23</v>
      </c>
      <c r="E315" s="3" t="s">
        <v>252</v>
      </c>
      <c r="K315" s="2">
        <v>1</v>
      </c>
      <c r="R315" s="2">
        <v>1</v>
      </c>
    </row>
    <row r="316" spans="1:18" ht="12.75" customHeight="1">
      <c r="A316" s="3"/>
      <c r="B316" s="3"/>
      <c r="C316" s="3"/>
      <c r="D316" s="3"/>
      <c r="E316" s="3"/>
      <c r="K316" s="2"/>
      <c r="R316" s="2"/>
    </row>
    <row r="317" spans="1:18" ht="12.75" customHeight="1">
      <c r="A317" s="3"/>
      <c r="B317" s="3"/>
      <c r="C317" s="3"/>
      <c r="D317" s="3"/>
      <c r="E317" s="3"/>
      <c r="K317" s="2"/>
      <c r="R317" s="2"/>
    </row>
    <row r="318" spans="1:18" ht="12.75" customHeight="1">
      <c r="A318" s="3"/>
      <c r="B318" s="3"/>
      <c r="C318" s="3"/>
      <c r="D318" s="3"/>
      <c r="E318" s="3"/>
      <c r="K318" s="2"/>
      <c r="R318" s="2"/>
    </row>
    <row r="319" spans="1:18" ht="12.75" customHeight="1">
      <c r="A319" s="3" t="s">
        <v>21</v>
      </c>
      <c r="B319" s="3" t="s">
        <v>22</v>
      </c>
      <c r="C319" s="3" t="s">
        <v>16</v>
      </c>
      <c r="D319" s="3" t="s">
        <v>43</v>
      </c>
      <c r="E319" s="3" t="s">
        <v>42</v>
      </c>
      <c r="L319" s="2">
        <v>1</v>
      </c>
      <c r="M319" s="2">
        <v>1</v>
      </c>
      <c r="R319" s="2">
        <v>2</v>
      </c>
    </row>
    <row r="320" spans="1:18" ht="12.75" customHeight="1">
      <c r="A320" s="3" t="s">
        <v>21</v>
      </c>
      <c r="B320" s="3" t="s">
        <v>22</v>
      </c>
      <c r="C320" s="3" t="s">
        <v>16</v>
      </c>
      <c r="D320" s="3" t="s">
        <v>43</v>
      </c>
      <c r="E320" s="3" t="s">
        <v>41</v>
      </c>
      <c r="K320" s="2">
        <v>1</v>
      </c>
      <c r="M320" s="2">
        <v>1</v>
      </c>
      <c r="R320" s="2">
        <v>2</v>
      </c>
    </row>
    <row r="321" spans="1:18" ht="12.75" customHeight="1">
      <c r="A321" s="3" t="s">
        <v>21</v>
      </c>
      <c r="B321" s="3" t="s">
        <v>22</v>
      </c>
      <c r="C321" s="3" t="s">
        <v>16</v>
      </c>
      <c r="D321" s="3" t="s">
        <v>43</v>
      </c>
      <c r="E321" s="3" t="s">
        <v>38</v>
      </c>
      <c r="F321" s="2">
        <v>1</v>
      </c>
      <c r="K321" s="2">
        <v>1</v>
      </c>
      <c r="L321" s="2">
        <v>2</v>
      </c>
      <c r="Q321" s="2">
        <v>1</v>
      </c>
      <c r="R321" s="2">
        <v>5</v>
      </c>
    </row>
    <row r="322" spans="1:18" ht="12.75" customHeight="1">
      <c r="A322" s="3" t="s">
        <v>21</v>
      </c>
      <c r="B322" s="3" t="s">
        <v>22</v>
      </c>
      <c r="C322" s="3" t="s">
        <v>16</v>
      </c>
      <c r="D322" s="3" t="s">
        <v>43</v>
      </c>
      <c r="E322" s="3" t="s">
        <v>50</v>
      </c>
      <c r="F322" s="2">
        <v>1</v>
      </c>
      <c r="M322" s="2">
        <v>1</v>
      </c>
      <c r="R322" s="2">
        <v>2</v>
      </c>
    </row>
    <row r="323" spans="1:18" ht="12.75" customHeight="1">
      <c r="A323" s="3" t="s">
        <v>21</v>
      </c>
      <c r="B323" s="3" t="s">
        <v>22</v>
      </c>
      <c r="C323" s="3" t="s">
        <v>16</v>
      </c>
      <c r="D323" s="3" t="s">
        <v>43</v>
      </c>
      <c r="E323" s="3" t="s">
        <v>124</v>
      </c>
      <c r="H323" s="2">
        <v>1</v>
      </c>
      <c r="J323" s="2">
        <v>1</v>
      </c>
      <c r="P323" s="2">
        <v>1</v>
      </c>
      <c r="Q323" s="2">
        <v>1</v>
      </c>
      <c r="R323" s="2">
        <v>4</v>
      </c>
    </row>
    <row r="324" spans="1:18" ht="12.75" customHeight="1">
      <c r="A324" s="3" t="s">
        <v>21</v>
      </c>
      <c r="B324" s="3" t="s">
        <v>22</v>
      </c>
      <c r="C324" s="3" t="s">
        <v>16</v>
      </c>
      <c r="D324" s="3" t="s">
        <v>43</v>
      </c>
      <c r="E324" s="3" t="s">
        <v>46</v>
      </c>
      <c r="F324" s="2">
        <v>1</v>
      </c>
      <c r="H324" s="2">
        <v>1</v>
      </c>
      <c r="I324" s="2">
        <v>1</v>
      </c>
      <c r="Q324" s="2">
        <v>1</v>
      </c>
      <c r="R324" s="2">
        <v>4</v>
      </c>
    </row>
    <row r="325" spans="1:18" ht="12.75" customHeight="1">
      <c r="A325" s="3" t="s">
        <v>21</v>
      </c>
      <c r="B325" s="3" t="s">
        <v>22</v>
      </c>
      <c r="C325" s="3" t="s">
        <v>16</v>
      </c>
      <c r="D325" s="3" t="s">
        <v>43</v>
      </c>
      <c r="E325" s="3" t="s">
        <v>123</v>
      </c>
      <c r="G325" s="2">
        <v>2</v>
      </c>
      <c r="I325" s="2">
        <v>1</v>
      </c>
      <c r="J325" s="2">
        <v>2</v>
      </c>
      <c r="O325" s="2">
        <v>2</v>
      </c>
      <c r="R325" s="2">
        <v>7</v>
      </c>
    </row>
    <row r="326" spans="1:18" ht="12.75" customHeight="1">
      <c r="A326" s="3" t="s">
        <v>21</v>
      </c>
      <c r="B326" s="3" t="s">
        <v>22</v>
      </c>
      <c r="C326" s="3" t="s">
        <v>16</v>
      </c>
      <c r="D326" s="3" t="s">
        <v>43</v>
      </c>
      <c r="E326" s="3" t="s">
        <v>122</v>
      </c>
      <c r="K326" s="2">
        <v>1</v>
      </c>
      <c r="N326" s="2">
        <v>1</v>
      </c>
      <c r="P326" s="2">
        <v>1</v>
      </c>
      <c r="R326" s="2">
        <v>3</v>
      </c>
    </row>
    <row r="327" spans="1:18" ht="12.75" customHeight="1">
      <c r="A327" s="3" t="s">
        <v>21</v>
      </c>
      <c r="B327" s="3" t="s">
        <v>22</v>
      </c>
      <c r="C327" s="3" t="s">
        <v>16</v>
      </c>
      <c r="D327" s="3" t="s">
        <v>43</v>
      </c>
      <c r="E327" s="3" t="s">
        <v>121</v>
      </c>
      <c r="N327" s="2">
        <v>1</v>
      </c>
      <c r="R327" s="2">
        <v>1</v>
      </c>
    </row>
    <row r="328" spans="1:18" ht="12.75" customHeight="1">
      <c r="A328" s="3" t="s">
        <v>21</v>
      </c>
      <c r="B328" s="3" t="s">
        <v>22</v>
      </c>
      <c r="C328" s="3" t="s">
        <v>16</v>
      </c>
      <c r="D328" s="3" t="s">
        <v>43</v>
      </c>
      <c r="E328" s="3" t="s">
        <v>120</v>
      </c>
      <c r="P328" s="2">
        <v>1</v>
      </c>
      <c r="R328" s="2">
        <v>1</v>
      </c>
    </row>
    <row r="329" spans="1:18" ht="12.75" customHeight="1">
      <c r="A329" s="3" t="s">
        <v>21</v>
      </c>
      <c r="B329" s="3" t="s">
        <v>22</v>
      </c>
      <c r="C329" s="3" t="s">
        <v>16</v>
      </c>
      <c r="D329" s="3" t="s">
        <v>43</v>
      </c>
      <c r="E329" s="3" t="s">
        <v>118</v>
      </c>
      <c r="I329" s="2">
        <v>1</v>
      </c>
      <c r="N329" s="2">
        <v>1</v>
      </c>
      <c r="R329" s="2">
        <v>2</v>
      </c>
    </row>
    <row r="330" spans="1:18" ht="12.75" customHeight="1">
      <c r="A330" s="3" t="s">
        <v>21</v>
      </c>
      <c r="B330" s="3" t="s">
        <v>22</v>
      </c>
      <c r="C330" s="3" t="s">
        <v>16</v>
      </c>
      <c r="D330" s="3" t="s">
        <v>43</v>
      </c>
      <c r="E330" s="3" t="s">
        <v>117</v>
      </c>
      <c r="H330" s="2">
        <v>1</v>
      </c>
      <c r="R330" s="2">
        <v>1</v>
      </c>
    </row>
    <row r="331" spans="1:18" ht="12.75" customHeight="1">
      <c r="A331" s="3" t="s">
        <v>21</v>
      </c>
      <c r="B331" s="3" t="s">
        <v>22</v>
      </c>
      <c r="C331" s="3" t="s">
        <v>16</v>
      </c>
      <c r="D331" s="3" t="s">
        <v>43</v>
      </c>
      <c r="E331" s="3" t="s">
        <v>116</v>
      </c>
      <c r="G331" s="2">
        <v>1</v>
      </c>
      <c r="R331" s="2">
        <v>1</v>
      </c>
    </row>
    <row r="332" spans="1:18" ht="12.75" customHeight="1">
      <c r="A332" s="3" t="s">
        <v>21</v>
      </c>
      <c r="B332" s="3" t="s">
        <v>22</v>
      </c>
      <c r="C332" s="3" t="s">
        <v>16</v>
      </c>
      <c r="D332" s="3" t="s">
        <v>43</v>
      </c>
      <c r="E332" s="3" t="s">
        <v>115</v>
      </c>
      <c r="O332" s="2">
        <v>1</v>
      </c>
      <c r="R332" s="2">
        <v>1</v>
      </c>
    </row>
    <row r="333" spans="1:18" ht="12.75" customHeight="1">
      <c r="A333" s="3" t="s">
        <v>21</v>
      </c>
      <c r="B333" s="3" t="s">
        <v>22</v>
      </c>
      <c r="C333" s="3" t="s">
        <v>16</v>
      </c>
      <c r="D333" s="3" t="s">
        <v>43</v>
      </c>
      <c r="E333" s="3" t="s">
        <v>113</v>
      </c>
      <c r="H333" s="2">
        <v>1</v>
      </c>
      <c r="R333" s="2">
        <v>1</v>
      </c>
    </row>
    <row r="334" spans="1:18" ht="12.75" customHeight="1">
      <c r="A334" s="3" t="s">
        <v>21</v>
      </c>
      <c r="B334" s="3" t="s">
        <v>22</v>
      </c>
      <c r="C334" s="3" t="s">
        <v>16</v>
      </c>
      <c r="D334" s="3" t="s">
        <v>43</v>
      </c>
      <c r="E334" s="3" t="s">
        <v>111</v>
      </c>
      <c r="J334" s="2">
        <v>1</v>
      </c>
      <c r="Q334" s="2">
        <v>1</v>
      </c>
      <c r="R334" s="2">
        <v>2</v>
      </c>
    </row>
    <row r="335" spans="1:18" ht="12.75" customHeight="1">
      <c r="A335" s="3" t="s">
        <v>21</v>
      </c>
      <c r="B335" s="3" t="s">
        <v>22</v>
      </c>
      <c r="C335" s="3" t="s">
        <v>16</v>
      </c>
      <c r="D335" s="3" t="s">
        <v>43</v>
      </c>
      <c r="E335" s="3" t="s">
        <v>44</v>
      </c>
      <c r="G335" s="2">
        <v>1</v>
      </c>
      <c r="L335" s="2">
        <v>1</v>
      </c>
      <c r="R335" s="2">
        <v>2</v>
      </c>
    </row>
    <row r="336" spans="1:18" ht="12.75" customHeight="1">
      <c r="A336" s="3" t="s">
        <v>21</v>
      </c>
      <c r="B336" s="3" t="s">
        <v>22</v>
      </c>
      <c r="C336" s="3" t="s">
        <v>16</v>
      </c>
      <c r="D336" s="3" t="s">
        <v>43</v>
      </c>
      <c r="E336" s="3" t="s">
        <v>110</v>
      </c>
      <c r="F336" s="2">
        <v>1</v>
      </c>
      <c r="R336" s="2">
        <v>1</v>
      </c>
    </row>
    <row r="337" spans="1:18" ht="12.75" customHeight="1">
      <c r="A337" s="3" t="s">
        <v>21</v>
      </c>
      <c r="B337" s="3" t="s">
        <v>22</v>
      </c>
      <c r="C337" s="3" t="s">
        <v>16</v>
      </c>
      <c r="D337" s="3" t="s">
        <v>43</v>
      </c>
      <c r="E337" s="3" t="s">
        <v>109</v>
      </c>
      <c r="I337" s="2">
        <v>1</v>
      </c>
      <c r="M337" s="2">
        <v>1</v>
      </c>
      <c r="N337" s="2">
        <v>1</v>
      </c>
      <c r="R337" s="2">
        <v>3</v>
      </c>
    </row>
    <row r="338" spans="1:18" ht="12.75" customHeight="1">
      <c r="A338" s="3" t="s">
        <v>21</v>
      </c>
      <c r="B338" s="3" t="s">
        <v>22</v>
      </c>
      <c r="C338" s="3" t="s">
        <v>16</v>
      </c>
      <c r="D338" s="3" t="s">
        <v>43</v>
      </c>
      <c r="E338" s="3" t="s">
        <v>108</v>
      </c>
      <c r="O338" s="2">
        <v>1</v>
      </c>
      <c r="R338" s="2">
        <v>1</v>
      </c>
    </row>
    <row r="339" spans="1:18" ht="12.75" customHeight="1">
      <c r="A339" s="3" t="s">
        <v>21</v>
      </c>
      <c r="B339" s="3" t="s">
        <v>22</v>
      </c>
      <c r="C339" s="3" t="s">
        <v>16</v>
      </c>
      <c r="D339" s="3" t="s">
        <v>43</v>
      </c>
      <c r="E339" s="3" t="s">
        <v>106</v>
      </c>
      <c r="K339" s="2">
        <v>1</v>
      </c>
      <c r="R339" s="2">
        <v>1</v>
      </c>
    </row>
    <row r="340" spans="1:18" ht="12.75" customHeight="1">
      <c r="A340" s="3" t="s">
        <v>21</v>
      </c>
      <c r="B340" s="3" t="s">
        <v>22</v>
      </c>
      <c r="C340" s="3" t="s">
        <v>16</v>
      </c>
      <c r="D340" s="3" t="s">
        <v>43</v>
      </c>
      <c r="E340" s="3" t="s">
        <v>104</v>
      </c>
      <c r="P340" s="2">
        <v>1</v>
      </c>
      <c r="R340" s="2">
        <v>1</v>
      </c>
    </row>
    <row r="341" spans="1:18" ht="12.75" customHeight="1">
      <c r="A341" s="3" t="s">
        <v>21</v>
      </c>
      <c r="B341" s="3" t="s">
        <v>22</v>
      </c>
      <c r="C341" s="3" t="s">
        <v>16</v>
      </c>
      <c r="D341" s="3" t="s">
        <v>43</v>
      </c>
      <c r="E341" s="3" t="s">
        <v>196</v>
      </c>
      <c r="I341" s="2">
        <v>1</v>
      </c>
      <c r="R341" s="2">
        <v>1</v>
      </c>
    </row>
    <row r="342" spans="1:18" ht="12.75" customHeight="1">
      <c r="A342" s="3" t="s">
        <v>21</v>
      </c>
      <c r="B342" s="3" t="s">
        <v>22</v>
      </c>
      <c r="C342" s="3" t="s">
        <v>16</v>
      </c>
      <c r="D342" s="3" t="s">
        <v>43</v>
      </c>
      <c r="E342" s="3" t="s">
        <v>222</v>
      </c>
      <c r="N342" s="2">
        <v>1</v>
      </c>
      <c r="R342" s="2">
        <v>1</v>
      </c>
    </row>
    <row r="343" spans="1:18" ht="12.75" customHeight="1">
      <c r="A343" s="3" t="s">
        <v>21</v>
      </c>
      <c r="B343" s="3" t="s">
        <v>22</v>
      </c>
      <c r="C343" s="3" t="s">
        <v>16</v>
      </c>
      <c r="D343" s="3" t="s">
        <v>43</v>
      </c>
      <c r="E343" s="3" t="s">
        <v>251</v>
      </c>
      <c r="M343" s="2">
        <v>1</v>
      </c>
      <c r="R343" s="2">
        <v>1</v>
      </c>
    </row>
    <row r="344" spans="1:18" ht="12.75" customHeight="1">
      <c r="A344" s="3" t="s">
        <v>21</v>
      </c>
      <c r="B344" s="3" t="s">
        <v>22</v>
      </c>
      <c r="C344" s="3" t="s">
        <v>16</v>
      </c>
      <c r="D344" s="3" t="s">
        <v>43</v>
      </c>
      <c r="E344" s="3" t="s">
        <v>250</v>
      </c>
      <c r="J344" s="2">
        <v>1</v>
      </c>
      <c r="R344" s="2">
        <v>1</v>
      </c>
    </row>
    <row r="345" spans="1:18" ht="12.75" customHeight="1">
      <c r="A345" s="3" t="s">
        <v>21</v>
      </c>
      <c r="B345" s="3" t="s">
        <v>22</v>
      </c>
      <c r="C345" s="3" t="s">
        <v>16</v>
      </c>
      <c r="D345" s="3" t="s">
        <v>43</v>
      </c>
      <c r="E345" s="3" t="s">
        <v>249</v>
      </c>
      <c r="P345" s="2">
        <v>1</v>
      </c>
      <c r="R345" s="2">
        <v>1</v>
      </c>
    </row>
    <row r="346" spans="1:18" ht="12.75" customHeight="1">
      <c r="A346" s="3" t="s">
        <v>21</v>
      </c>
      <c r="B346" s="3" t="s">
        <v>22</v>
      </c>
      <c r="C346" s="3" t="s">
        <v>16</v>
      </c>
      <c r="D346" s="3" t="s">
        <v>43</v>
      </c>
      <c r="E346" s="3" t="s">
        <v>247</v>
      </c>
      <c r="O346" s="2">
        <v>1</v>
      </c>
      <c r="R346" s="2">
        <v>1</v>
      </c>
    </row>
    <row r="347" spans="1:18" ht="12.75" customHeight="1">
      <c r="A347" s="3" t="s">
        <v>21</v>
      </c>
      <c r="B347" s="3" t="s">
        <v>22</v>
      </c>
      <c r="C347" s="3" t="s">
        <v>16</v>
      </c>
      <c r="D347" s="3" t="s">
        <v>43</v>
      </c>
      <c r="E347" s="3" t="s">
        <v>246</v>
      </c>
      <c r="G347" s="2">
        <v>1</v>
      </c>
      <c r="R347" s="2">
        <v>1</v>
      </c>
    </row>
    <row r="348" spans="1:18" ht="12.75" customHeight="1">
      <c r="A348" s="3" t="s">
        <v>21</v>
      </c>
      <c r="B348" s="3" t="s">
        <v>22</v>
      </c>
      <c r="C348" s="3" t="s">
        <v>16</v>
      </c>
      <c r="D348" s="3" t="s">
        <v>43</v>
      </c>
      <c r="E348" s="3" t="s">
        <v>245</v>
      </c>
      <c r="L348" s="2">
        <v>1</v>
      </c>
      <c r="R348" s="2">
        <v>1</v>
      </c>
    </row>
    <row r="349" spans="1:18" ht="12.75" customHeight="1">
      <c r="A349" s="3" t="s">
        <v>21</v>
      </c>
      <c r="B349" s="3" t="s">
        <v>22</v>
      </c>
      <c r="C349" s="3" t="s">
        <v>16</v>
      </c>
      <c r="D349" s="3" t="s">
        <v>43</v>
      </c>
      <c r="E349" s="3" t="s">
        <v>244</v>
      </c>
      <c r="F349" s="2">
        <v>1</v>
      </c>
      <c r="R349" s="2">
        <v>1</v>
      </c>
    </row>
    <row r="350" spans="1:18" ht="12.75" customHeight="1">
      <c r="A350" s="3" t="s">
        <v>21</v>
      </c>
      <c r="B350" s="3" t="s">
        <v>22</v>
      </c>
      <c r="C350" s="3" t="s">
        <v>16</v>
      </c>
      <c r="D350" s="3" t="s">
        <v>43</v>
      </c>
      <c r="E350" s="3" t="s">
        <v>243</v>
      </c>
      <c r="Q350" s="2">
        <v>1</v>
      </c>
      <c r="R350" s="2">
        <v>1</v>
      </c>
    </row>
    <row r="351" spans="1:18" ht="12.75" customHeight="1">
      <c r="A351" s="3" t="s">
        <v>21</v>
      </c>
      <c r="B351" s="3" t="s">
        <v>22</v>
      </c>
      <c r="C351" s="3" t="s">
        <v>16</v>
      </c>
      <c r="D351" s="3" t="s">
        <v>43</v>
      </c>
      <c r="E351" s="3" t="s">
        <v>242</v>
      </c>
      <c r="K351" s="2">
        <v>1</v>
      </c>
      <c r="R351" s="2">
        <v>1</v>
      </c>
    </row>
    <row r="352" spans="1:18" ht="12.75" customHeight="1">
      <c r="A352" s="3" t="s">
        <v>21</v>
      </c>
      <c r="B352" s="3" t="s">
        <v>22</v>
      </c>
      <c r="C352" s="3" t="s">
        <v>16</v>
      </c>
      <c r="D352" s="3" t="s">
        <v>43</v>
      </c>
      <c r="E352" s="3" t="s">
        <v>239</v>
      </c>
      <c r="H352" s="2">
        <v>1</v>
      </c>
      <c r="R352" s="2">
        <v>1</v>
      </c>
    </row>
    <row r="353" spans="1:18" ht="12.75" customHeight="1">
      <c r="A353" s="3"/>
      <c r="B353" s="3"/>
      <c r="C353" s="3"/>
      <c r="D353" s="3"/>
      <c r="E353" s="3"/>
      <c r="H353" s="2"/>
      <c r="R353" s="2"/>
    </row>
    <row r="354" spans="1:18" ht="12.75" customHeight="1">
      <c r="A354" s="3"/>
      <c r="B354" s="3"/>
      <c r="C354" s="3"/>
      <c r="D354" s="3"/>
      <c r="E354" s="3"/>
      <c r="H354" s="2"/>
      <c r="R354" s="2"/>
    </row>
    <row r="355" spans="1:18" ht="12.75" customHeight="1">
      <c r="A355" s="3"/>
      <c r="B355" s="3"/>
      <c r="C355" s="3"/>
      <c r="D355" s="3"/>
      <c r="E355" s="3"/>
      <c r="H355" s="2"/>
      <c r="R355" s="2"/>
    </row>
    <row r="356" spans="1:18" ht="13.5" customHeight="1">
      <c r="A356" s="3" t="s">
        <v>21</v>
      </c>
      <c r="B356" s="3" t="s">
        <v>22</v>
      </c>
      <c r="C356" s="3" t="s">
        <v>16</v>
      </c>
      <c r="D356" s="3" t="s">
        <v>26</v>
      </c>
      <c r="E356" s="3" t="s">
        <v>57</v>
      </c>
      <c r="F356" s="2">
        <v>1</v>
      </c>
      <c r="G356" s="2">
        <v>1</v>
      </c>
      <c r="H356" s="2">
        <v>1</v>
      </c>
      <c r="I356" s="2">
        <v>1</v>
      </c>
      <c r="J356" s="2">
        <v>1</v>
      </c>
      <c r="K356" s="2">
        <v>1</v>
      </c>
      <c r="L356" s="2">
        <v>1</v>
      </c>
      <c r="M356" s="2">
        <v>1</v>
      </c>
      <c r="N356" s="2">
        <v>1</v>
      </c>
      <c r="O356" s="2">
        <v>1</v>
      </c>
      <c r="P356" s="2">
        <v>1</v>
      </c>
      <c r="Q356" s="2">
        <v>1</v>
      </c>
      <c r="R356" s="1">
        <f>SUM(F356:Q356)</f>
        <v>12</v>
      </c>
    </row>
    <row r="357" spans="1:18" ht="13.5" customHeight="1">
      <c r="A357" s="3"/>
      <c r="B357" s="3"/>
      <c r="C357" s="3"/>
      <c r="D357" s="3"/>
      <c r="E357" s="3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</row>
    <row r="358" spans="1:18" ht="13.5" customHeight="1">
      <c r="A358" s="3"/>
      <c r="B358" s="3"/>
      <c r="C358" s="3"/>
      <c r="D358" s="3"/>
      <c r="E358" s="3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</row>
    <row r="359" spans="1:18" ht="13.5" customHeight="1">
      <c r="A359" s="3"/>
      <c r="B359" s="3"/>
      <c r="C359" s="3"/>
      <c r="D359" s="3"/>
      <c r="E359" s="3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</row>
    <row r="360" spans="1:18" ht="13.5" customHeight="1">
      <c r="A360" s="3" t="s">
        <v>21</v>
      </c>
      <c r="B360" s="3" t="s">
        <v>22</v>
      </c>
      <c r="C360" s="3" t="s">
        <v>16</v>
      </c>
      <c r="D360" s="3" t="s">
        <v>45</v>
      </c>
      <c r="E360" s="3" t="s">
        <v>203</v>
      </c>
      <c r="F360" s="2">
        <v>1</v>
      </c>
      <c r="G360" s="2">
        <v>1</v>
      </c>
      <c r="R360" s="2">
        <v>2</v>
      </c>
    </row>
    <row r="361" spans="1:18" ht="12.75" customHeight="1">
      <c r="A361" s="3" t="s">
        <v>21</v>
      </c>
      <c r="B361" s="3" t="s">
        <v>22</v>
      </c>
      <c r="C361" s="3" t="s">
        <v>16</v>
      </c>
      <c r="D361" s="3" t="s">
        <v>45</v>
      </c>
      <c r="E361" s="3" t="s">
        <v>141</v>
      </c>
      <c r="J361" s="2">
        <v>1</v>
      </c>
      <c r="R361" s="2">
        <v>1</v>
      </c>
    </row>
    <row r="362" spans="1:18" ht="12.75" customHeight="1">
      <c r="A362" s="3" t="s">
        <v>21</v>
      </c>
      <c r="B362" s="3" t="s">
        <v>22</v>
      </c>
      <c r="C362" s="3" t="s">
        <v>16</v>
      </c>
      <c r="D362" s="3" t="s">
        <v>45</v>
      </c>
      <c r="E362" s="3" t="s">
        <v>238</v>
      </c>
      <c r="Q362" s="2">
        <v>1</v>
      </c>
      <c r="R362" s="2">
        <v>1</v>
      </c>
    </row>
    <row r="363" spans="1:18" ht="12.75" customHeight="1">
      <c r="A363" s="3" t="s">
        <v>21</v>
      </c>
      <c r="B363" s="3" t="s">
        <v>22</v>
      </c>
      <c r="C363" s="3" t="s">
        <v>16</v>
      </c>
      <c r="D363" s="3" t="s">
        <v>45</v>
      </c>
      <c r="E363" s="3" t="s">
        <v>145</v>
      </c>
      <c r="H363" s="2">
        <v>1</v>
      </c>
      <c r="R363" s="2">
        <v>1</v>
      </c>
    </row>
    <row r="364" spans="1:18" ht="12.75" customHeight="1">
      <c r="A364" s="3" t="s">
        <v>21</v>
      </c>
      <c r="B364" s="3" t="s">
        <v>22</v>
      </c>
      <c r="C364" s="3" t="s">
        <v>16</v>
      </c>
      <c r="D364" s="3" t="s">
        <v>45</v>
      </c>
      <c r="E364" s="3" t="s">
        <v>222</v>
      </c>
      <c r="I364" s="2">
        <v>1</v>
      </c>
      <c r="R364" s="2">
        <v>1</v>
      </c>
    </row>
    <row r="365" spans="1:18" ht="12.75" customHeight="1">
      <c r="A365" s="3" t="s">
        <v>21</v>
      </c>
      <c r="B365" s="3" t="s">
        <v>22</v>
      </c>
      <c r="C365" s="3" t="s">
        <v>16</v>
      </c>
      <c r="D365" s="3" t="s">
        <v>45</v>
      </c>
      <c r="E365" s="3" t="s">
        <v>237</v>
      </c>
      <c r="N365" s="2">
        <v>1</v>
      </c>
      <c r="R365" s="2">
        <v>1</v>
      </c>
    </row>
    <row r="366" spans="1:18" ht="12.75" customHeight="1">
      <c r="A366" s="3" t="s">
        <v>21</v>
      </c>
      <c r="B366" s="3" t="s">
        <v>22</v>
      </c>
      <c r="C366" s="3" t="s">
        <v>16</v>
      </c>
      <c r="D366" s="3" t="s">
        <v>45</v>
      </c>
      <c r="E366" s="3" t="s">
        <v>144</v>
      </c>
      <c r="P366" s="2">
        <v>1</v>
      </c>
      <c r="R366" s="2">
        <v>1</v>
      </c>
    </row>
    <row r="367" spans="1:18" ht="12.75" customHeight="1">
      <c r="A367" s="3" t="s">
        <v>21</v>
      </c>
      <c r="B367" s="3" t="s">
        <v>22</v>
      </c>
      <c r="C367" s="3" t="s">
        <v>16</v>
      </c>
      <c r="D367" s="3" t="s">
        <v>45</v>
      </c>
      <c r="E367" s="3" t="s">
        <v>236</v>
      </c>
      <c r="O367" s="2">
        <v>1</v>
      </c>
      <c r="R367" s="2">
        <v>1</v>
      </c>
    </row>
    <row r="368" spans="1:18" ht="12.75" customHeight="1">
      <c r="A368" s="3" t="s">
        <v>21</v>
      </c>
      <c r="B368" s="3" t="s">
        <v>22</v>
      </c>
      <c r="C368" s="3" t="s">
        <v>16</v>
      </c>
      <c r="D368" s="3" t="s">
        <v>45</v>
      </c>
      <c r="E368" s="3" t="s">
        <v>58</v>
      </c>
      <c r="M368" s="2">
        <v>1</v>
      </c>
      <c r="R368" s="2">
        <v>1</v>
      </c>
    </row>
    <row r="369" spans="1:18" ht="12.75" customHeight="1">
      <c r="A369" s="3" t="s">
        <v>21</v>
      </c>
      <c r="B369" s="3" t="s">
        <v>22</v>
      </c>
      <c r="C369" s="3" t="s">
        <v>16</v>
      </c>
      <c r="D369" s="3" t="s">
        <v>45</v>
      </c>
      <c r="E369" s="3" t="s">
        <v>235</v>
      </c>
      <c r="K369" s="2">
        <v>1</v>
      </c>
      <c r="R369" s="2">
        <v>1</v>
      </c>
    </row>
    <row r="370" spans="1:18" ht="12.75" customHeight="1">
      <c r="A370" s="3" t="s">
        <v>21</v>
      </c>
      <c r="B370" s="3" t="s">
        <v>22</v>
      </c>
      <c r="C370" s="3" t="s">
        <v>16</v>
      </c>
      <c r="D370" s="3" t="s">
        <v>45</v>
      </c>
      <c r="E370" s="3" t="s">
        <v>234</v>
      </c>
      <c r="L370" s="2">
        <v>1</v>
      </c>
      <c r="R370" s="2">
        <v>1</v>
      </c>
    </row>
    <row r="371" spans="1:18" ht="12.75" customHeight="1">
      <c r="A371" s="3"/>
      <c r="B371" s="3"/>
      <c r="C371" s="3"/>
      <c r="D371" s="3"/>
      <c r="E371" s="3"/>
      <c r="L371" s="2"/>
      <c r="R371" s="2"/>
    </row>
    <row r="372" spans="1:18" ht="12.75" customHeight="1">
      <c r="A372" s="3"/>
      <c r="B372" s="3"/>
      <c r="C372" s="3"/>
      <c r="D372" s="3"/>
      <c r="E372" s="3"/>
      <c r="L372" s="2"/>
      <c r="R372" s="2"/>
    </row>
    <row r="373" spans="1:18" ht="12.75" customHeight="1">
      <c r="A373" s="3"/>
      <c r="B373" s="3"/>
      <c r="C373" s="3"/>
      <c r="D373" s="3"/>
      <c r="E373" s="3"/>
      <c r="L373" s="2"/>
      <c r="R373" s="2"/>
    </row>
    <row r="374" spans="1:18" ht="12.75" customHeight="1">
      <c r="A374" s="3" t="s">
        <v>21</v>
      </c>
      <c r="B374" s="3" t="s">
        <v>22</v>
      </c>
      <c r="C374" s="3" t="s">
        <v>16</v>
      </c>
      <c r="D374" s="3" t="s">
        <v>18</v>
      </c>
      <c r="E374" s="3" t="s">
        <v>57</v>
      </c>
      <c r="F374" s="2">
        <v>117</v>
      </c>
      <c r="G374" s="2">
        <v>119</v>
      </c>
      <c r="H374" s="2">
        <v>130</v>
      </c>
      <c r="I374" s="2">
        <v>113</v>
      </c>
      <c r="J374" s="2">
        <v>108</v>
      </c>
      <c r="K374" s="2">
        <v>101</v>
      </c>
      <c r="L374" s="2">
        <v>121</v>
      </c>
      <c r="M374" s="2">
        <v>110</v>
      </c>
      <c r="N374" s="2">
        <v>121</v>
      </c>
      <c r="O374" s="2">
        <v>120</v>
      </c>
      <c r="P374" s="2">
        <v>115</v>
      </c>
      <c r="Q374" s="2">
        <v>122</v>
      </c>
      <c r="R374" s="2">
        <v>1397</v>
      </c>
    </row>
    <row r="375" spans="1:18" ht="12.75" customHeight="1">
      <c r="A375" s="3" t="s">
        <v>21</v>
      </c>
      <c r="B375" s="3" t="s">
        <v>22</v>
      </c>
      <c r="C375" s="3" t="s">
        <v>16</v>
      </c>
      <c r="D375" s="3" t="s">
        <v>18</v>
      </c>
      <c r="E375" s="3" t="s">
        <v>17</v>
      </c>
      <c r="F375" s="2">
        <v>95</v>
      </c>
      <c r="G375" s="2">
        <v>95</v>
      </c>
      <c r="H375" s="2">
        <v>94</v>
      </c>
      <c r="I375" s="2">
        <v>78</v>
      </c>
      <c r="J375" s="2">
        <v>93</v>
      </c>
      <c r="K375" s="2">
        <v>77</v>
      </c>
      <c r="L375" s="2">
        <v>87</v>
      </c>
      <c r="M375" s="2">
        <v>88</v>
      </c>
      <c r="N375" s="2">
        <v>103</v>
      </c>
      <c r="O375" s="2">
        <v>113</v>
      </c>
      <c r="P375" s="2">
        <v>122</v>
      </c>
      <c r="Q375" s="2">
        <v>123</v>
      </c>
      <c r="R375" s="2">
        <v>1168</v>
      </c>
    </row>
    <row r="376" spans="1:18" ht="12.75" customHeight="1">
      <c r="A376" s="3" t="s">
        <v>21</v>
      </c>
      <c r="B376" s="3" t="s">
        <v>22</v>
      </c>
      <c r="C376" s="3" t="s">
        <v>16</v>
      </c>
      <c r="D376" s="3" t="s">
        <v>18</v>
      </c>
      <c r="E376" s="3" t="s">
        <v>42</v>
      </c>
      <c r="F376" s="2">
        <v>75</v>
      </c>
      <c r="G376" s="2">
        <v>82</v>
      </c>
      <c r="H376" s="2">
        <v>70</v>
      </c>
      <c r="I376" s="2">
        <v>80</v>
      </c>
      <c r="J376" s="2">
        <v>84</v>
      </c>
      <c r="K376" s="2">
        <v>79</v>
      </c>
      <c r="L376" s="2">
        <v>70</v>
      </c>
      <c r="M376" s="2">
        <v>71</v>
      </c>
      <c r="N376" s="2">
        <v>69</v>
      </c>
      <c r="O376" s="2">
        <v>65</v>
      </c>
      <c r="P376" s="2">
        <v>80</v>
      </c>
      <c r="Q376" s="2">
        <v>67</v>
      </c>
      <c r="R376" s="2">
        <v>892</v>
      </c>
    </row>
    <row r="377" spans="1:18" ht="12.75" customHeight="1">
      <c r="A377" s="3" t="s">
        <v>21</v>
      </c>
      <c r="B377" s="3" t="s">
        <v>22</v>
      </c>
      <c r="C377" s="3" t="s">
        <v>16</v>
      </c>
      <c r="D377" s="3" t="s">
        <v>18</v>
      </c>
      <c r="E377" s="3" t="s">
        <v>41</v>
      </c>
      <c r="F377" s="2">
        <v>54</v>
      </c>
      <c r="G377" s="2">
        <v>48</v>
      </c>
      <c r="H377" s="2">
        <v>54</v>
      </c>
      <c r="I377" s="2">
        <v>62</v>
      </c>
      <c r="J377" s="2">
        <v>50</v>
      </c>
      <c r="K377" s="2">
        <v>45</v>
      </c>
      <c r="L377" s="2">
        <v>60</v>
      </c>
      <c r="M377" s="2">
        <v>57</v>
      </c>
      <c r="N377" s="2">
        <v>59</v>
      </c>
      <c r="O377" s="2">
        <v>60</v>
      </c>
      <c r="P377" s="2">
        <v>58</v>
      </c>
      <c r="Q377" s="2">
        <v>50</v>
      </c>
      <c r="R377" s="2">
        <v>657</v>
      </c>
    </row>
    <row r="378" spans="1:18" ht="12.75" customHeight="1">
      <c r="A378" s="3" t="s">
        <v>21</v>
      </c>
      <c r="B378" s="3" t="s">
        <v>22</v>
      </c>
      <c r="C378" s="3" t="s">
        <v>16</v>
      </c>
      <c r="D378" s="3" t="s">
        <v>18</v>
      </c>
      <c r="E378" s="3" t="s">
        <v>38</v>
      </c>
      <c r="F378" s="2">
        <v>31</v>
      </c>
      <c r="G378" s="2">
        <v>34</v>
      </c>
      <c r="H378" s="2">
        <v>39</v>
      </c>
      <c r="I378" s="2">
        <v>43</v>
      </c>
      <c r="J378" s="2">
        <v>41</v>
      </c>
      <c r="K378" s="2">
        <v>42</v>
      </c>
      <c r="L378" s="2">
        <v>36</v>
      </c>
      <c r="M378" s="2">
        <v>42</v>
      </c>
      <c r="N378" s="2">
        <v>40</v>
      </c>
      <c r="O378" s="2">
        <v>56</v>
      </c>
      <c r="P378" s="2">
        <v>40</v>
      </c>
      <c r="Q378" s="2">
        <v>51</v>
      </c>
      <c r="R378" s="2">
        <v>495</v>
      </c>
    </row>
    <row r="379" spans="1:18" ht="12.75" customHeight="1">
      <c r="A379" s="3" t="s">
        <v>21</v>
      </c>
      <c r="B379" s="3" t="s">
        <v>22</v>
      </c>
      <c r="C379" s="3" t="s">
        <v>16</v>
      </c>
      <c r="D379" s="3" t="s">
        <v>18</v>
      </c>
      <c r="E379" s="3" t="s">
        <v>50</v>
      </c>
      <c r="F379" s="2">
        <v>23</v>
      </c>
      <c r="G379" s="2">
        <v>19</v>
      </c>
      <c r="H379" s="2">
        <v>14</v>
      </c>
      <c r="I379" s="2">
        <v>20</v>
      </c>
      <c r="J379" s="2">
        <v>24</v>
      </c>
      <c r="K379" s="2">
        <v>31</v>
      </c>
      <c r="L379" s="2">
        <v>15</v>
      </c>
      <c r="M379" s="2">
        <v>18</v>
      </c>
      <c r="N379" s="2">
        <v>24</v>
      </c>
      <c r="O379" s="2">
        <v>30</v>
      </c>
      <c r="P379" s="2">
        <v>26</v>
      </c>
      <c r="Q379" s="2">
        <v>25</v>
      </c>
      <c r="R379" s="2">
        <v>269</v>
      </c>
    </row>
    <row r="380" spans="1:18" ht="12.75" customHeight="1">
      <c r="A380" s="3" t="s">
        <v>21</v>
      </c>
      <c r="B380" s="3" t="s">
        <v>22</v>
      </c>
      <c r="C380" s="3" t="s">
        <v>16</v>
      </c>
      <c r="D380" s="3" t="s">
        <v>18</v>
      </c>
      <c r="E380" s="3" t="s">
        <v>124</v>
      </c>
      <c r="F380" s="2">
        <v>26</v>
      </c>
      <c r="G380" s="2">
        <v>13</v>
      </c>
      <c r="H380" s="2">
        <v>14</v>
      </c>
      <c r="I380" s="2">
        <v>15</v>
      </c>
      <c r="J380" s="2">
        <v>16</v>
      </c>
      <c r="K380" s="2">
        <v>22</v>
      </c>
      <c r="L380" s="2">
        <v>14</v>
      </c>
      <c r="M380" s="2">
        <v>17</v>
      </c>
      <c r="N380" s="2">
        <v>11</v>
      </c>
      <c r="O380" s="2">
        <v>11</v>
      </c>
      <c r="P380" s="2">
        <v>14</v>
      </c>
      <c r="Q380" s="2">
        <v>20</v>
      </c>
      <c r="R380" s="2">
        <v>193</v>
      </c>
    </row>
    <row r="381" spans="1:18" ht="12.75" customHeight="1">
      <c r="A381" s="3" t="s">
        <v>21</v>
      </c>
      <c r="B381" s="3" t="s">
        <v>22</v>
      </c>
      <c r="C381" s="3" t="s">
        <v>16</v>
      </c>
      <c r="D381" s="3" t="s">
        <v>18</v>
      </c>
      <c r="E381" s="3" t="s">
        <v>46</v>
      </c>
      <c r="F381" s="2">
        <v>5</v>
      </c>
      <c r="G381" s="2">
        <v>13</v>
      </c>
      <c r="H381" s="2">
        <v>12</v>
      </c>
      <c r="I381" s="2">
        <v>9</v>
      </c>
      <c r="J381" s="2">
        <v>7</v>
      </c>
      <c r="K381" s="2">
        <v>9</v>
      </c>
      <c r="L381" s="2">
        <v>13</v>
      </c>
      <c r="M381" s="2">
        <v>9</v>
      </c>
      <c r="N381" s="2">
        <v>6</v>
      </c>
      <c r="O381" s="2">
        <v>9</v>
      </c>
      <c r="P381" s="2">
        <v>12</v>
      </c>
      <c r="Q381" s="2">
        <v>12</v>
      </c>
      <c r="R381" s="2">
        <v>116</v>
      </c>
    </row>
    <row r="382" spans="1:18" ht="12.75" customHeight="1">
      <c r="A382" s="3" t="s">
        <v>21</v>
      </c>
      <c r="B382" s="3" t="s">
        <v>22</v>
      </c>
      <c r="C382" s="3" t="s">
        <v>16</v>
      </c>
      <c r="D382" s="3" t="s">
        <v>18</v>
      </c>
      <c r="E382" s="3" t="s">
        <v>123</v>
      </c>
      <c r="F382" s="2">
        <v>9</v>
      </c>
      <c r="G382" s="2">
        <v>5</v>
      </c>
      <c r="H382" s="2">
        <v>10</v>
      </c>
      <c r="I382" s="2">
        <v>9</v>
      </c>
      <c r="J382" s="2">
        <v>5</v>
      </c>
      <c r="K382" s="2">
        <v>10</v>
      </c>
      <c r="L382" s="2">
        <v>5</v>
      </c>
      <c r="M382" s="2">
        <v>6</v>
      </c>
      <c r="N382" s="2">
        <v>6</v>
      </c>
      <c r="O382" s="2">
        <v>8</v>
      </c>
      <c r="P382" s="2">
        <v>11</v>
      </c>
      <c r="Q382" s="2">
        <v>9</v>
      </c>
      <c r="R382" s="2">
        <v>93</v>
      </c>
    </row>
    <row r="383" spans="1:18" ht="12.75" customHeight="1">
      <c r="A383" s="3" t="s">
        <v>21</v>
      </c>
      <c r="B383" s="3" t="s">
        <v>22</v>
      </c>
      <c r="C383" s="3" t="s">
        <v>16</v>
      </c>
      <c r="D383" s="3" t="s">
        <v>18</v>
      </c>
      <c r="E383" s="3" t="s">
        <v>122</v>
      </c>
      <c r="F383" s="2">
        <v>4</v>
      </c>
      <c r="G383" s="2">
        <v>9</v>
      </c>
      <c r="H383" s="2">
        <v>4</v>
      </c>
      <c r="I383" s="2">
        <v>8</v>
      </c>
      <c r="J383" s="2">
        <v>6</v>
      </c>
      <c r="K383" s="2">
        <v>9</v>
      </c>
      <c r="L383" s="2">
        <v>12</v>
      </c>
      <c r="M383" s="2">
        <v>6</v>
      </c>
      <c r="N383" s="2">
        <v>6</v>
      </c>
      <c r="O383" s="2">
        <v>7</v>
      </c>
      <c r="P383" s="2">
        <v>6</v>
      </c>
      <c r="Q383" s="2">
        <v>8</v>
      </c>
      <c r="R383" s="2">
        <v>85</v>
      </c>
    </row>
    <row r="384" spans="1:18" ht="12.75" customHeight="1">
      <c r="A384" s="3" t="s">
        <v>21</v>
      </c>
      <c r="B384" s="3" t="s">
        <v>22</v>
      </c>
      <c r="C384" s="3" t="s">
        <v>16</v>
      </c>
      <c r="D384" s="3" t="s">
        <v>18</v>
      </c>
      <c r="E384" s="3" t="s">
        <v>121</v>
      </c>
      <c r="F384" s="2">
        <v>4</v>
      </c>
      <c r="G384" s="2">
        <v>5</v>
      </c>
      <c r="H384" s="2">
        <v>7</v>
      </c>
      <c r="I384" s="2">
        <v>6</v>
      </c>
      <c r="J384" s="2">
        <v>3</v>
      </c>
      <c r="K384" s="2">
        <v>5</v>
      </c>
      <c r="L384" s="2">
        <v>4</v>
      </c>
      <c r="M384" s="2">
        <v>7</v>
      </c>
      <c r="N384" s="2">
        <v>7</v>
      </c>
      <c r="O384" s="2">
        <v>5</v>
      </c>
      <c r="P384" s="2">
        <v>4</v>
      </c>
      <c r="Q384" s="2">
        <v>5</v>
      </c>
      <c r="R384" s="2">
        <v>62</v>
      </c>
    </row>
    <row r="385" spans="1:18" ht="12.75" customHeight="1">
      <c r="A385" s="3" t="s">
        <v>21</v>
      </c>
      <c r="B385" s="3" t="s">
        <v>22</v>
      </c>
      <c r="C385" s="3" t="s">
        <v>16</v>
      </c>
      <c r="D385" s="3" t="s">
        <v>18</v>
      </c>
      <c r="E385" s="3" t="s">
        <v>120</v>
      </c>
      <c r="F385" s="2">
        <v>7</v>
      </c>
      <c r="G385" s="2">
        <v>4</v>
      </c>
      <c r="H385" s="2">
        <v>3</v>
      </c>
      <c r="I385" s="2">
        <v>2</v>
      </c>
      <c r="J385" s="2">
        <v>6</v>
      </c>
      <c r="K385" s="2">
        <v>5</v>
      </c>
      <c r="L385" s="2">
        <v>1</v>
      </c>
      <c r="M385" s="2">
        <v>4</v>
      </c>
      <c r="N385" s="2">
        <v>2</v>
      </c>
      <c r="O385" s="2">
        <v>3</v>
      </c>
      <c r="P385" s="2">
        <v>9</v>
      </c>
      <c r="Q385" s="2">
        <v>2</v>
      </c>
      <c r="R385" s="2">
        <v>48</v>
      </c>
    </row>
    <row r="386" spans="1:18" ht="12.75" customHeight="1">
      <c r="A386" s="3" t="s">
        <v>21</v>
      </c>
      <c r="B386" s="3" t="s">
        <v>22</v>
      </c>
      <c r="C386" s="3" t="s">
        <v>16</v>
      </c>
      <c r="D386" s="3" t="s">
        <v>18</v>
      </c>
      <c r="E386" s="3" t="s">
        <v>119</v>
      </c>
      <c r="F386" s="2">
        <v>2</v>
      </c>
      <c r="G386" s="2">
        <v>3</v>
      </c>
      <c r="I386" s="2">
        <v>3</v>
      </c>
      <c r="J386" s="2">
        <v>3</v>
      </c>
      <c r="K386" s="2">
        <v>5</v>
      </c>
      <c r="L386" s="2">
        <v>5</v>
      </c>
      <c r="M386" s="2">
        <v>4</v>
      </c>
      <c r="N386" s="2">
        <v>4</v>
      </c>
      <c r="O386" s="2">
        <v>5</v>
      </c>
      <c r="P386" s="2">
        <v>6</v>
      </c>
      <c r="Q386" s="2">
        <v>4</v>
      </c>
      <c r="R386" s="2">
        <v>44</v>
      </c>
    </row>
    <row r="387" spans="1:18" ht="12.75" customHeight="1">
      <c r="A387" s="3" t="s">
        <v>21</v>
      </c>
      <c r="B387" s="3" t="s">
        <v>22</v>
      </c>
      <c r="C387" s="3" t="s">
        <v>16</v>
      </c>
      <c r="D387" s="3" t="s">
        <v>18</v>
      </c>
      <c r="E387" s="3" t="s">
        <v>118</v>
      </c>
      <c r="F387" s="2">
        <v>3</v>
      </c>
      <c r="G387" s="2">
        <v>4</v>
      </c>
      <c r="H387" s="2">
        <v>3</v>
      </c>
      <c r="I387" s="2">
        <v>3</v>
      </c>
      <c r="J387" s="2">
        <v>3</v>
      </c>
      <c r="K387" s="2">
        <v>3</v>
      </c>
      <c r="L387" s="2">
        <v>2</v>
      </c>
      <c r="M387" s="2">
        <v>3</v>
      </c>
      <c r="N387" s="2">
        <v>12</v>
      </c>
      <c r="O387" s="2">
        <v>2</v>
      </c>
      <c r="P387" s="2">
        <v>2</v>
      </c>
      <c r="Q387" s="2">
        <v>6</v>
      </c>
      <c r="R387" s="2">
        <v>46</v>
      </c>
    </row>
    <row r="388" spans="1:18" ht="12.75" customHeight="1">
      <c r="A388" s="3" t="s">
        <v>21</v>
      </c>
      <c r="B388" s="3" t="s">
        <v>22</v>
      </c>
      <c r="C388" s="3" t="s">
        <v>16</v>
      </c>
      <c r="D388" s="3" t="s">
        <v>18</v>
      </c>
      <c r="E388" s="3" t="s">
        <v>117</v>
      </c>
      <c r="F388" s="2">
        <v>1</v>
      </c>
      <c r="G388" s="2">
        <v>4</v>
      </c>
      <c r="H388" s="2">
        <v>2</v>
      </c>
      <c r="I388" s="2">
        <v>1</v>
      </c>
      <c r="J388" s="2">
        <v>2</v>
      </c>
      <c r="K388" s="2">
        <v>4</v>
      </c>
      <c r="L388" s="2">
        <v>1</v>
      </c>
      <c r="M388" s="2">
        <v>3</v>
      </c>
      <c r="N388" s="2">
        <v>4</v>
      </c>
      <c r="O388" s="2">
        <v>3</v>
      </c>
      <c r="P388" s="2">
        <v>3</v>
      </c>
      <c r="Q388" s="2">
        <v>3</v>
      </c>
      <c r="R388" s="2">
        <v>31</v>
      </c>
    </row>
    <row r="389" spans="1:18" ht="12.75" customHeight="1">
      <c r="A389" s="3" t="s">
        <v>21</v>
      </c>
      <c r="B389" s="3" t="s">
        <v>22</v>
      </c>
      <c r="C389" s="3" t="s">
        <v>16</v>
      </c>
      <c r="D389" s="3" t="s">
        <v>18</v>
      </c>
      <c r="E389" s="3" t="s">
        <v>116</v>
      </c>
      <c r="F389" s="2">
        <v>3</v>
      </c>
      <c r="G389" s="2">
        <v>6</v>
      </c>
      <c r="H389" s="2">
        <v>4</v>
      </c>
      <c r="I389" s="2">
        <v>3</v>
      </c>
      <c r="J389" s="2">
        <v>1</v>
      </c>
      <c r="K389" s="2">
        <v>2</v>
      </c>
      <c r="L389" s="2">
        <v>3</v>
      </c>
      <c r="M389" s="2">
        <v>1</v>
      </c>
      <c r="N389" s="2">
        <v>2</v>
      </c>
      <c r="O389" s="2">
        <v>6</v>
      </c>
      <c r="P389" s="2">
        <v>3</v>
      </c>
      <c r="Q389" s="2">
        <v>2</v>
      </c>
      <c r="R389" s="2">
        <v>36</v>
      </c>
    </row>
    <row r="390" spans="1:18" ht="12.75" customHeight="1">
      <c r="A390" s="3" t="s">
        <v>21</v>
      </c>
      <c r="B390" s="3" t="s">
        <v>22</v>
      </c>
      <c r="C390" s="3" t="s">
        <v>16</v>
      </c>
      <c r="D390" s="3" t="s">
        <v>18</v>
      </c>
      <c r="E390" s="3" t="s">
        <v>115</v>
      </c>
      <c r="F390" s="2">
        <v>3</v>
      </c>
      <c r="G390" s="2">
        <v>1</v>
      </c>
      <c r="H390" s="2">
        <v>3</v>
      </c>
      <c r="I390" s="2">
        <v>3</v>
      </c>
      <c r="J390" s="2">
        <v>2</v>
      </c>
      <c r="K390" s="2">
        <v>2</v>
      </c>
      <c r="L390" s="2">
        <v>5</v>
      </c>
      <c r="M390" s="2">
        <v>1</v>
      </c>
      <c r="N390" s="2">
        <v>3</v>
      </c>
      <c r="P390" s="2">
        <v>2</v>
      </c>
      <c r="Q390" s="2">
        <v>3</v>
      </c>
      <c r="R390" s="2">
        <v>28</v>
      </c>
    </row>
    <row r="391" spans="1:18" ht="12.75" customHeight="1">
      <c r="A391" s="3" t="s">
        <v>21</v>
      </c>
      <c r="B391" s="3" t="s">
        <v>22</v>
      </c>
      <c r="C391" s="3" t="s">
        <v>16</v>
      </c>
      <c r="D391" s="3" t="s">
        <v>18</v>
      </c>
      <c r="E391" s="3" t="s">
        <v>114</v>
      </c>
      <c r="F391" s="2">
        <v>1</v>
      </c>
      <c r="G391" s="2">
        <v>4</v>
      </c>
      <c r="H391" s="2">
        <v>2</v>
      </c>
      <c r="I391" s="2">
        <v>1</v>
      </c>
      <c r="J391" s="2">
        <v>4</v>
      </c>
      <c r="K391" s="2">
        <v>1</v>
      </c>
      <c r="L391" s="2">
        <v>2</v>
      </c>
      <c r="M391" s="2">
        <v>3</v>
      </c>
      <c r="N391" s="2">
        <v>2</v>
      </c>
      <c r="O391" s="2">
        <v>3</v>
      </c>
      <c r="P391" s="2">
        <v>1</v>
      </c>
      <c r="R391" s="2">
        <v>24</v>
      </c>
    </row>
    <row r="392" spans="1:18" ht="12.75" customHeight="1">
      <c r="A392" s="3" t="s">
        <v>21</v>
      </c>
      <c r="B392" s="3" t="s">
        <v>22</v>
      </c>
      <c r="C392" s="3" t="s">
        <v>16</v>
      </c>
      <c r="D392" s="3" t="s">
        <v>18</v>
      </c>
      <c r="E392" s="3" t="s">
        <v>113</v>
      </c>
      <c r="F392" s="2">
        <v>5</v>
      </c>
      <c r="G392" s="2">
        <v>1</v>
      </c>
      <c r="J392" s="2">
        <v>2</v>
      </c>
      <c r="K392" s="2">
        <v>3</v>
      </c>
      <c r="L392" s="2">
        <v>1</v>
      </c>
      <c r="M392" s="2">
        <v>3</v>
      </c>
      <c r="N392" s="2">
        <v>2</v>
      </c>
      <c r="P392" s="2">
        <v>1</v>
      </c>
      <c r="Q392" s="2">
        <v>2</v>
      </c>
      <c r="R392" s="2">
        <v>20</v>
      </c>
    </row>
    <row r="393" spans="1:18" ht="12.75" customHeight="1">
      <c r="A393" s="3" t="s">
        <v>21</v>
      </c>
      <c r="B393" s="3" t="s">
        <v>22</v>
      </c>
      <c r="C393" s="3" t="s">
        <v>16</v>
      </c>
      <c r="D393" s="3" t="s">
        <v>18</v>
      </c>
      <c r="E393" s="3" t="s">
        <v>112</v>
      </c>
      <c r="F393" s="2">
        <v>1</v>
      </c>
      <c r="G393" s="2">
        <v>2</v>
      </c>
      <c r="H393" s="2">
        <v>3</v>
      </c>
      <c r="I393" s="2">
        <v>1</v>
      </c>
      <c r="J393" s="2">
        <v>2</v>
      </c>
      <c r="L393" s="2">
        <v>1</v>
      </c>
      <c r="M393" s="2">
        <v>2</v>
      </c>
      <c r="O393" s="2">
        <v>2</v>
      </c>
      <c r="P393" s="2">
        <v>1</v>
      </c>
      <c r="R393" s="2">
        <v>15</v>
      </c>
    </row>
    <row r="394" spans="1:18" ht="12.75" customHeight="1">
      <c r="A394" s="3" t="s">
        <v>21</v>
      </c>
      <c r="B394" s="3" t="s">
        <v>22</v>
      </c>
      <c r="C394" s="3" t="s">
        <v>16</v>
      </c>
      <c r="D394" s="3" t="s">
        <v>18</v>
      </c>
      <c r="E394" s="3" t="s">
        <v>111</v>
      </c>
      <c r="G394" s="2">
        <v>1</v>
      </c>
      <c r="I394" s="2">
        <v>2</v>
      </c>
      <c r="J394" s="2">
        <v>3</v>
      </c>
      <c r="K394" s="2">
        <v>2</v>
      </c>
      <c r="L394" s="2">
        <v>1</v>
      </c>
      <c r="M394" s="2">
        <v>1</v>
      </c>
      <c r="N394" s="2">
        <v>2</v>
      </c>
      <c r="O394" s="2">
        <v>1</v>
      </c>
      <c r="Q394" s="2">
        <v>1</v>
      </c>
      <c r="R394" s="2">
        <v>14</v>
      </c>
    </row>
    <row r="395" spans="1:18" ht="12.75" customHeight="1">
      <c r="A395" s="3" t="s">
        <v>21</v>
      </c>
      <c r="B395" s="3" t="s">
        <v>22</v>
      </c>
      <c r="C395" s="3" t="s">
        <v>16</v>
      </c>
      <c r="D395" s="3" t="s">
        <v>18</v>
      </c>
      <c r="E395" s="3" t="s">
        <v>44</v>
      </c>
      <c r="F395" s="2">
        <v>1</v>
      </c>
      <c r="H395" s="2">
        <v>1</v>
      </c>
      <c r="I395" s="2">
        <v>3</v>
      </c>
      <c r="J395" s="2">
        <v>1</v>
      </c>
      <c r="N395" s="2">
        <v>1</v>
      </c>
      <c r="O395" s="2">
        <v>1</v>
      </c>
      <c r="R395" s="2">
        <v>8</v>
      </c>
    </row>
    <row r="396" spans="1:18" ht="12.75" customHeight="1">
      <c r="A396" s="3" t="s">
        <v>21</v>
      </c>
      <c r="B396" s="3" t="s">
        <v>22</v>
      </c>
      <c r="C396" s="3" t="s">
        <v>16</v>
      </c>
      <c r="D396" s="3" t="s">
        <v>18</v>
      </c>
      <c r="E396" s="3" t="s">
        <v>110</v>
      </c>
      <c r="G396" s="2">
        <v>1</v>
      </c>
      <c r="H396" s="2">
        <v>1</v>
      </c>
      <c r="I396" s="2">
        <v>3</v>
      </c>
      <c r="K396" s="2">
        <v>3</v>
      </c>
      <c r="L396" s="2">
        <v>1</v>
      </c>
      <c r="O396" s="2">
        <v>1</v>
      </c>
      <c r="R396" s="2">
        <v>10</v>
      </c>
    </row>
    <row r="397" spans="1:18" ht="12.75" customHeight="1">
      <c r="A397" s="3" t="s">
        <v>21</v>
      </c>
      <c r="B397" s="3" t="s">
        <v>22</v>
      </c>
      <c r="C397" s="3" t="s">
        <v>16</v>
      </c>
      <c r="D397" s="3" t="s">
        <v>18</v>
      </c>
      <c r="E397" s="3" t="s">
        <v>109</v>
      </c>
      <c r="G397" s="2">
        <v>1</v>
      </c>
      <c r="H397" s="2">
        <v>2</v>
      </c>
      <c r="I397" s="2">
        <v>1</v>
      </c>
      <c r="J397" s="2">
        <v>2</v>
      </c>
      <c r="K397" s="2">
        <v>1</v>
      </c>
      <c r="L397" s="2">
        <v>1</v>
      </c>
      <c r="M397" s="2">
        <v>1</v>
      </c>
      <c r="P397" s="2">
        <v>1</v>
      </c>
      <c r="R397" s="2">
        <v>10</v>
      </c>
    </row>
    <row r="398" spans="1:18" ht="12.75" customHeight="1">
      <c r="A398" s="3" t="s">
        <v>21</v>
      </c>
      <c r="B398" s="3" t="s">
        <v>22</v>
      </c>
      <c r="C398" s="3" t="s">
        <v>16</v>
      </c>
      <c r="D398" s="3" t="s">
        <v>18</v>
      </c>
      <c r="E398" s="3" t="s">
        <v>108</v>
      </c>
      <c r="F398" s="2">
        <v>2</v>
      </c>
      <c r="G398" s="2">
        <v>3</v>
      </c>
      <c r="I398" s="2">
        <v>2</v>
      </c>
      <c r="J398" s="2">
        <v>1</v>
      </c>
      <c r="L398" s="2">
        <v>2</v>
      </c>
      <c r="M398" s="2">
        <v>1</v>
      </c>
      <c r="N398" s="2">
        <v>1</v>
      </c>
      <c r="O398" s="2">
        <v>1</v>
      </c>
      <c r="P398" s="2">
        <v>2</v>
      </c>
      <c r="Q398" s="2">
        <v>2</v>
      </c>
      <c r="R398" s="2">
        <v>17</v>
      </c>
    </row>
    <row r="399" spans="1:18" ht="12.75" customHeight="1">
      <c r="A399" s="3" t="s">
        <v>21</v>
      </c>
      <c r="B399" s="3" t="s">
        <v>22</v>
      </c>
      <c r="C399" s="3" t="s">
        <v>16</v>
      </c>
      <c r="D399" s="3" t="s">
        <v>18</v>
      </c>
      <c r="E399" s="3" t="s">
        <v>107</v>
      </c>
      <c r="F399" s="2">
        <v>1</v>
      </c>
      <c r="K399" s="2">
        <v>1</v>
      </c>
      <c r="M399" s="2">
        <v>1</v>
      </c>
      <c r="O399" s="2">
        <v>2</v>
      </c>
      <c r="P399" s="2">
        <v>1</v>
      </c>
      <c r="R399" s="2">
        <v>6</v>
      </c>
    </row>
    <row r="400" spans="1:18" ht="12.75" customHeight="1">
      <c r="A400" s="3" t="s">
        <v>21</v>
      </c>
      <c r="B400" s="3" t="s">
        <v>22</v>
      </c>
      <c r="C400" s="3" t="s">
        <v>16</v>
      </c>
      <c r="D400" s="3" t="s">
        <v>18</v>
      </c>
      <c r="E400" s="3" t="s">
        <v>106</v>
      </c>
      <c r="H400" s="2">
        <v>1</v>
      </c>
      <c r="K400" s="2">
        <v>1</v>
      </c>
      <c r="M400" s="2">
        <v>1</v>
      </c>
      <c r="P400" s="2">
        <v>1</v>
      </c>
      <c r="R400" s="2">
        <v>4</v>
      </c>
    </row>
    <row r="401" spans="1:18" ht="12.75" customHeight="1">
      <c r="A401" s="3" t="s">
        <v>21</v>
      </c>
      <c r="B401" s="3" t="s">
        <v>22</v>
      </c>
      <c r="C401" s="3" t="s">
        <v>16</v>
      </c>
      <c r="D401" s="3" t="s">
        <v>18</v>
      </c>
      <c r="E401" s="3" t="s">
        <v>105</v>
      </c>
      <c r="J401" s="2">
        <v>1</v>
      </c>
      <c r="K401" s="2">
        <v>1</v>
      </c>
      <c r="L401" s="2">
        <v>1</v>
      </c>
      <c r="Q401" s="2">
        <v>1</v>
      </c>
      <c r="R401" s="2">
        <v>4</v>
      </c>
    </row>
    <row r="402" spans="1:18" ht="12.75" customHeight="1">
      <c r="A402" s="3" t="s">
        <v>21</v>
      </c>
      <c r="B402" s="3" t="s">
        <v>22</v>
      </c>
      <c r="C402" s="3" t="s">
        <v>16</v>
      </c>
      <c r="D402" s="3" t="s">
        <v>18</v>
      </c>
      <c r="E402" s="3" t="s">
        <v>104</v>
      </c>
      <c r="F402" s="2">
        <v>2</v>
      </c>
      <c r="H402" s="2">
        <v>1</v>
      </c>
      <c r="L402" s="2">
        <v>1</v>
      </c>
      <c r="N402" s="2">
        <v>1</v>
      </c>
      <c r="P402" s="2">
        <v>1</v>
      </c>
      <c r="R402" s="2">
        <v>6</v>
      </c>
    </row>
    <row r="403" spans="1:18" ht="12.75" customHeight="1">
      <c r="A403" s="3" t="s">
        <v>21</v>
      </c>
      <c r="B403" s="3" t="s">
        <v>22</v>
      </c>
      <c r="C403" s="3" t="s">
        <v>16</v>
      </c>
      <c r="D403" s="3" t="s">
        <v>18</v>
      </c>
      <c r="E403" s="3" t="s">
        <v>103</v>
      </c>
      <c r="G403" s="2">
        <v>1</v>
      </c>
      <c r="I403" s="2">
        <v>1</v>
      </c>
      <c r="N403" s="2">
        <v>1</v>
      </c>
      <c r="R403" s="2">
        <v>3</v>
      </c>
    </row>
    <row r="404" spans="1:18" ht="12.75" customHeight="1">
      <c r="A404" s="3" t="s">
        <v>21</v>
      </c>
      <c r="B404" s="3" t="s">
        <v>22</v>
      </c>
      <c r="C404" s="3" t="s">
        <v>16</v>
      </c>
      <c r="D404" s="3" t="s">
        <v>18</v>
      </c>
      <c r="E404" s="3" t="s">
        <v>102</v>
      </c>
      <c r="F404" s="2">
        <v>1</v>
      </c>
      <c r="J404" s="2">
        <v>1</v>
      </c>
      <c r="K404" s="2">
        <v>1</v>
      </c>
      <c r="M404" s="2">
        <v>1</v>
      </c>
      <c r="O404" s="2">
        <v>1</v>
      </c>
      <c r="R404" s="2">
        <v>5</v>
      </c>
    </row>
    <row r="405" spans="1:18" ht="12.75" customHeight="1">
      <c r="A405" s="3" t="s">
        <v>21</v>
      </c>
      <c r="B405" s="3" t="s">
        <v>22</v>
      </c>
      <c r="C405" s="3" t="s">
        <v>16</v>
      </c>
      <c r="D405" s="3" t="s">
        <v>18</v>
      </c>
      <c r="E405" s="3" t="s">
        <v>101</v>
      </c>
      <c r="F405" s="2">
        <v>1</v>
      </c>
      <c r="K405" s="2">
        <v>1</v>
      </c>
      <c r="R405" s="2">
        <v>2</v>
      </c>
    </row>
    <row r="406" spans="1:18" ht="12.75" customHeight="1">
      <c r="A406" s="3" t="s">
        <v>21</v>
      </c>
      <c r="B406" s="3" t="s">
        <v>22</v>
      </c>
      <c r="C406" s="3" t="s">
        <v>16</v>
      </c>
      <c r="D406" s="3" t="s">
        <v>18</v>
      </c>
      <c r="E406" s="3" t="s">
        <v>99</v>
      </c>
      <c r="M406" s="2">
        <v>1</v>
      </c>
      <c r="O406" s="2">
        <v>1</v>
      </c>
      <c r="R406" s="2">
        <v>2</v>
      </c>
    </row>
    <row r="407" spans="1:18" ht="12.75" customHeight="1">
      <c r="A407" s="3" t="s">
        <v>21</v>
      </c>
      <c r="B407" s="3" t="s">
        <v>22</v>
      </c>
      <c r="C407" s="3" t="s">
        <v>16</v>
      </c>
      <c r="D407" s="3" t="s">
        <v>18</v>
      </c>
      <c r="E407" s="3" t="s">
        <v>98</v>
      </c>
      <c r="L407" s="2">
        <v>1</v>
      </c>
      <c r="R407" s="2">
        <v>1</v>
      </c>
    </row>
    <row r="408" spans="1:18" ht="12.75" customHeight="1">
      <c r="A408" s="3" t="s">
        <v>21</v>
      </c>
      <c r="B408" s="3" t="s">
        <v>22</v>
      </c>
      <c r="C408" s="3" t="s">
        <v>16</v>
      </c>
      <c r="D408" s="3" t="s">
        <v>18</v>
      </c>
      <c r="E408" s="3" t="s">
        <v>97</v>
      </c>
      <c r="H408" s="2">
        <v>1</v>
      </c>
      <c r="K408" s="2">
        <v>2</v>
      </c>
      <c r="R408" s="2">
        <v>3</v>
      </c>
    </row>
    <row r="409" spans="1:18" ht="12.75" customHeight="1">
      <c r="A409" s="3" t="s">
        <v>21</v>
      </c>
      <c r="B409" s="3" t="s">
        <v>22</v>
      </c>
      <c r="C409" s="3" t="s">
        <v>16</v>
      </c>
      <c r="D409" s="3" t="s">
        <v>18</v>
      </c>
      <c r="E409" s="3" t="s">
        <v>96</v>
      </c>
      <c r="M409" s="2">
        <v>1</v>
      </c>
      <c r="R409" s="2">
        <v>1</v>
      </c>
    </row>
    <row r="410" spans="1:18" ht="12.75" customHeight="1">
      <c r="A410" s="3" t="s">
        <v>21</v>
      </c>
      <c r="B410" s="3" t="s">
        <v>22</v>
      </c>
      <c r="C410" s="3" t="s">
        <v>16</v>
      </c>
      <c r="D410" s="3" t="s">
        <v>18</v>
      </c>
      <c r="E410" s="3" t="s">
        <v>95</v>
      </c>
      <c r="K410" s="2">
        <v>1</v>
      </c>
      <c r="R410" s="2">
        <v>1</v>
      </c>
    </row>
    <row r="411" spans="1:18" ht="12.75" customHeight="1">
      <c r="A411" s="3" t="s">
        <v>21</v>
      </c>
      <c r="B411" s="3" t="s">
        <v>22</v>
      </c>
      <c r="C411" s="3" t="s">
        <v>16</v>
      </c>
      <c r="D411" s="3" t="s">
        <v>18</v>
      </c>
      <c r="E411" s="3" t="s">
        <v>94</v>
      </c>
      <c r="O411" s="2">
        <v>1</v>
      </c>
      <c r="R411" s="2">
        <v>1</v>
      </c>
    </row>
    <row r="412" spans="1:18" ht="12.75" customHeight="1">
      <c r="A412" s="3" t="s">
        <v>21</v>
      </c>
      <c r="B412" s="3" t="s">
        <v>22</v>
      </c>
      <c r="C412" s="3" t="s">
        <v>16</v>
      </c>
      <c r="D412" s="3" t="s">
        <v>18</v>
      </c>
      <c r="E412" s="3" t="s">
        <v>93</v>
      </c>
      <c r="I412" s="2">
        <v>1</v>
      </c>
      <c r="O412" s="2">
        <v>1</v>
      </c>
      <c r="Q412" s="2">
        <v>2</v>
      </c>
      <c r="R412" s="2">
        <v>4</v>
      </c>
    </row>
    <row r="413" spans="1:18" ht="12.75" customHeight="1">
      <c r="A413" s="3" t="s">
        <v>21</v>
      </c>
      <c r="B413" s="3" t="s">
        <v>22</v>
      </c>
      <c r="C413" s="3" t="s">
        <v>16</v>
      </c>
      <c r="D413" s="3" t="s">
        <v>18</v>
      </c>
      <c r="E413" s="3" t="s">
        <v>92</v>
      </c>
      <c r="J413" s="2">
        <v>1</v>
      </c>
      <c r="Q413" s="2">
        <v>1</v>
      </c>
      <c r="R413" s="2">
        <v>2</v>
      </c>
    </row>
    <row r="414" spans="1:18" ht="12.75" customHeight="1">
      <c r="A414" s="3" t="s">
        <v>21</v>
      </c>
      <c r="B414" s="3" t="s">
        <v>22</v>
      </c>
      <c r="C414" s="3" t="s">
        <v>16</v>
      </c>
      <c r="D414" s="3" t="s">
        <v>18</v>
      </c>
      <c r="E414" s="3" t="s">
        <v>91</v>
      </c>
      <c r="J414" s="2">
        <v>1</v>
      </c>
      <c r="O414" s="2">
        <v>1</v>
      </c>
      <c r="R414" s="2">
        <v>2</v>
      </c>
    </row>
    <row r="415" spans="1:18" ht="12.75" customHeight="1">
      <c r="A415" s="3" t="s">
        <v>21</v>
      </c>
      <c r="B415" s="3" t="s">
        <v>22</v>
      </c>
      <c r="C415" s="3" t="s">
        <v>16</v>
      </c>
      <c r="D415" s="3" t="s">
        <v>18</v>
      </c>
      <c r="E415" s="3" t="s">
        <v>90</v>
      </c>
      <c r="J415" s="2">
        <v>1</v>
      </c>
      <c r="K415" s="2">
        <v>1</v>
      </c>
      <c r="M415" s="2">
        <v>1</v>
      </c>
      <c r="R415" s="2">
        <v>3</v>
      </c>
    </row>
    <row r="416" spans="1:18" ht="12.75" customHeight="1">
      <c r="A416" s="3" t="s">
        <v>21</v>
      </c>
      <c r="B416" s="3" t="s">
        <v>22</v>
      </c>
      <c r="C416" s="3" t="s">
        <v>16</v>
      </c>
      <c r="D416" s="3" t="s">
        <v>18</v>
      </c>
      <c r="E416" s="3" t="s">
        <v>89</v>
      </c>
      <c r="J416" s="2">
        <v>1</v>
      </c>
      <c r="K416" s="2">
        <v>1</v>
      </c>
      <c r="R416" s="2">
        <v>2</v>
      </c>
    </row>
    <row r="417" spans="1:18" ht="12.75" customHeight="1">
      <c r="A417" s="3" t="s">
        <v>21</v>
      </c>
      <c r="B417" s="3" t="s">
        <v>22</v>
      </c>
      <c r="C417" s="3" t="s">
        <v>16</v>
      </c>
      <c r="D417" s="3" t="s">
        <v>18</v>
      </c>
      <c r="E417" s="3" t="s">
        <v>217</v>
      </c>
      <c r="L417" s="2">
        <v>1</v>
      </c>
      <c r="O417" s="2">
        <v>1</v>
      </c>
      <c r="R417" s="2">
        <v>2</v>
      </c>
    </row>
    <row r="418" spans="1:18" ht="12.75" customHeight="1">
      <c r="A418" s="3" t="s">
        <v>21</v>
      </c>
      <c r="B418" s="3" t="s">
        <v>22</v>
      </c>
      <c r="C418" s="3" t="s">
        <v>16</v>
      </c>
      <c r="D418" s="3" t="s">
        <v>18</v>
      </c>
      <c r="E418" s="3" t="s">
        <v>88</v>
      </c>
      <c r="I418" s="2">
        <v>1</v>
      </c>
      <c r="P418" s="2">
        <v>1</v>
      </c>
      <c r="R418" s="2">
        <v>2</v>
      </c>
    </row>
    <row r="419" spans="1:18" ht="12.75" customHeight="1">
      <c r="A419" s="3" t="s">
        <v>21</v>
      </c>
      <c r="B419" s="3" t="s">
        <v>22</v>
      </c>
      <c r="C419" s="3" t="s">
        <v>16</v>
      </c>
      <c r="D419" s="3" t="s">
        <v>18</v>
      </c>
      <c r="E419" s="3" t="s">
        <v>87</v>
      </c>
      <c r="G419" s="2">
        <v>1</v>
      </c>
      <c r="J419" s="2">
        <v>1</v>
      </c>
      <c r="N419" s="2">
        <v>1</v>
      </c>
      <c r="R419" s="2">
        <v>3</v>
      </c>
    </row>
    <row r="420" spans="1:18" ht="12.75" customHeight="1">
      <c r="A420" s="3" t="s">
        <v>21</v>
      </c>
      <c r="B420" s="3" t="s">
        <v>22</v>
      </c>
      <c r="C420" s="3" t="s">
        <v>16</v>
      </c>
      <c r="D420" s="3" t="s">
        <v>18</v>
      </c>
      <c r="E420" s="3" t="s">
        <v>216</v>
      </c>
      <c r="G420" s="2">
        <v>1</v>
      </c>
      <c r="R420" s="2">
        <v>1</v>
      </c>
    </row>
    <row r="421" spans="1:18" ht="12.75" customHeight="1">
      <c r="A421" s="3" t="s">
        <v>21</v>
      </c>
      <c r="B421" s="3" t="s">
        <v>22</v>
      </c>
      <c r="C421" s="3" t="s">
        <v>16</v>
      </c>
      <c r="D421" s="3" t="s">
        <v>18</v>
      </c>
      <c r="E421" s="3" t="s">
        <v>86</v>
      </c>
      <c r="G421" s="2">
        <v>1</v>
      </c>
      <c r="M421" s="2">
        <v>1</v>
      </c>
      <c r="N421" s="2">
        <v>1</v>
      </c>
      <c r="R421" s="2">
        <v>3</v>
      </c>
    </row>
    <row r="422" spans="1:18" ht="12.75" customHeight="1">
      <c r="A422" s="3" t="s">
        <v>21</v>
      </c>
      <c r="B422" s="3" t="s">
        <v>22</v>
      </c>
      <c r="C422" s="3" t="s">
        <v>16</v>
      </c>
      <c r="D422" s="3" t="s">
        <v>18</v>
      </c>
      <c r="E422" s="3" t="s">
        <v>85</v>
      </c>
      <c r="I422" s="2">
        <v>1</v>
      </c>
      <c r="M422" s="2">
        <v>1</v>
      </c>
      <c r="R422" s="2">
        <v>2</v>
      </c>
    </row>
    <row r="423" spans="1:18" ht="12.75" customHeight="1">
      <c r="A423" s="3" t="s">
        <v>21</v>
      </c>
      <c r="B423" s="3" t="s">
        <v>22</v>
      </c>
      <c r="C423" s="3" t="s">
        <v>16</v>
      </c>
      <c r="D423" s="3" t="s">
        <v>18</v>
      </c>
      <c r="E423" s="3" t="s">
        <v>84</v>
      </c>
      <c r="F423" s="2">
        <v>1</v>
      </c>
      <c r="G423" s="2">
        <v>1</v>
      </c>
      <c r="I423" s="2">
        <v>1</v>
      </c>
      <c r="L423" s="2">
        <v>1</v>
      </c>
      <c r="R423" s="2">
        <v>4</v>
      </c>
    </row>
    <row r="424" spans="1:18" ht="12.75" customHeight="1">
      <c r="A424" s="3" t="s">
        <v>21</v>
      </c>
      <c r="B424" s="3" t="s">
        <v>22</v>
      </c>
      <c r="C424" s="3" t="s">
        <v>16</v>
      </c>
      <c r="D424" s="3" t="s">
        <v>18</v>
      </c>
      <c r="E424" s="3" t="s">
        <v>83</v>
      </c>
      <c r="I424" s="2">
        <v>1</v>
      </c>
      <c r="N424" s="2">
        <v>1</v>
      </c>
      <c r="R424" s="2">
        <v>2</v>
      </c>
    </row>
    <row r="425" spans="1:18" ht="12.75" customHeight="1">
      <c r="A425" s="3" t="s">
        <v>21</v>
      </c>
      <c r="B425" s="3" t="s">
        <v>22</v>
      </c>
      <c r="C425" s="3" t="s">
        <v>16</v>
      </c>
      <c r="D425" s="3" t="s">
        <v>18</v>
      </c>
      <c r="E425" s="3" t="s">
        <v>81</v>
      </c>
      <c r="J425" s="2">
        <v>1</v>
      </c>
      <c r="R425" s="2">
        <v>1</v>
      </c>
    </row>
    <row r="426" spans="1:18" ht="12.75" customHeight="1">
      <c r="A426" s="3" t="s">
        <v>21</v>
      </c>
      <c r="B426" s="3" t="s">
        <v>22</v>
      </c>
      <c r="C426" s="3" t="s">
        <v>16</v>
      </c>
      <c r="D426" s="3" t="s">
        <v>18</v>
      </c>
      <c r="E426" s="3" t="s">
        <v>79</v>
      </c>
      <c r="H426" s="2">
        <v>1</v>
      </c>
      <c r="L426" s="2">
        <v>2</v>
      </c>
      <c r="O426" s="2">
        <v>1</v>
      </c>
      <c r="Q426" s="2">
        <v>1</v>
      </c>
      <c r="R426" s="2">
        <v>5</v>
      </c>
    </row>
    <row r="427" spans="1:18" ht="12.75" customHeight="1">
      <c r="A427" s="3" t="s">
        <v>21</v>
      </c>
      <c r="B427" s="3" t="s">
        <v>22</v>
      </c>
      <c r="C427" s="3" t="s">
        <v>16</v>
      </c>
      <c r="D427" s="3" t="s">
        <v>18</v>
      </c>
      <c r="E427" s="3" t="s">
        <v>215</v>
      </c>
      <c r="O427" s="2">
        <v>1</v>
      </c>
      <c r="R427" s="2">
        <v>1</v>
      </c>
    </row>
    <row r="428" spans="1:18" ht="12.75" customHeight="1">
      <c r="A428" s="3" t="s">
        <v>21</v>
      </c>
      <c r="B428" s="3" t="s">
        <v>22</v>
      </c>
      <c r="C428" s="3" t="s">
        <v>16</v>
      </c>
      <c r="D428" s="3" t="s">
        <v>18</v>
      </c>
      <c r="E428" s="3" t="s">
        <v>78</v>
      </c>
      <c r="P428" s="2">
        <v>1</v>
      </c>
      <c r="R428" s="2">
        <v>1</v>
      </c>
    </row>
    <row r="429" spans="1:18" ht="12.75" customHeight="1">
      <c r="A429" s="3" t="s">
        <v>21</v>
      </c>
      <c r="B429" s="3" t="s">
        <v>22</v>
      </c>
      <c r="C429" s="3" t="s">
        <v>16</v>
      </c>
      <c r="D429" s="3" t="s">
        <v>18</v>
      </c>
      <c r="E429" s="3" t="s">
        <v>226</v>
      </c>
      <c r="H429" s="2">
        <v>1</v>
      </c>
      <c r="K429" s="2">
        <v>1</v>
      </c>
      <c r="R429" s="2">
        <v>2</v>
      </c>
    </row>
    <row r="430" spans="1:18" ht="12.75" customHeight="1">
      <c r="A430" s="3" t="s">
        <v>21</v>
      </c>
      <c r="B430" s="3" t="s">
        <v>22</v>
      </c>
      <c r="C430" s="3" t="s">
        <v>16</v>
      </c>
      <c r="D430" s="3" t="s">
        <v>18</v>
      </c>
      <c r="E430" s="3" t="s">
        <v>76</v>
      </c>
      <c r="N430" s="2">
        <v>1</v>
      </c>
      <c r="P430" s="2">
        <v>1</v>
      </c>
      <c r="R430" s="2">
        <v>2</v>
      </c>
    </row>
    <row r="431" spans="1:18" ht="12.75" customHeight="1">
      <c r="A431" s="3" t="s">
        <v>21</v>
      </c>
      <c r="B431" s="3" t="s">
        <v>22</v>
      </c>
      <c r="C431" s="3" t="s">
        <v>16</v>
      </c>
      <c r="D431" s="3" t="s">
        <v>18</v>
      </c>
      <c r="E431" s="3" t="s">
        <v>75</v>
      </c>
      <c r="N431" s="2">
        <v>1</v>
      </c>
      <c r="R431" s="2">
        <v>1</v>
      </c>
    </row>
    <row r="432" spans="1:18" ht="12.75" customHeight="1">
      <c r="A432" s="3" t="s">
        <v>21</v>
      </c>
      <c r="B432" s="3" t="s">
        <v>22</v>
      </c>
      <c r="C432" s="3" t="s">
        <v>16</v>
      </c>
      <c r="D432" s="3" t="s">
        <v>18</v>
      </c>
      <c r="E432" s="3" t="s">
        <v>74</v>
      </c>
      <c r="F432" s="2">
        <v>1</v>
      </c>
      <c r="R432" s="2">
        <v>1</v>
      </c>
    </row>
    <row r="433" spans="1:18" ht="12.75" customHeight="1">
      <c r="A433" s="3" t="s">
        <v>21</v>
      </c>
      <c r="B433" s="3" t="s">
        <v>22</v>
      </c>
      <c r="C433" s="3" t="s">
        <v>16</v>
      </c>
      <c r="D433" s="3" t="s">
        <v>18</v>
      </c>
      <c r="E433" s="3" t="s">
        <v>225</v>
      </c>
      <c r="F433" s="2">
        <v>1</v>
      </c>
      <c r="Q433" s="2">
        <v>1</v>
      </c>
      <c r="R433" s="2">
        <v>2</v>
      </c>
    </row>
    <row r="434" spans="1:18" ht="12.75" customHeight="1">
      <c r="A434" s="3" t="s">
        <v>21</v>
      </c>
      <c r="B434" s="3" t="s">
        <v>22</v>
      </c>
      <c r="C434" s="3" t="s">
        <v>16</v>
      </c>
      <c r="D434" s="3" t="s">
        <v>18</v>
      </c>
      <c r="E434" s="3" t="s">
        <v>173</v>
      </c>
      <c r="G434" s="2">
        <v>1</v>
      </c>
      <c r="R434" s="2">
        <v>1</v>
      </c>
    </row>
    <row r="435" spans="1:18" ht="12.75" customHeight="1">
      <c r="A435" s="3" t="s">
        <v>21</v>
      </c>
      <c r="B435" s="3" t="s">
        <v>22</v>
      </c>
      <c r="C435" s="3" t="s">
        <v>16</v>
      </c>
      <c r="D435" s="3" t="s">
        <v>18</v>
      </c>
      <c r="E435" s="3" t="s">
        <v>73</v>
      </c>
      <c r="K435" s="2">
        <v>1</v>
      </c>
      <c r="O435" s="2">
        <v>1</v>
      </c>
      <c r="R435" s="2">
        <v>2</v>
      </c>
    </row>
    <row r="436" spans="1:18" ht="12.75" customHeight="1">
      <c r="A436" s="3" t="s">
        <v>21</v>
      </c>
      <c r="B436" s="3" t="s">
        <v>22</v>
      </c>
      <c r="C436" s="3" t="s">
        <v>16</v>
      </c>
      <c r="D436" s="3" t="s">
        <v>18</v>
      </c>
      <c r="E436" s="3" t="s">
        <v>151</v>
      </c>
      <c r="L436" s="2">
        <v>1</v>
      </c>
      <c r="Q436" s="2">
        <v>1</v>
      </c>
      <c r="R436" s="2">
        <v>2</v>
      </c>
    </row>
    <row r="437" spans="1:18" ht="12.75" customHeight="1">
      <c r="A437" s="3" t="s">
        <v>21</v>
      </c>
      <c r="B437" s="3" t="s">
        <v>22</v>
      </c>
      <c r="C437" s="3" t="s">
        <v>16</v>
      </c>
      <c r="D437" s="3" t="s">
        <v>18</v>
      </c>
      <c r="E437" s="3" t="s">
        <v>71</v>
      </c>
      <c r="M437" s="2">
        <v>1</v>
      </c>
      <c r="O437" s="2">
        <v>1</v>
      </c>
      <c r="R437" s="2">
        <v>2</v>
      </c>
    </row>
    <row r="438" spans="1:18" ht="12.75" customHeight="1">
      <c r="A438" s="3" t="s">
        <v>21</v>
      </c>
      <c r="B438" s="3" t="s">
        <v>22</v>
      </c>
      <c r="C438" s="3" t="s">
        <v>16</v>
      </c>
      <c r="D438" s="3" t="s">
        <v>18</v>
      </c>
      <c r="E438" s="3" t="s">
        <v>150</v>
      </c>
      <c r="I438" s="2">
        <v>1</v>
      </c>
      <c r="R438" s="2">
        <v>1</v>
      </c>
    </row>
    <row r="439" spans="1:18" ht="12.75" customHeight="1">
      <c r="A439" s="3" t="s">
        <v>21</v>
      </c>
      <c r="B439" s="3" t="s">
        <v>22</v>
      </c>
      <c r="C439" s="3" t="s">
        <v>16</v>
      </c>
      <c r="D439" s="3" t="s">
        <v>18</v>
      </c>
      <c r="E439" s="3" t="s">
        <v>142</v>
      </c>
      <c r="L439" s="2">
        <v>1</v>
      </c>
      <c r="R439" s="2">
        <v>1</v>
      </c>
    </row>
    <row r="440" spans="1:18" ht="12.75" customHeight="1">
      <c r="A440" s="3" t="s">
        <v>21</v>
      </c>
      <c r="B440" s="3" t="s">
        <v>22</v>
      </c>
      <c r="C440" s="3" t="s">
        <v>16</v>
      </c>
      <c r="D440" s="3" t="s">
        <v>18</v>
      </c>
      <c r="E440" s="3" t="s">
        <v>172</v>
      </c>
      <c r="K440" s="2">
        <v>1</v>
      </c>
      <c r="R440" s="2">
        <v>1</v>
      </c>
    </row>
    <row r="441" spans="1:18" ht="12.75" customHeight="1">
      <c r="A441" s="3" t="s">
        <v>21</v>
      </c>
      <c r="B441" s="3" t="s">
        <v>22</v>
      </c>
      <c r="C441" s="3" t="s">
        <v>16</v>
      </c>
      <c r="D441" s="3" t="s">
        <v>18</v>
      </c>
      <c r="E441" s="3" t="s">
        <v>149</v>
      </c>
      <c r="P441" s="2">
        <v>1</v>
      </c>
      <c r="R441" s="2">
        <v>1</v>
      </c>
    </row>
    <row r="442" spans="1:18" ht="12.75" customHeight="1">
      <c r="A442" s="3" t="s">
        <v>21</v>
      </c>
      <c r="B442" s="3" t="s">
        <v>22</v>
      </c>
      <c r="C442" s="3" t="s">
        <v>16</v>
      </c>
      <c r="D442" s="3" t="s">
        <v>18</v>
      </c>
      <c r="E442" s="3" t="s">
        <v>70</v>
      </c>
      <c r="J442" s="2">
        <v>1</v>
      </c>
      <c r="R442" s="2">
        <v>1</v>
      </c>
    </row>
    <row r="443" spans="1:18" ht="12.75" customHeight="1">
      <c r="A443" s="3" t="s">
        <v>21</v>
      </c>
      <c r="B443" s="3" t="s">
        <v>22</v>
      </c>
      <c r="C443" s="3" t="s">
        <v>16</v>
      </c>
      <c r="D443" s="3" t="s">
        <v>18</v>
      </c>
      <c r="E443" s="3" t="s">
        <v>171</v>
      </c>
      <c r="K443" s="2">
        <v>1</v>
      </c>
      <c r="R443" s="2">
        <v>1</v>
      </c>
    </row>
    <row r="444" spans="1:18" ht="12.75" customHeight="1">
      <c r="A444" s="3" t="s">
        <v>21</v>
      </c>
      <c r="B444" s="3" t="s">
        <v>22</v>
      </c>
      <c r="C444" s="3" t="s">
        <v>16</v>
      </c>
      <c r="D444" s="3" t="s">
        <v>18</v>
      </c>
      <c r="E444" s="3" t="s">
        <v>233</v>
      </c>
      <c r="H444" s="2">
        <v>1</v>
      </c>
      <c r="R444" s="2">
        <v>1</v>
      </c>
    </row>
    <row r="445" spans="1:18" ht="12.75" customHeight="1">
      <c r="A445" s="3" t="s">
        <v>21</v>
      </c>
      <c r="B445" s="3" t="s">
        <v>22</v>
      </c>
      <c r="C445" s="3" t="s">
        <v>16</v>
      </c>
      <c r="D445" s="3" t="s">
        <v>18</v>
      </c>
      <c r="E445" s="3" t="s">
        <v>181</v>
      </c>
      <c r="M445" s="2">
        <v>2</v>
      </c>
      <c r="R445" s="2">
        <v>2</v>
      </c>
    </row>
    <row r="446" spans="1:18" ht="12.75" customHeight="1">
      <c r="A446" s="3" t="s">
        <v>21</v>
      </c>
      <c r="B446" s="3" t="s">
        <v>22</v>
      </c>
      <c r="C446" s="3" t="s">
        <v>16</v>
      </c>
      <c r="D446" s="3" t="s">
        <v>18</v>
      </c>
      <c r="E446" s="3" t="s">
        <v>198</v>
      </c>
      <c r="G446" s="2">
        <v>1</v>
      </c>
      <c r="N446" s="2">
        <v>1</v>
      </c>
      <c r="R446" s="2">
        <v>2</v>
      </c>
    </row>
    <row r="447" spans="1:18" ht="12.75" customHeight="1">
      <c r="A447" s="3" t="s">
        <v>21</v>
      </c>
      <c r="B447" s="3" t="s">
        <v>22</v>
      </c>
      <c r="C447" s="3" t="s">
        <v>16</v>
      </c>
      <c r="D447" s="3" t="s">
        <v>18</v>
      </c>
      <c r="E447" s="3" t="s">
        <v>195</v>
      </c>
      <c r="F447" s="2">
        <v>1</v>
      </c>
      <c r="R447" s="2">
        <v>1</v>
      </c>
    </row>
    <row r="448" spans="1:18" ht="12.75" customHeight="1">
      <c r="A448" s="3" t="s">
        <v>21</v>
      </c>
      <c r="B448" s="3" t="s">
        <v>22</v>
      </c>
      <c r="C448" s="3" t="s">
        <v>16</v>
      </c>
      <c r="D448" s="3" t="s">
        <v>18</v>
      </c>
      <c r="E448" s="3" t="s">
        <v>227</v>
      </c>
      <c r="F448" s="2">
        <v>1</v>
      </c>
      <c r="I448" s="2">
        <v>1</v>
      </c>
      <c r="O448" s="2">
        <v>1</v>
      </c>
      <c r="P448" s="2">
        <v>1</v>
      </c>
      <c r="R448" s="2">
        <v>4</v>
      </c>
    </row>
    <row r="449" spans="1:18" ht="12.75" customHeight="1">
      <c r="A449" s="3" t="s">
        <v>21</v>
      </c>
      <c r="B449" s="3" t="s">
        <v>22</v>
      </c>
      <c r="C449" s="3" t="s">
        <v>16</v>
      </c>
      <c r="D449" s="3" t="s">
        <v>18</v>
      </c>
      <c r="E449" s="3" t="s">
        <v>214</v>
      </c>
      <c r="G449" s="2">
        <v>1</v>
      </c>
      <c r="R449" s="2">
        <v>1</v>
      </c>
    </row>
    <row r="450" spans="1:18" ht="12.75" customHeight="1">
      <c r="A450" s="3" t="s">
        <v>21</v>
      </c>
      <c r="B450" s="3" t="s">
        <v>22</v>
      </c>
      <c r="C450" s="3" t="s">
        <v>16</v>
      </c>
      <c r="D450" s="3" t="s">
        <v>18</v>
      </c>
      <c r="E450" s="3" t="s">
        <v>65</v>
      </c>
      <c r="I450" s="2">
        <v>1</v>
      </c>
      <c r="R450" s="2">
        <v>1</v>
      </c>
    </row>
    <row r="451" spans="1:18" ht="12.75" customHeight="1">
      <c r="A451" s="3" t="s">
        <v>21</v>
      </c>
      <c r="B451" s="3" t="s">
        <v>22</v>
      </c>
      <c r="C451" s="3" t="s">
        <v>16</v>
      </c>
      <c r="D451" s="3" t="s">
        <v>18</v>
      </c>
      <c r="E451" s="3" t="s">
        <v>206</v>
      </c>
      <c r="M451" s="2">
        <v>1</v>
      </c>
      <c r="R451" s="2">
        <v>1</v>
      </c>
    </row>
    <row r="452" spans="1:18" ht="12.75" customHeight="1">
      <c r="A452" s="3" t="s">
        <v>21</v>
      </c>
      <c r="B452" s="3" t="s">
        <v>22</v>
      </c>
      <c r="C452" s="3" t="s">
        <v>16</v>
      </c>
      <c r="D452" s="3" t="s">
        <v>18</v>
      </c>
      <c r="E452" s="3" t="s">
        <v>194</v>
      </c>
      <c r="L452" s="2">
        <v>1</v>
      </c>
      <c r="R452" s="2">
        <v>1</v>
      </c>
    </row>
    <row r="453" spans="1:18" ht="12.75" customHeight="1">
      <c r="A453" s="3" t="s">
        <v>21</v>
      </c>
      <c r="B453" s="3" t="s">
        <v>22</v>
      </c>
      <c r="C453" s="3" t="s">
        <v>16</v>
      </c>
      <c r="D453" s="3" t="s">
        <v>18</v>
      </c>
      <c r="E453" s="3" t="s">
        <v>205</v>
      </c>
      <c r="J453" s="2">
        <v>1</v>
      </c>
      <c r="N453" s="2">
        <v>1</v>
      </c>
      <c r="R453" s="2">
        <v>2</v>
      </c>
    </row>
    <row r="454" spans="1:18" ht="12.75" customHeight="1">
      <c r="A454" s="3" t="s">
        <v>21</v>
      </c>
      <c r="B454" s="3" t="s">
        <v>22</v>
      </c>
      <c r="C454" s="3" t="s">
        <v>16</v>
      </c>
      <c r="D454" s="3" t="s">
        <v>18</v>
      </c>
      <c r="E454" s="3" t="s">
        <v>64</v>
      </c>
      <c r="H454" s="2">
        <v>1</v>
      </c>
      <c r="R454" s="2">
        <v>1</v>
      </c>
    </row>
    <row r="455" spans="1:18" ht="12.75" customHeight="1">
      <c r="A455" s="3" t="s">
        <v>21</v>
      </c>
      <c r="B455" s="3" t="s">
        <v>22</v>
      </c>
      <c r="C455" s="3" t="s">
        <v>16</v>
      </c>
      <c r="D455" s="3" t="s">
        <v>18</v>
      </c>
      <c r="E455" s="3" t="s">
        <v>146</v>
      </c>
      <c r="O455" s="2">
        <v>1</v>
      </c>
      <c r="R455" s="2">
        <v>1</v>
      </c>
    </row>
    <row r="456" spans="1:18" ht="12.75" customHeight="1">
      <c r="A456" s="3" t="s">
        <v>21</v>
      </c>
      <c r="B456" s="3" t="s">
        <v>22</v>
      </c>
      <c r="C456" s="3" t="s">
        <v>16</v>
      </c>
      <c r="D456" s="3" t="s">
        <v>18</v>
      </c>
      <c r="E456" s="3" t="s">
        <v>212</v>
      </c>
      <c r="I456" s="2">
        <v>1</v>
      </c>
      <c r="R456" s="2">
        <v>1</v>
      </c>
    </row>
    <row r="457" spans="1:18" ht="12.75" customHeight="1">
      <c r="A457" s="3" t="s">
        <v>21</v>
      </c>
      <c r="B457" s="3" t="s">
        <v>22</v>
      </c>
      <c r="C457" s="3" t="s">
        <v>16</v>
      </c>
      <c r="D457" s="3" t="s">
        <v>18</v>
      </c>
      <c r="E457" s="3" t="s">
        <v>169</v>
      </c>
      <c r="Q457" s="2">
        <v>1</v>
      </c>
      <c r="R457" s="2">
        <v>1</v>
      </c>
    </row>
    <row r="458" spans="1:18" ht="12.75" customHeight="1">
      <c r="A458" s="3" t="s">
        <v>21</v>
      </c>
      <c r="B458" s="3" t="s">
        <v>22</v>
      </c>
      <c r="C458" s="3" t="s">
        <v>16</v>
      </c>
      <c r="D458" s="3" t="s">
        <v>18</v>
      </c>
      <c r="E458" s="3" t="s">
        <v>168</v>
      </c>
      <c r="Q458" s="2">
        <v>1</v>
      </c>
      <c r="R458" s="2">
        <v>1</v>
      </c>
    </row>
    <row r="459" spans="1:18" ht="12.75" customHeight="1">
      <c r="A459" s="3" t="s">
        <v>21</v>
      </c>
      <c r="B459" s="3" t="s">
        <v>22</v>
      </c>
      <c r="C459" s="3" t="s">
        <v>16</v>
      </c>
      <c r="D459" s="3" t="s">
        <v>18</v>
      </c>
      <c r="E459" s="3" t="s">
        <v>204</v>
      </c>
      <c r="F459" s="2">
        <v>1</v>
      </c>
      <c r="N459" s="2">
        <v>1</v>
      </c>
      <c r="P459" s="2">
        <v>1</v>
      </c>
      <c r="R459" s="2">
        <v>3</v>
      </c>
    </row>
    <row r="460" spans="1:18" ht="12.75" customHeight="1">
      <c r="A460" s="3" t="s">
        <v>21</v>
      </c>
      <c r="B460" s="3" t="s">
        <v>22</v>
      </c>
      <c r="C460" s="3" t="s">
        <v>16</v>
      </c>
      <c r="D460" s="3" t="s">
        <v>18</v>
      </c>
      <c r="E460" s="3" t="s">
        <v>167</v>
      </c>
      <c r="J460" s="2">
        <v>1</v>
      </c>
      <c r="R460" s="2">
        <v>1</v>
      </c>
    </row>
    <row r="461" spans="1:18" ht="12.75" customHeight="1">
      <c r="A461" s="3" t="s">
        <v>21</v>
      </c>
      <c r="B461" s="3" t="s">
        <v>22</v>
      </c>
      <c r="C461" s="3" t="s">
        <v>16</v>
      </c>
      <c r="D461" s="3" t="s">
        <v>18</v>
      </c>
      <c r="E461" s="3" t="s">
        <v>203</v>
      </c>
      <c r="G461" s="2">
        <v>1</v>
      </c>
      <c r="Q461" s="2">
        <v>1</v>
      </c>
      <c r="R461" s="2">
        <v>2</v>
      </c>
    </row>
    <row r="462" spans="1:18" ht="12.75" customHeight="1">
      <c r="A462" s="3" t="s">
        <v>21</v>
      </c>
      <c r="B462" s="3" t="s">
        <v>22</v>
      </c>
      <c r="C462" s="3" t="s">
        <v>16</v>
      </c>
      <c r="D462" s="3" t="s">
        <v>18</v>
      </c>
      <c r="E462" s="3" t="s">
        <v>223</v>
      </c>
      <c r="P462" s="2">
        <v>1</v>
      </c>
      <c r="R462" s="2">
        <v>1</v>
      </c>
    </row>
    <row r="463" spans="1:18" ht="12.75" customHeight="1">
      <c r="A463" s="3" t="s">
        <v>21</v>
      </c>
      <c r="B463" s="3" t="s">
        <v>22</v>
      </c>
      <c r="C463" s="3" t="s">
        <v>16</v>
      </c>
      <c r="D463" s="3" t="s">
        <v>18</v>
      </c>
      <c r="E463" s="3" t="s">
        <v>202</v>
      </c>
      <c r="H463" s="2">
        <v>1</v>
      </c>
      <c r="N463" s="2">
        <v>1</v>
      </c>
      <c r="R463" s="2">
        <v>2</v>
      </c>
    </row>
    <row r="464" spans="1:18" ht="12.75" customHeight="1">
      <c r="A464" s="3" t="s">
        <v>21</v>
      </c>
      <c r="B464" s="3" t="s">
        <v>22</v>
      </c>
      <c r="C464" s="3" t="s">
        <v>16</v>
      </c>
      <c r="D464" s="3" t="s">
        <v>18</v>
      </c>
      <c r="E464" s="3" t="s">
        <v>201</v>
      </c>
      <c r="K464" s="2">
        <v>1</v>
      </c>
      <c r="M464" s="2">
        <v>1</v>
      </c>
      <c r="O464" s="2">
        <v>1</v>
      </c>
      <c r="R464" s="2">
        <v>3</v>
      </c>
    </row>
    <row r="465" spans="1:18" ht="12.75" customHeight="1">
      <c r="A465" s="3" t="s">
        <v>21</v>
      </c>
      <c r="B465" s="3" t="s">
        <v>22</v>
      </c>
      <c r="C465" s="3" t="s">
        <v>16</v>
      </c>
      <c r="D465" s="3" t="s">
        <v>18</v>
      </c>
      <c r="E465" s="3" t="s">
        <v>232</v>
      </c>
      <c r="L465" s="2">
        <v>1</v>
      </c>
      <c r="R465" s="2">
        <v>1</v>
      </c>
    </row>
    <row r="466" spans="1:18" ht="12.75" customHeight="1">
      <c r="A466" s="3" t="s">
        <v>21</v>
      </c>
      <c r="B466" s="3" t="s">
        <v>22</v>
      </c>
      <c r="C466" s="3" t="s">
        <v>16</v>
      </c>
      <c r="D466" s="3" t="s">
        <v>18</v>
      </c>
      <c r="E466" s="3" t="s">
        <v>209</v>
      </c>
      <c r="O466" s="2">
        <v>1</v>
      </c>
      <c r="R466" s="2">
        <v>1</v>
      </c>
    </row>
    <row r="467" spans="1:18" ht="12.75" customHeight="1">
      <c r="A467" s="3" t="s">
        <v>21</v>
      </c>
      <c r="B467" s="3" t="s">
        <v>22</v>
      </c>
      <c r="C467" s="3" t="s">
        <v>16</v>
      </c>
      <c r="D467" s="3" t="s">
        <v>18</v>
      </c>
      <c r="E467" s="3" t="s">
        <v>231</v>
      </c>
      <c r="P467" s="2">
        <v>1</v>
      </c>
      <c r="R467" s="2">
        <v>1</v>
      </c>
    </row>
    <row r="468" spans="1:18" ht="12.75" customHeight="1">
      <c r="A468" s="3" t="s">
        <v>21</v>
      </c>
      <c r="B468" s="3" t="s">
        <v>22</v>
      </c>
      <c r="C468" s="3" t="s">
        <v>16</v>
      </c>
      <c r="D468" s="3" t="s">
        <v>18</v>
      </c>
      <c r="E468" s="3" t="s">
        <v>208</v>
      </c>
      <c r="O468" s="2">
        <v>1</v>
      </c>
      <c r="R468" s="2">
        <v>1</v>
      </c>
    </row>
    <row r="469" spans="1:18" ht="12.75" customHeight="1">
      <c r="A469" s="3" t="s">
        <v>21</v>
      </c>
      <c r="B469" s="3" t="s">
        <v>22</v>
      </c>
      <c r="C469" s="3" t="s">
        <v>16</v>
      </c>
      <c r="D469" s="3" t="s">
        <v>18</v>
      </c>
      <c r="E469" s="3" t="s">
        <v>230</v>
      </c>
      <c r="K469" s="2">
        <v>1</v>
      </c>
      <c r="R469" s="2">
        <v>1</v>
      </c>
    </row>
    <row r="470" spans="1:18" ht="12.75" customHeight="1">
      <c r="A470" s="3"/>
      <c r="B470" s="3"/>
      <c r="C470" s="3"/>
      <c r="D470" s="3"/>
      <c r="E470" s="3"/>
      <c r="K470" s="2"/>
      <c r="R470" s="2"/>
    </row>
    <row r="471" spans="1:18" ht="12.75" customHeight="1">
      <c r="A471" s="3"/>
      <c r="B471" s="3"/>
      <c r="C471" s="3"/>
      <c r="D471" s="3"/>
      <c r="E471" s="3"/>
      <c r="K471" s="2"/>
      <c r="R471" s="2"/>
    </row>
    <row r="472" spans="1:18" ht="12.75" customHeight="1">
      <c r="A472" s="3"/>
      <c r="B472" s="3"/>
      <c r="C472" s="3"/>
      <c r="D472" s="3"/>
      <c r="E472" s="3"/>
      <c r="K472" s="2"/>
      <c r="R472" s="2"/>
    </row>
    <row r="473" spans="1:18" ht="12.75" customHeight="1">
      <c r="A473" s="3" t="s">
        <v>21</v>
      </c>
      <c r="B473" s="3" t="s">
        <v>22</v>
      </c>
      <c r="C473" s="3" t="s">
        <v>16</v>
      </c>
      <c r="D473" s="3" t="s">
        <v>47</v>
      </c>
      <c r="E473" s="3" t="s">
        <v>88</v>
      </c>
      <c r="F473" s="2">
        <v>1</v>
      </c>
      <c r="R473" s="2">
        <v>1</v>
      </c>
    </row>
    <row r="474" spans="1:18" ht="12.75" customHeight="1">
      <c r="A474" s="3" t="s">
        <v>21</v>
      </c>
      <c r="B474" s="3" t="s">
        <v>22</v>
      </c>
      <c r="C474" s="3" t="s">
        <v>16</v>
      </c>
      <c r="D474" s="3" t="s">
        <v>47</v>
      </c>
      <c r="E474" s="3" t="s">
        <v>215</v>
      </c>
      <c r="G474" s="2">
        <v>1</v>
      </c>
      <c r="H474" s="2">
        <v>1</v>
      </c>
      <c r="R474" s="2">
        <v>2</v>
      </c>
    </row>
    <row r="475" spans="1:18" ht="12.75" customHeight="1">
      <c r="A475" s="3" t="s">
        <v>21</v>
      </c>
      <c r="B475" s="3" t="s">
        <v>22</v>
      </c>
      <c r="C475" s="3" t="s">
        <v>16</v>
      </c>
      <c r="D475" s="3" t="s">
        <v>47</v>
      </c>
      <c r="E475" s="3" t="s">
        <v>226</v>
      </c>
      <c r="J475" s="2">
        <v>1</v>
      </c>
      <c r="L475" s="2">
        <v>1</v>
      </c>
      <c r="R475" s="2">
        <v>2</v>
      </c>
    </row>
    <row r="476" spans="1:18" ht="12.75" customHeight="1">
      <c r="A476" s="3" t="s">
        <v>21</v>
      </c>
      <c r="B476" s="3" t="s">
        <v>22</v>
      </c>
      <c r="C476" s="3" t="s">
        <v>16</v>
      </c>
      <c r="D476" s="3" t="s">
        <v>47</v>
      </c>
      <c r="E476" s="3" t="s">
        <v>225</v>
      </c>
      <c r="H476" s="2">
        <v>1</v>
      </c>
      <c r="I476" s="2">
        <v>1</v>
      </c>
      <c r="R476" s="2">
        <v>2</v>
      </c>
    </row>
    <row r="477" spans="1:18" ht="12.75" customHeight="1">
      <c r="A477" s="3" t="s">
        <v>21</v>
      </c>
      <c r="B477" s="3" t="s">
        <v>22</v>
      </c>
      <c r="C477" s="3" t="s">
        <v>16</v>
      </c>
      <c r="D477" s="3" t="s">
        <v>47</v>
      </c>
      <c r="E477" s="3" t="s">
        <v>173</v>
      </c>
      <c r="F477" s="2">
        <v>1</v>
      </c>
      <c r="I477" s="2">
        <v>1</v>
      </c>
      <c r="R477" s="2">
        <v>2</v>
      </c>
    </row>
    <row r="478" spans="1:18" ht="12.75" customHeight="1">
      <c r="A478" s="3" t="s">
        <v>21</v>
      </c>
      <c r="B478" s="3" t="s">
        <v>22</v>
      </c>
      <c r="C478" s="3" t="s">
        <v>16</v>
      </c>
      <c r="D478" s="3" t="s">
        <v>47</v>
      </c>
      <c r="E478" s="3" t="s">
        <v>73</v>
      </c>
      <c r="N478" s="2">
        <v>1</v>
      </c>
      <c r="R478" s="2">
        <v>1</v>
      </c>
    </row>
    <row r="479" spans="1:18" ht="12.75" customHeight="1">
      <c r="A479" s="3" t="s">
        <v>21</v>
      </c>
      <c r="B479" s="3" t="s">
        <v>22</v>
      </c>
      <c r="C479" s="3" t="s">
        <v>16</v>
      </c>
      <c r="D479" s="3" t="s">
        <v>47</v>
      </c>
      <c r="E479" s="3" t="s">
        <v>72</v>
      </c>
      <c r="P479" s="2">
        <v>1</v>
      </c>
      <c r="R479" s="2">
        <v>1</v>
      </c>
    </row>
    <row r="480" spans="1:18" ht="12.75" customHeight="1">
      <c r="A480" s="3" t="s">
        <v>21</v>
      </c>
      <c r="B480" s="3" t="s">
        <v>22</v>
      </c>
      <c r="C480" s="3" t="s">
        <v>16</v>
      </c>
      <c r="D480" s="3" t="s">
        <v>47</v>
      </c>
      <c r="E480" s="3" t="s">
        <v>71</v>
      </c>
      <c r="K480" s="2">
        <v>1</v>
      </c>
      <c r="R480" s="2">
        <v>1</v>
      </c>
    </row>
    <row r="481" spans="1:18" ht="12.75" customHeight="1">
      <c r="A481" s="3" t="s">
        <v>21</v>
      </c>
      <c r="B481" s="3" t="s">
        <v>22</v>
      </c>
      <c r="C481" s="3" t="s">
        <v>16</v>
      </c>
      <c r="D481" s="3" t="s">
        <v>47</v>
      </c>
      <c r="E481" s="3" t="s">
        <v>150</v>
      </c>
      <c r="G481" s="2">
        <v>1</v>
      </c>
      <c r="O481" s="2">
        <v>1</v>
      </c>
      <c r="R481" s="2">
        <v>2</v>
      </c>
    </row>
    <row r="482" spans="1:18" ht="12.75" customHeight="1">
      <c r="A482" s="3" t="s">
        <v>21</v>
      </c>
      <c r="B482" s="3" t="s">
        <v>22</v>
      </c>
      <c r="C482" s="3" t="s">
        <v>16</v>
      </c>
      <c r="D482" s="3" t="s">
        <v>47</v>
      </c>
      <c r="E482" s="3" t="s">
        <v>228</v>
      </c>
      <c r="Q482" s="2">
        <v>1</v>
      </c>
      <c r="R482" s="2">
        <v>1</v>
      </c>
    </row>
    <row r="483" spans="1:18" ht="12.75" customHeight="1">
      <c r="A483" s="3" t="s">
        <v>21</v>
      </c>
      <c r="B483" s="3" t="s">
        <v>22</v>
      </c>
      <c r="C483" s="3" t="s">
        <v>16</v>
      </c>
      <c r="D483" s="3" t="s">
        <v>47</v>
      </c>
      <c r="E483" s="3" t="s">
        <v>149</v>
      </c>
      <c r="M483" s="2">
        <v>1</v>
      </c>
      <c r="R483" s="2">
        <v>1</v>
      </c>
    </row>
    <row r="484" spans="1:18" ht="12.75" customHeight="1">
      <c r="A484" s="3" t="s">
        <v>21</v>
      </c>
      <c r="B484" s="3" t="s">
        <v>22</v>
      </c>
      <c r="C484" s="3" t="s">
        <v>16</v>
      </c>
      <c r="D484" s="3" t="s">
        <v>47</v>
      </c>
      <c r="E484" s="3" t="s">
        <v>196</v>
      </c>
      <c r="L484" s="2">
        <v>1</v>
      </c>
      <c r="R484" s="2">
        <v>1</v>
      </c>
    </row>
    <row r="485" spans="1:18" ht="12.75" customHeight="1">
      <c r="A485" s="3" t="s">
        <v>21</v>
      </c>
      <c r="B485" s="3" t="s">
        <v>22</v>
      </c>
      <c r="C485" s="3" t="s">
        <v>16</v>
      </c>
      <c r="D485" s="3" t="s">
        <v>47</v>
      </c>
      <c r="E485" s="3" t="s">
        <v>195</v>
      </c>
      <c r="Q485" s="2">
        <v>1</v>
      </c>
      <c r="R485" s="2">
        <v>1</v>
      </c>
    </row>
    <row r="486" spans="1:18" ht="12.75" customHeight="1">
      <c r="A486" s="3" t="s">
        <v>21</v>
      </c>
      <c r="B486" s="3" t="s">
        <v>22</v>
      </c>
      <c r="C486" s="3" t="s">
        <v>16</v>
      </c>
      <c r="D486" s="3" t="s">
        <v>47</v>
      </c>
      <c r="E486" s="3" t="s">
        <v>214</v>
      </c>
      <c r="K486" s="2">
        <v>1</v>
      </c>
      <c r="R486" s="2">
        <v>1</v>
      </c>
    </row>
    <row r="487" spans="1:18" ht="12.75" customHeight="1">
      <c r="A487" s="3" t="s">
        <v>21</v>
      </c>
      <c r="B487" s="3" t="s">
        <v>22</v>
      </c>
      <c r="C487" s="3" t="s">
        <v>16</v>
      </c>
      <c r="D487" s="3" t="s">
        <v>47</v>
      </c>
      <c r="E487" s="3" t="s">
        <v>179</v>
      </c>
      <c r="J487" s="2">
        <v>1</v>
      </c>
      <c r="R487" s="2">
        <v>1</v>
      </c>
    </row>
    <row r="488" spans="1:18" ht="12.75" customHeight="1">
      <c r="A488" s="3" t="s">
        <v>21</v>
      </c>
      <c r="B488" s="3" t="s">
        <v>22</v>
      </c>
      <c r="C488" s="3" t="s">
        <v>16</v>
      </c>
      <c r="D488" s="3" t="s">
        <v>47</v>
      </c>
      <c r="E488" s="3" t="s">
        <v>229</v>
      </c>
      <c r="N488" s="2">
        <v>1</v>
      </c>
      <c r="R488" s="2">
        <v>1</v>
      </c>
    </row>
    <row r="489" spans="1:18" ht="12.75" customHeight="1">
      <c r="A489" s="3" t="s">
        <v>21</v>
      </c>
      <c r="B489" s="3" t="s">
        <v>22</v>
      </c>
      <c r="C489" s="3" t="s">
        <v>16</v>
      </c>
      <c r="D489" s="3" t="s">
        <v>47</v>
      </c>
      <c r="E489" s="3" t="s">
        <v>211</v>
      </c>
      <c r="P489" s="2">
        <v>1</v>
      </c>
      <c r="R489" s="2">
        <v>1</v>
      </c>
    </row>
    <row r="490" spans="1:18" ht="12.75" customHeight="1">
      <c r="A490" s="3" t="s">
        <v>21</v>
      </c>
      <c r="B490" s="3" t="s">
        <v>22</v>
      </c>
      <c r="C490" s="3" t="s">
        <v>16</v>
      </c>
      <c r="D490" s="3" t="s">
        <v>47</v>
      </c>
      <c r="E490" s="3" t="s">
        <v>203</v>
      </c>
      <c r="O490" s="2">
        <v>1</v>
      </c>
      <c r="R490" s="2">
        <v>1</v>
      </c>
    </row>
    <row r="491" spans="1:18" ht="12.75" customHeight="1">
      <c r="A491" s="3" t="s">
        <v>21</v>
      </c>
      <c r="B491" s="3" t="s">
        <v>22</v>
      </c>
      <c r="C491" s="3" t="s">
        <v>16</v>
      </c>
      <c r="D491" s="3" t="s">
        <v>47</v>
      </c>
      <c r="E491" s="3" t="s">
        <v>62</v>
      </c>
      <c r="M491" s="2">
        <v>1</v>
      </c>
      <c r="R491" s="2">
        <v>1</v>
      </c>
    </row>
    <row r="492" spans="1:18" ht="12.75" customHeight="1">
      <c r="A492" s="3"/>
      <c r="B492" s="3"/>
      <c r="C492" s="3"/>
      <c r="D492" s="3"/>
      <c r="E492" s="3"/>
      <c r="M492" s="2"/>
      <c r="R492" s="2"/>
    </row>
    <row r="493" spans="1:18" ht="12.75" customHeight="1">
      <c r="A493" s="3"/>
      <c r="B493" s="3"/>
      <c r="C493" s="3"/>
      <c r="D493" s="3"/>
      <c r="E493" s="3"/>
      <c r="M493" s="2"/>
      <c r="R493" s="2"/>
    </row>
    <row r="494" spans="1:18" ht="12.75" customHeight="1">
      <c r="A494" s="3"/>
      <c r="B494" s="3"/>
      <c r="C494" s="3"/>
      <c r="D494" s="3"/>
      <c r="E494" s="3"/>
      <c r="M494" s="2"/>
      <c r="R494" s="2"/>
    </row>
    <row r="495" spans="1:18" ht="12.75" customHeight="1">
      <c r="A495" s="3" t="s">
        <v>32</v>
      </c>
      <c r="B495" s="3" t="s">
        <v>33</v>
      </c>
      <c r="C495" s="3" t="s">
        <v>16</v>
      </c>
      <c r="D495" s="3" t="s">
        <v>18</v>
      </c>
      <c r="E495" s="3" t="s">
        <v>57</v>
      </c>
      <c r="I495" s="2">
        <v>22</v>
      </c>
      <c r="J495" s="2">
        <v>12</v>
      </c>
      <c r="K495" s="2">
        <v>5</v>
      </c>
      <c r="L495" s="2">
        <v>31</v>
      </c>
      <c r="M495" s="2">
        <v>10</v>
      </c>
      <c r="N495" s="2">
        <v>25</v>
      </c>
      <c r="O495" s="2">
        <v>22</v>
      </c>
      <c r="P495" s="2">
        <v>4</v>
      </c>
      <c r="Q495" s="2">
        <v>32</v>
      </c>
      <c r="R495" s="2">
        <v>163</v>
      </c>
    </row>
    <row r="496" spans="1:18" ht="12.75" customHeight="1">
      <c r="A496" s="3" t="s">
        <v>32</v>
      </c>
      <c r="B496" s="3" t="s">
        <v>33</v>
      </c>
      <c r="C496" s="3" t="s">
        <v>16</v>
      </c>
      <c r="D496" s="3" t="s">
        <v>18</v>
      </c>
      <c r="E496" s="3" t="s">
        <v>17</v>
      </c>
      <c r="I496" s="2">
        <v>89</v>
      </c>
      <c r="J496" s="2">
        <v>57</v>
      </c>
      <c r="K496" s="2">
        <v>43</v>
      </c>
      <c r="L496" s="2">
        <v>97</v>
      </c>
      <c r="M496" s="2">
        <v>76</v>
      </c>
      <c r="N496" s="2">
        <v>91</v>
      </c>
      <c r="O496" s="2">
        <v>74</v>
      </c>
      <c r="P496" s="2">
        <v>14</v>
      </c>
      <c r="Q496" s="2">
        <v>123</v>
      </c>
      <c r="R496" s="2">
        <v>664</v>
      </c>
    </row>
    <row r="497" spans="1:18" ht="12.75" customHeight="1">
      <c r="A497" s="3" t="s">
        <v>32</v>
      </c>
      <c r="B497" s="3" t="s">
        <v>33</v>
      </c>
      <c r="C497" s="3" t="s">
        <v>16</v>
      </c>
      <c r="D497" s="3" t="s">
        <v>18</v>
      </c>
      <c r="E497" s="3" t="s">
        <v>42</v>
      </c>
      <c r="G497" s="2">
        <v>1</v>
      </c>
      <c r="I497" s="2">
        <v>70</v>
      </c>
      <c r="J497" s="2">
        <v>59</v>
      </c>
      <c r="K497" s="2">
        <v>35</v>
      </c>
      <c r="L497" s="2">
        <v>119</v>
      </c>
      <c r="M497" s="2">
        <v>81</v>
      </c>
      <c r="N497" s="2">
        <v>83</v>
      </c>
      <c r="O497" s="2">
        <v>87</v>
      </c>
      <c r="P497" s="2">
        <v>20</v>
      </c>
      <c r="Q497" s="2">
        <v>134</v>
      </c>
      <c r="R497" s="2">
        <v>689</v>
      </c>
    </row>
    <row r="498" spans="1:18" ht="12.75" customHeight="1">
      <c r="A498" s="3" t="s">
        <v>32</v>
      </c>
      <c r="B498" s="3" t="s">
        <v>33</v>
      </c>
      <c r="C498" s="3" t="s">
        <v>16</v>
      </c>
      <c r="D498" s="3" t="s">
        <v>18</v>
      </c>
      <c r="E498" s="3" t="s">
        <v>41</v>
      </c>
      <c r="I498" s="2">
        <v>72</v>
      </c>
      <c r="J498" s="2">
        <v>49</v>
      </c>
      <c r="K498" s="2">
        <v>35</v>
      </c>
      <c r="L498" s="2">
        <v>94</v>
      </c>
      <c r="M498" s="2">
        <v>67</v>
      </c>
      <c r="N498" s="2">
        <v>55</v>
      </c>
      <c r="O498" s="2">
        <v>62</v>
      </c>
      <c r="P498" s="2">
        <v>6</v>
      </c>
      <c r="Q498" s="2">
        <v>97</v>
      </c>
      <c r="R498" s="2">
        <v>537</v>
      </c>
    </row>
    <row r="499" spans="1:18" ht="12.75" customHeight="1">
      <c r="A499" s="3" t="s">
        <v>32</v>
      </c>
      <c r="B499" s="3" t="s">
        <v>33</v>
      </c>
      <c r="C499" s="3" t="s">
        <v>16</v>
      </c>
      <c r="D499" s="3" t="s">
        <v>18</v>
      </c>
      <c r="E499" s="3" t="s">
        <v>38</v>
      </c>
      <c r="I499" s="2">
        <v>40</v>
      </c>
      <c r="J499" s="2">
        <v>38</v>
      </c>
      <c r="K499" s="2">
        <v>24</v>
      </c>
      <c r="L499" s="2">
        <v>65</v>
      </c>
      <c r="M499" s="2">
        <v>41</v>
      </c>
      <c r="N499" s="2">
        <v>40</v>
      </c>
      <c r="O499" s="2">
        <v>47</v>
      </c>
      <c r="P499" s="2">
        <v>4</v>
      </c>
      <c r="Q499" s="2">
        <v>62</v>
      </c>
      <c r="R499" s="2">
        <v>361</v>
      </c>
    </row>
    <row r="500" spans="1:18" ht="12.75" customHeight="1">
      <c r="A500" s="3" t="s">
        <v>32</v>
      </c>
      <c r="B500" s="3" t="s">
        <v>33</v>
      </c>
      <c r="C500" s="3" t="s">
        <v>16</v>
      </c>
      <c r="D500" s="3" t="s">
        <v>18</v>
      </c>
      <c r="E500" s="3" t="s">
        <v>50</v>
      </c>
      <c r="I500" s="2">
        <v>29</v>
      </c>
      <c r="J500" s="2">
        <v>34</v>
      </c>
      <c r="K500" s="2">
        <v>18</v>
      </c>
      <c r="L500" s="2">
        <v>48</v>
      </c>
      <c r="M500" s="2">
        <v>40</v>
      </c>
      <c r="N500" s="2">
        <v>29</v>
      </c>
      <c r="O500" s="2">
        <v>28</v>
      </c>
      <c r="Q500" s="2">
        <v>37</v>
      </c>
      <c r="R500" s="2">
        <v>263</v>
      </c>
    </row>
    <row r="501" spans="1:18" ht="12.75" customHeight="1">
      <c r="A501" s="3" t="s">
        <v>32</v>
      </c>
      <c r="B501" s="3" t="s">
        <v>33</v>
      </c>
      <c r="C501" s="3" t="s">
        <v>16</v>
      </c>
      <c r="D501" s="3" t="s">
        <v>18</v>
      </c>
      <c r="E501" s="3" t="s">
        <v>124</v>
      </c>
      <c r="I501" s="2">
        <v>18</v>
      </c>
      <c r="J501" s="2">
        <v>21</v>
      </c>
      <c r="K501" s="2">
        <v>13</v>
      </c>
      <c r="L501" s="2">
        <v>25</v>
      </c>
      <c r="M501" s="2">
        <v>16</v>
      </c>
      <c r="N501" s="2">
        <v>16</v>
      </c>
      <c r="O501" s="2">
        <v>15</v>
      </c>
      <c r="P501" s="2">
        <v>1</v>
      </c>
      <c r="Q501" s="2">
        <v>17</v>
      </c>
      <c r="R501" s="2">
        <v>142</v>
      </c>
    </row>
    <row r="502" spans="1:18" ht="12.75" customHeight="1">
      <c r="A502" s="3" t="s">
        <v>32</v>
      </c>
      <c r="B502" s="3" t="s">
        <v>33</v>
      </c>
      <c r="C502" s="3" t="s">
        <v>16</v>
      </c>
      <c r="D502" s="3" t="s">
        <v>18</v>
      </c>
      <c r="E502" s="3" t="s">
        <v>46</v>
      </c>
      <c r="I502" s="2">
        <v>17</v>
      </c>
      <c r="J502" s="2">
        <v>22</v>
      </c>
      <c r="K502" s="2">
        <v>8</v>
      </c>
      <c r="L502" s="2">
        <v>17</v>
      </c>
      <c r="M502" s="2">
        <v>11</v>
      </c>
      <c r="N502" s="2">
        <v>8</v>
      </c>
      <c r="O502" s="2">
        <v>16</v>
      </c>
      <c r="P502" s="2">
        <v>1</v>
      </c>
      <c r="Q502" s="2">
        <v>14</v>
      </c>
      <c r="R502" s="2">
        <v>114</v>
      </c>
    </row>
    <row r="503" spans="1:18" ht="12.75" customHeight="1">
      <c r="A503" s="3" t="s">
        <v>32</v>
      </c>
      <c r="B503" s="3" t="s">
        <v>33</v>
      </c>
      <c r="C503" s="3" t="s">
        <v>16</v>
      </c>
      <c r="D503" s="3" t="s">
        <v>18</v>
      </c>
      <c r="E503" s="3" t="s">
        <v>123</v>
      </c>
      <c r="I503" s="2">
        <v>15</v>
      </c>
      <c r="J503" s="2">
        <v>8</v>
      </c>
      <c r="K503" s="2">
        <v>5</v>
      </c>
      <c r="L503" s="2">
        <v>7</v>
      </c>
      <c r="M503" s="2">
        <v>7</v>
      </c>
      <c r="N503" s="2">
        <v>8</v>
      </c>
      <c r="O503" s="2">
        <v>2</v>
      </c>
      <c r="P503" s="2">
        <v>1</v>
      </c>
      <c r="Q503" s="2">
        <v>15</v>
      </c>
      <c r="R503" s="2">
        <v>68</v>
      </c>
    </row>
    <row r="504" spans="1:18" ht="12.75" customHeight="1">
      <c r="A504" s="3" t="s">
        <v>32</v>
      </c>
      <c r="B504" s="3" t="s">
        <v>33</v>
      </c>
      <c r="C504" s="3" t="s">
        <v>16</v>
      </c>
      <c r="D504" s="3" t="s">
        <v>18</v>
      </c>
      <c r="E504" s="3" t="s">
        <v>122</v>
      </c>
      <c r="I504" s="2">
        <v>13</v>
      </c>
      <c r="J504" s="2">
        <v>12</v>
      </c>
      <c r="K504" s="2">
        <v>6</v>
      </c>
      <c r="L504" s="2">
        <v>10</v>
      </c>
      <c r="M504" s="2">
        <v>6</v>
      </c>
      <c r="N504" s="2">
        <v>5</v>
      </c>
      <c r="O504" s="2">
        <v>6</v>
      </c>
      <c r="P504" s="2">
        <v>1</v>
      </c>
      <c r="Q504" s="2">
        <v>8</v>
      </c>
      <c r="R504" s="2">
        <v>67</v>
      </c>
    </row>
    <row r="505" spans="1:18" ht="12.75" customHeight="1">
      <c r="A505" s="3" t="s">
        <v>32</v>
      </c>
      <c r="B505" s="3" t="s">
        <v>33</v>
      </c>
      <c r="C505" s="3" t="s">
        <v>16</v>
      </c>
      <c r="D505" s="3" t="s">
        <v>18</v>
      </c>
      <c r="E505" s="3" t="s">
        <v>121</v>
      </c>
      <c r="I505" s="2">
        <v>16</v>
      </c>
      <c r="J505" s="2">
        <v>13</v>
      </c>
      <c r="K505" s="2">
        <v>3</v>
      </c>
      <c r="L505" s="2">
        <v>4</v>
      </c>
      <c r="M505" s="2">
        <v>5</v>
      </c>
      <c r="N505" s="2">
        <v>4</v>
      </c>
      <c r="O505" s="2">
        <v>5</v>
      </c>
      <c r="P505" s="2">
        <v>1</v>
      </c>
      <c r="Q505" s="2">
        <v>6</v>
      </c>
      <c r="R505" s="2">
        <v>57</v>
      </c>
    </row>
    <row r="506" spans="1:18" ht="12.75" customHeight="1">
      <c r="A506" s="3" t="s">
        <v>32</v>
      </c>
      <c r="B506" s="3" t="s">
        <v>33</v>
      </c>
      <c r="C506" s="3" t="s">
        <v>16</v>
      </c>
      <c r="D506" s="3" t="s">
        <v>18</v>
      </c>
      <c r="E506" s="3" t="s">
        <v>120</v>
      </c>
      <c r="I506" s="2">
        <v>11</v>
      </c>
      <c r="J506" s="2">
        <v>5</v>
      </c>
      <c r="K506" s="2">
        <v>5</v>
      </c>
      <c r="L506" s="2">
        <v>5</v>
      </c>
      <c r="M506" s="2">
        <v>1</v>
      </c>
      <c r="N506" s="2">
        <v>1</v>
      </c>
      <c r="O506" s="2">
        <v>3</v>
      </c>
      <c r="R506" s="2">
        <v>31</v>
      </c>
    </row>
    <row r="507" spans="1:18" ht="12.75" customHeight="1">
      <c r="A507" s="3" t="s">
        <v>32</v>
      </c>
      <c r="B507" s="3" t="s">
        <v>33</v>
      </c>
      <c r="C507" s="3" t="s">
        <v>16</v>
      </c>
      <c r="D507" s="3" t="s">
        <v>18</v>
      </c>
      <c r="E507" s="3" t="s">
        <v>119</v>
      </c>
      <c r="I507" s="2">
        <v>19</v>
      </c>
      <c r="J507" s="2">
        <v>4</v>
      </c>
      <c r="M507" s="2">
        <v>3</v>
      </c>
      <c r="N507" s="2">
        <v>1</v>
      </c>
      <c r="O507" s="2">
        <v>5</v>
      </c>
      <c r="R507" s="2">
        <v>32</v>
      </c>
    </row>
    <row r="508" spans="1:18" ht="12.75" customHeight="1">
      <c r="A508" s="3" t="s">
        <v>32</v>
      </c>
      <c r="B508" s="3" t="s">
        <v>33</v>
      </c>
      <c r="C508" s="3" t="s">
        <v>16</v>
      </c>
      <c r="D508" s="3" t="s">
        <v>18</v>
      </c>
      <c r="E508" s="3" t="s">
        <v>118</v>
      </c>
      <c r="I508" s="2">
        <v>8</v>
      </c>
      <c r="J508" s="2">
        <v>2</v>
      </c>
      <c r="N508" s="2">
        <v>2</v>
      </c>
      <c r="Q508" s="2">
        <v>2</v>
      </c>
      <c r="R508" s="2">
        <v>14</v>
      </c>
    </row>
    <row r="509" spans="1:18" ht="12.75" customHeight="1">
      <c r="A509" s="3" t="s">
        <v>32</v>
      </c>
      <c r="B509" s="3" t="s">
        <v>33</v>
      </c>
      <c r="C509" s="3" t="s">
        <v>16</v>
      </c>
      <c r="D509" s="3" t="s">
        <v>18</v>
      </c>
      <c r="E509" s="3" t="s">
        <v>117</v>
      </c>
      <c r="I509" s="2">
        <v>16</v>
      </c>
      <c r="K509" s="2">
        <v>2</v>
      </c>
      <c r="R509" s="2">
        <v>18</v>
      </c>
    </row>
    <row r="510" spans="1:18" ht="12.75" customHeight="1">
      <c r="A510" s="3" t="s">
        <v>32</v>
      </c>
      <c r="B510" s="3" t="s">
        <v>33</v>
      </c>
      <c r="C510" s="3" t="s">
        <v>16</v>
      </c>
      <c r="D510" s="3" t="s">
        <v>18</v>
      </c>
      <c r="E510" s="3" t="s">
        <v>116</v>
      </c>
      <c r="I510" s="2">
        <v>14</v>
      </c>
      <c r="J510" s="2">
        <v>3</v>
      </c>
      <c r="R510" s="2">
        <v>17</v>
      </c>
    </row>
    <row r="511" spans="1:18" ht="12.75" customHeight="1">
      <c r="A511" s="3" t="s">
        <v>32</v>
      </c>
      <c r="B511" s="3" t="s">
        <v>33</v>
      </c>
      <c r="C511" s="3" t="s">
        <v>16</v>
      </c>
      <c r="D511" s="3" t="s">
        <v>18</v>
      </c>
      <c r="E511" s="3" t="s">
        <v>115</v>
      </c>
      <c r="I511" s="2">
        <v>17</v>
      </c>
      <c r="J511" s="2">
        <v>2</v>
      </c>
      <c r="K511" s="2">
        <v>1</v>
      </c>
      <c r="R511" s="2">
        <v>20</v>
      </c>
    </row>
    <row r="512" spans="1:18" ht="12.75" customHeight="1">
      <c r="A512" s="3" t="s">
        <v>32</v>
      </c>
      <c r="B512" s="3" t="s">
        <v>33</v>
      </c>
      <c r="C512" s="3" t="s">
        <v>16</v>
      </c>
      <c r="D512" s="3" t="s">
        <v>18</v>
      </c>
      <c r="E512" s="3" t="s">
        <v>114</v>
      </c>
      <c r="I512" s="2">
        <v>25</v>
      </c>
      <c r="J512" s="2">
        <v>2</v>
      </c>
      <c r="R512" s="2">
        <v>27</v>
      </c>
    </row>
    <row r="513" spans="1:18" ht="12.75" customHeight="1">
      <c r="A513" s="3" t="s">
        <v>32</v>
      </c>
      <c r="B513" s="3" t="s">
        <v>33</v>
      </c>
      <c r="C513" s="3" t="s">
        <v>16</v>
      </c>
      <c r="D513" s="3" t="s">
        <v>18</v>
      </c>
      <c r="E513" s="3" t="s">
        <v>113</v>
      </c>
      <c r="I513" s="2">
        <v>17</v>
      </c>
      <c r="J513" s="2">
        <v>2</v>
      </c>
      <c r="L513" s="2">
        <v>1</v>
      </c>
      <c r="R513" s="2">
        <v>20</v>
      </c>
    </row>
    <row r="514" spans="1:18" ht="12.75" customHeight="1">
      <c r="A514" s="3" t="s">
        <v>32</v>
      </c>
      <c r="B514" s="3" t="s">
        <v>33</v>
      </c>
      <c r="C514" s="3" t="s">
        <v>16</v>
      </c>
      <c r="D514" s="3" t="s">
        <v>18</v>
      </c>
      <c r="E514" s="3" t="s">
        <v>112</v>
      </c>
      <c r="I514" s="2">
        <v>7</v>
      </c>
      <c r="J514" s="2">
        <v>1</v>
      </c>
      <c r="Q514" s="2">
        <v>1</v>
      </c>
      <c r="R514" s="2">
        <v>9</v>
      </c>
    </row>
    <row r="515" spans="1:18" ht="12.75" customHeight="1">
      <c r="A515" s="3" t="s">
        <v>32</v>
      </c>
      <c r="B515" s="3" t="s">
        <v>33</v>
      </c>
      <c r="C515" s="3" t="s">
        <v>16</v>
      </c>
      <c r="D515" s="3" t="s">
        <v>18</v>
      </c>
      <c r="E515" s="3" t="s">
        <v>111</v>
      </c>
      <c r="I515" s="2">
        <v>14</v>
      </c>
      <c r="J515" s="2">
        <v>1</v>
      </c>
      <c r="R515" s="2">
        <v>15</v>
      </c>
    </row>
    <row r="516" spans="1:18" ht="12.75" customHeight="1">
      <c r="A516" s="3" t="s">
        <v>32</v>
      </c>
      <c r="B516" s="3" t="s">
        <v>33</v>
      </c>
      <c r="C516" s="3" t="s">
        <v>16</v>
      </c>
      <c r="D516" s="3" t="s">
        <v>18</v>
      </c>
      <c r="E516" s="3" t="s">
        <v>44</v>
      </c>
      <c r="I516" s="2">
        <v>13</v>
      </c>
      <c r="J516" s="2">
        <v>1</v>
      </c>
      <c r="M516" s="2">
        <v>1</v>
      </c>
      <c r="N516" s="2">
        <v>1</v>
      </c>
      <c r="R516" s="2">
        <v>16</v>
      </c>
    </row>
    <row r="517" spans="1:18" ht="12.75" customHeight="1">
      <c r="A517" s="3" t="s">
        <v>32</v>
      </c>
      <c r="B517" s="3" t="s">
        <v>33</v>
      </c>
      <c r="C517" s="3" t="s">
        <v>16</v>
      </c>
      <c r="D517" s="3" t="s">
        <v>18</v>
      </c>
      <c r="E517" s="3" t="s">
        <v>110</v>
      </c>
      <c r="I517" s="2">
        <v>11</v>
      </c>
      <c r="M517" s="2">
        <v>1</v>
      </c>
      <c r="Q517" s="2">
        <v>1</v>
      </c>
      <c r="R517" s="2">
        <v>13</v>
      </c>
    </row>
    <row r="518" spans="1:18" ht="12.75" customHeight="1">
      <c r="A518" s="3" t="s">
        <v>32</v>
      </c>
      <c r="B518" s="3" t="s">
        <v>33</v>
      </c>
      <c r="C518" s="3" t="s">
        <v>16</v>
      </c>
      <c r="D518" s="3" t="s">
        <v>18</v>
      </c>
      <c r="E518" s="3" t="s">
        <v>109</v>
      </c>
      <c r="I518" s="2">
        <v>12</v>
      </c>
      <c r="J518" s="2">
        <v>1</v>
      </c>
      <c r="K518" s="2">
        <v>1</v>
      </c>
      <c r="R518" s="2">
        <v>14</v>
      </c>
    </row>
    <row r="519" spans="1:18" ht="12.75" customHeight="1">
      <c r="A519" s="3" t="s">
        <v>32</v>
      </c>
      <c r="B519" s="3" t="s">
        <v>33</v>
      </c>
      <c r="C519" s="3" t="s">
        <v>16</v>
      </c>
      <c r="D519" s="3" t="s">
        <v>18</v>
      </c>
      <c r="E519" s="3" t="s">
        <v>108</v>
      </c>
      <c r="I519" s="2">
        <v>14</v>
      </c>
      <c r="K519" s="2">
        <v>1</v>
      </c>
      <c r="M519" s="2">
        <v>1</v>
      </c>
      <c r="N519" s="2">
        <v>1</v>
      </c>
      <c r="O519" s="2">
        <v>1</v>
      </c>
      <c r="R519" s="2">
        <v>18</v>
      </c>
    </row>
    <row r="520" spans="1:18" ht="12.75" customHeight="1">
      <c r="A520" s="3" t="s">
        <v>32</v>
      </c>
      <c r="B520" s="3" t="s">
        <v>33</v>
      </c>
      <c r="C520" s="3" t="s">
        <v>16</v>
      </c>
      <c r="D520" s="3" t="s">
        <v>18</v>
      </c>
      <c r="E520" s="3" t="s">
        <v>107</v>
      </c>
      <c r="I520" s="2">
        <v>13</v>
      </c>
      <c r="L520" s="2">
        <v>1</v>
      </c>
      <c r="M520" s="2">
        <v>1</v>
      </c>
      <c r="R520" s="2">
        <v>15</v>
      </c>
    </row>
    <row r="521" spans="1:18" ht="12.75" customHeight="1">
      <c r="A521" s="3" t="s">
        <v>32</v>
      </c>
      <c r="B521" s="3" t="s">
        <v>33</v>
      </c>
      <c r="C521" s="3" t="s">
        <v>16</v>
      </c>
      <c r="D521" s="3" t="s">
        <v>18</v>
      </c>
      <c r="E521" s="3" t="s">
        <v>106</v>
      </c>
      <c r="I521" s="2">
        <v>14</v>
      </c>
      <c r="J521" s="2">
        <v>1</v>
      </c>
      <c r="R521" s="2">
        <v>15</v>
      </c>
    </row>
    <row r="522" spans="1:18" ht="12.75" customHeight="1">
      <c r="A522" s="3" t="s">
        <v>32</v>
      </c>
      <c r="B522" s="3" t="s">
        <v>33</v>
      </c>
      <c r="C522" s="3" t="s">
        <v>16</v>
      </c>
      <c r="D522" s="3" t="s">
        <v>18</v>
      </c>
      <c r="E522" s="3" t="s">
        <v>105</v>
      </c>
      <c r="I522" s="2">
        <v>19</v>
      </c>
      <c r="M522" s="2">
        <v>1</v>
      </c>
      <c r="R522" s="2">
        <v>20</v>
      </c>
    </row>
    <row r="523" spans="1:18" ht="12.75" customHeight="1">
      <c r="A523" s="3" t="s">
        <v>32</v>
      </c>
      <c r="B523" s="3" t="s">
        <v>33</v>
      </c>
      <c r="C523" s="3" t="s">
        <v>16</v>
      </c>
      <c r="D523" s="3" t="s">
        <v>18</v>
      </c>
      <c r="E523" s="3" t="s">
        <v>104</v>
      </c>
      <c r="I523" s="2">
        <v>11</v>
      </c>
      <c r="R523" s="2">
        <v>11</v>
      </c>
    </row>
    <row r="524" spans="1:18" ht="12.75" customHeight="1">
      <c r="A524" s="3" t="s">
        <v>32</v>
      </c>
      <c r="B524" s="3" t="s">
        <v>33</v>
      </c>
      <c r="C524" s="3" t="s">
        <v>16</v>
      </c>
      <c r="D524" s="3" t="s">
        <v>18</v>
      </c>
      <c r="E524" s="3" t="s">
        <v>103</v>
      </c>
      <c r="I524" s="2">
        <v>12</v>
      </c>
      <c r="M524" s="2">
        <v>1</v>
      </c>
      <c r="R524" s="2">
        <v>13</v>
      </c>
    </row>
    <row r="525" spans="1:18" ht="12.75" customHeight="1">
      <c r="A525" s="3" t="s">
        <v>32</v>
      </c>
      <c r="B525" s="3" t="s">
        <v>33</v>
      </c>
      <c r="C525" s="3" t="s">
        <v>16</v>
      </c>
      <c r="D525" s="3" t="s">
        <v>18</v>
      </c>
      <c r="E525" s="3" t="s">
        <v>102</v>
      </c>
      <c r="I525" s="2">
        <v>6</v>
      </c>
      <c r="M525" s="2">
        <v>1</v>
      </c>
      <c r="R525" s="2">
        <v>7</v>
      </c>
    </row>
    <row r="526" spans="1:18" ht="12.75" customHeight="1">
      <c r="A526" s="3" t="s">
        <v>32</v>
      </c>
      <c r="B526" s="3" t="s">
        <v>33</v>
      </c>
      <c r="C526" s="3" t="s">
        <v>16</v>
      </c>
      <c r="D526" s="3" t="s">
        <v>18</v>
      </c>
      <c r="E526" s="3" t="s">
        <v>101</v>
      </c>
      <c r="I526" s="2">
        <v>10</v>
      </c>
      <c r="R526" s="2">
        <v>10</v>
      </c>
    </row>
    <row r="527" spans="1:18" ht="12.75" customHeight="1">
      <c r="A527" s="3" t="s">
        <v>32</v>
      </c>
      <c r="B527" s="3" t="s">
        <v>33</v>
      </c>
      <c r="C527" s="3" t="s">
        <v>16</v>
      </c>
      <c r="D527" s="3" t="s">
        <v>18</v>
      </c>
      <c r="E527" s="3" t="s">
        <v>100</v>
      </c>
      <c r="I527" s="2">
        <v>18</v>
      </c>
      <c r="R527" s="2">
        <v>18</v>
      </c>
    </row>
    <row r="528" spans="1:18" ht="12.75" customHeight="1">
      <c r="A528" s="3" t="s">
        <v>32</v>
      </c>
      <c r="B528" s="3" t="s">
        <v>33</v>
      </c>
      <c r="C528" s="3" t="s">
        <v>16</v>
      </c>
      <c r="D528" s="3" t="s">
        <v>18</v>
      </c>
      <c r="E528" s="3" t="s">
        <v>99</v>
      </c>
      <c r="I528" s="2">
        <v>15</v>
      </c>
      <c r="R528" s="2">
        <v>15</v>
      </c>
    </row>
    <row r="529" spans="1:18" ht="12.75" customHeight="1">
      <c r="A529" s="3" t="s">
        <v>32</v>
      </c>
      <c r="B529" s="3" t="s">
        <v>33</v>
      </c>
      <c r="C529" s="3" t="s">
        <v>16</v>
      </c>
      <c r="D529" s="3" t="s">
        <v>18</v>
      </c>
      <c r="E529" s="3" t="s">
        <v>98</v>
      </c>
      <c r="I529" s="2">
        <v>7</v>
      </c>
      <c r="R529" s="2">
        <v>7</v>
      </c>
    </row>
    <row r="530" spans="1:18" ht="12.75" customHeight="1">
      <c r="A530" s="3" t="s">
        <v>32</v>
      </c>
      <c r="B530" s="3" t="s">
        <v>33</v>
      </c>
      <c r="C530" s="3" t="s">
        <v>16</v>
      </c>
      <c r="D530" s="3" t="s">
        <v>18</v>
      </c>
      <c r="E530" s="3" t="s">
        <v>97</v>
      </c>
      <c r="I530" s="2">
        <v>15</v>
      </c>
      <c r="M530" s="2">
        <v>1</v>
      </c>
      <c r="R530" s="2">
        <v>16</v>
      </c>
    </row>
    <row r="531" spans="1:18" ht="12.75" customHeight="1">
      <c r="A531" s="3" t="s">
        <v>32</v>
      </c>
      <c r="B531" s="3" t="s">
        <v>33</v>
      </c>
      <c r="C531" s="3" t="s">
        <v>16</v>
      </c>
      <c r="D531" s="3" t="s">
        <v>18</v>
      </c>
      <c r="E531" s="3" t="s">
        <v>96</v>
      </c>
      <c r="I531" s="2">
        <v>7</v>
      </c>
      <c r="R531" s="2">
        <v>7</v>
      </c>
    </row>
    <row r="532" spans="1:18" ht="12.75" customHeight="1">
      <c r="A532" s="3" t="s">
        <v>32</v>
      </c>
      <c r="B532" s="3" t="s">
        <v>33</v>
      </c>
      <c r="C532" s="3" t="s">
        <v>16</v>
      </c>
      <c r="D532" s="3" t="s">
        <v>18</v>
      </c>
      <c r="E532" s="3" t="s">
        <v>95</v>
      </c>
      <c r="I532" s="2">
        <v>12</v>
      </c>
      <c r="R532" s="2">
        <v>12</v>
      </c>
    </row>
    <row r="533" spans="1:18" ht="12.75" customHeight="1">
      <c r="A533" s="3" t="s">
        <v>32</v>
      </c>
      <c r="B533" s="3" t="s">
        <v>33</v>
      </c>
      <c r="C533" s="3" t="s">
        <v>16</v>
      </c>
      <c r="D533" s="3" t="s">
        <v>18</v>
      </c>
      <c r="E533" s="3" t="s">
        <v>94</v>
      </c>
      <c r="I533" s="2">
        <v>7</v>
      </c>
      <c r="R533" s="2">
        <v>7</v>
      </c>
    </row>
    <row r="534" spans="1:18" ht="12.75" customHeight="1">
      <c r="A534" s="3" t="s">
        <v>32</v>
      </c>
      <c r="B534" s="3" t="s">
        <v>33</v>
      </c>
      <c r="C534" s="3" t="s">
        <v>16</v>
      </c>
      <c r="D534" s="3" t="s">
        <v>18</v>
      </c>
      <c r="E534" s="3" t="s">
        <v>93</v>
      </c>
      <c r="I534" s="2">
        <v>8</v>
      </c>
      <c r="R534" s="2">
        <v>8</v>
      </c>
    </row>
    <row r="535" spans="1:18" ht="12.75" customHeight="1">
      <c r="A535" s="3" t="s">
        <v>32</v>
      </c>
      <c r="B535" s="3" t="s">
        <v>33</v>
      </c>
      <c r="C535" s="3" t="s">
        <v>16</v>
      </c>
      <c r="D535" s="3" t="s">
        <v>18</v>
      </c>
      <c r="E535" s="3" t="s">
        <v>92</v>
      </c>
      <c r="I535" s="2">
        <v>8</v>
      </c>
      <c r="J535" s="2">
        <v>1</v>
      </c>
      <c r="R535" s="2">
        <v>9</v>
      </c>
    </row>
    <row r="536" spans="1:18" ht="12.75" customHeight="1">
      <c r="A536" s="3" t="s">
        <v>32</v>
      </c>
      <c r="B536" s="3" t="s">
        <v>33</v>
      </c>
      <c r="C536" s="3" t="s">
        <v>16</v>
      </c>
      <c r="D536" s="3" t="s">
        <v>18</v>
      </c>
      <c r="E536" s="3" t="s">
        <v>91</v>
      </c>
      <c r="I536" s="2">
        <v>10</v>
      </c>
      <c r="R536" s="2">
        <v>10</v>
      </c>
    </row>
    <row r="537" spans="1:18" ht="12.75" customHeight="1">
      <c r="A537" s="3" t="s">
        <v>32</v>
      </c>
      <c r="B537" s="3" t="s">
        <v>33</v>
      </c>
      <c r="C537" s="3" t="s">
        <v>16</v>
      </c>
      <c r="D537" s="3" t="s">
        <v>18</v>
      </c>
      <c r="E537" s="3" t="s">
        <v>90</v>
      </c>
      <c r="I537" s="2">
        <v>15</v>
      </c>
      <c r="J537" s="2">
        <v>1</v>
      </c>
      <c r="R537" s="2">
        <v>16</v>
      </c>
    </row>
    <row r="538" spans="1:18" ht="12.75" customHeight="1">
      <c r="A538" s="3" t="s">
        <v>32</v>
      </c>
      <c r="B538" s="3" t="s">
        <v>33</v>
      </c>
      <c r="C538" s="3" t="s">
        <v>16</v>
      </c>
      <c r="D538" s="3" t="s">
        <v>18</v>
      </c>
      <c r="E538" s="3" t="s">
        <v>89</v>
      </c>
      <c r="I538" s="2">
        <v>10</v>
      </c>
      <c r="J538" s="2">
        <v>1</v>
      </c>
      <c r="R538" s="2">
        <v>11</v>
      </c>
    </row>
    <row r="539" spans="1:18" ht="12.75" customHeight="1">
      <c r="A539" s="3" t="s">
        <v>32</v>
      </c>
      <c r="B539" s="3" t="s">
        <v>33</v>
      </c>
      <c r="C539" s="3" t="s">
        <v>16</v>
      </c>
      <c r="D539" s="3" t="s">
        <v>18</v>
      </c>
      <c r="E539" s="3" t="s">
        <v>217</v>
      </c>
      <c r="I539" s="2">
        <v>4</v>
      </c>
      <c r="R539" s="2">
        <v>4</v>
      </c>
    </row>
    <row r="540" spans="1:18" ht="12.75" customHeight="1">
      <c r="A540" s="3" t="s">
        <v>32</v>
      </c>
      <c r="B540" s="3" t="s">
        <v>33</v>
      </c>
      <c r="C540" s="3" t="s">
        <v>16</v>
      </c>
      <c r="D540" s="3" t="s">
        <v>18</v>
      </c>
      <c r="E540" s="3" t="s">
        <v>88</v>
      </c>
      <c r="I540" s="2">
        <v>16</v>
      </c>
      <c r="R540" s="2">
        <v>16</v>
      </c>
    </row>
    <row r="541" spans="1:18" ht="12.75" customHeight="1">
      <c r="A541" s="3" t="s">
        <v>32</v>
      </c>
      <c r="B541" s="3" t="s">
        <v>33</v>
      </c>
      <c r="C541" s="3" t="s">
        <v>16</v>
      </c>
      <c r="D541" s="3" t="s">
        <v>18</v>
      </c>
      <c r="E541" s="3" t="s">
        <v>87</v>
      </c>
      <c r="I541" s="2">
        <v>7</v>
      </c>
      <c r="R541" s="2">
        <v>7</v>
      </c>
    </row>
    <row r="542" spans="1:18" ht="12.75" customHeight="1">
      <c r="A542" s="3" t="s">
        <v>32</v>
      </c>
      <c r="B542" s="3" t="s">
        <v>33</v>
      </c>
      <c r="C542" s="3" t="s">
        <v>16</v>
      </c>
      <c r="D542" s="3" t="s">
        <v>18</v>
      </c>
      <c r="E542" s="3" t="s">
        <v>216</v>
      </c>
      <c r="I542" s="2">
        <v>9</v>
      </c>
      <c r="R542" s="2">
        <v>9</v>
      </c>
    </row>
    <row r="543" spans="1:18" ht="12.75" customHeight="1">
      <c r="A543" s="3" t="s">
        <v>32</v>
      </c>
      <c r="B543" s="3" t="s">
        <v>33</v>
      </c>
      <c r="C543" s="3" t="s">
        <v>16</v>
      </c>
      <c r="D543" s="3" t="s">
        <v>18</v>
      </c>
      <c r="E543" s="3" t="s">
        <v>86</v>
      </c>
      <c r="I543" s="2">
        <v>14</v>
      </c>
      <c r="R543" s="2">
        <v>14</v>
      </c>
    </row>
    <row r="544" spans="1:18" ht="12.75" customHeight="1">
      <c r="A544" s="3" t="s">
        <v>32</v>
      </c>
      <c r="B544" s="3" t="s">
        <v>33</v>
      </c>
      <c r="C544" s="3" t="s">
        <v>16</v>
      </c>
      <c r="D544" s="3" t="s">
        <v>18</v>
      </c>
      <c r="E544" s="3" t="s">
        <v>85</v>
      </c>
      <c r="I544" s="2">
        <v>5</v>
      </c>
      <c r="R544" s="2">
        <v>5</v>
      </c>
    </row>
    <row r="545" spans="1:18" ht="12.75" customHeight="1">
      <c r="A545" s="3" t="s">
        <v>32</v>
      </c>
      <c r="B545" s="3" t="s">
        <v>33</v>
      </c>
      <c r="C545" s="3" t="s">
        <v>16</v>
      </c>
      <c r="D545" s="3" t="s">
        <v>18</v>
      </c>
      <c r="E545" s="3" t="s">
        <v>84</v>
      </c>
      <c r="I545" s="2">
        <v>7</v>
      </c>
      <c r="R545" s="2">
        <v>7</v>
      </c>
    </row>
    <row r="546" spans="1:18" ht="12.75" customHeight="1">
      <c r="A546" s="3" t="s">
        <v>32</v>
      </c>
      <c r="B546" s="3" t="s">
        <v>33</v>
      </c>
      <c r="C546" s="3" t="s">
        <v>16</v>
      </c>
      <c r="D546" s="3" t="s">
        <v>18</v>
      </c>
      <c r="E546" s="3" t="s">
        <v>83</v>
      </c>
      <c r="I546" s="2">
        <v>5</v>
      </c>
      <c r="M546" s="2">
        <v>1</v>
      </c>
      <c r="R546" s="2">
        <v>6</v>
      </c>
    </row>
    <row r="547" spans="1:18" ht="12.75" customHeight="1">
      <c r="A547" s="3" t="s">
        <v>32</v>
      </c>
      <c r="B547" s="3" t="s">
        <v>33</v>
      </c>
      <c r="C547" s="3" t="s">
        <v>16</v>
      </c>
      <c r="D547" s="3" t="s">
        <v>18</v>
      </c>
      <c r="E547" s="3" t="s">
        <v>82</v>
      </c>
      <c r="I547" s="2">
        <v>5</v>
      </c>
      <c r="R547" s="2">
        <v>5</v>
      </c>
    </row>
    <row r="548" spans="1:18" ht="12.75" customHeight="1">
      <c r="A548" s="3" t="s">
        <v>32</v>
      </c>
      <c r="B548" s="3" t="s">
        <v>33</v>
      </c>
      <c r="C548" s="3" t="s">
        <v>16</v>
      </c>
      <c r="D548" s="3" t="s">
        <v>18</v>
      </c>
      <c r="E548" s="3" t="s">
        <v>81</v>
      </c>
      <c r="I548" s="2">
        <v>4</v>
      </c>
      <c r="R548" s="2">
        <v>4</v>
      </c>
    </row>
    <row r="549" spans="1:18" ht="12.75" customHeight="1">
      <c r="A549" s="3" t="s">
        <v>32</v>
      </c>
      <c r="B549" s="3" t="s">
        <v>33</v>
      </c>
      <c r="C549" s="3" t="s">
        <v>16</v>
      </c>
      <c r="D549" s="3" t="s">
        <v>18</v>
      </c>
      <c r="E549" s="3" t="s">
        <v>80</v>
      </c>
      <c r="I549" s="2">
        <v>10</v>
      </c>
      <c r="R549" s="2">
        <v>10</v>
      </c>
    </row>
    <row r="550" spans="1:18" ht="12.75" customHeight="1">
      <c r="A550" s="3" t="s">
        <v>32</v>
      </c>
      <c r="B550" s="3" t="s">
        <v>33</v>
      </c>
      <c r="C550" s="3" t="s">
        <v>16</v>
      </c>
      <c r="D550" s="3" t="s">
        <v>18</v>
      </c>
      <c r="E550" s="3" t="s">
        <v>200</v>
      </c>
      <c r="I550" s="2">
        <v>6</v>
      </c>
      <c r="R550" s="2">
        <v>6</v>
      </c>
    </row>
    <row r="551" spans="1:18" ht="12.75" customHeight="1">
      <c r="A551" s="3" t="s">
        <v>32</v>
      </c>
      <c r="B551" s="3" t="s">
        <v>33</v>
      </c>
      <c r="C551" s="3" t="s">
        <v>16</v>
      </c>
      <c r="D551" s="3" t="s">
        <v>18</v>
      </c>
      <c r="E551" s="3" t="s">
        <v>79</v>
      </c>
      <c r="I551" s="2">
        <v>2</v>
      </c>
      <c r="J551" s="2">
        <v>1</v>
      </c>
      <c r="R551" s="2">
        <v>3</v>
      </c>
    </row>
    <row r="552" spans="1:18" ht="12.75" customHeight="1">
      <c r="A552" s="3" t="s">
        <v>32</v>
      </c>
      <c r="B552" s="3" t="s">
        <v>33</v>
      </c>
      <c r="C552" s="3" t="s">
        <v>16</v>
      </c>
      <c r="D552" s="3" t="s">
        <v>18</v>
      </c>
      <c r="E552" s="3" t="s">
        <v>215</v>
      </c>
      <c r="I552" s="2">
        <v>7</v>
      </c>
      <c r="R552" s="2">
        <v>7</v>
      </c>
    </row>
    <row r="553" spans="1:18" ht="12.75" customHeight="1">
      <c r="A553" s="3" t="s">
        <v>32</v>
      </c>
      <c r="B553" s="3" t="s">
        <v>33</v>
      </c>
      <c r="C553" s="3" t="s">
        <v>16</v>
      </c>
      <c r="D553" s="3" t="s">
        <v>18</v>
      </c>
      <c r="E553" s="3" t="s">
        <v>78</v>
      </c>
      <c r="I553" s="2">
        <v>7</v>
      </c>
      <c r="R553" s="2">
        <v>7</v>
      </c>
    </row>
    <row r="554" spans="1:18" ht="12.75" customHeight="1">
      <c r="A554" s="3" t="s">
        <v>32</v>
      </c>
      <c r="B554" s="3" t="s">
        <v>33</v>
      </c>
      <c r="C554" s="3" t="s">
        <v>16</v>
      </c>
      <c r="D554" s="3" t="s">
        <v>18</v>
      </c>
      <c r="E554" s="3" t="s">
        <v>226</v>
      </c>
      <c r="I554" s="2">
        <v>5</v>
      </c>
      <c r="R554" s="2">
        <v>5</v>
      </c>
    </row>
    <row r="555" spans="1:18" ht="12.75" customHeight="1">
      <c r="A555" s="3" t="s">
        <v>32</v>
      </c>
      <c r="B555" s="3" t="s">
        <v>33</v>
      </c>
      <c r="C555" s="3" t="s">
        <v>16</v>
      </c>
      <c r="D555" s="3" t="s">
        <v>18</v>
      </c>
      <c r="E555" s="3" t="s">
        <v>77</v>
      </c>
      <c r="I555" s="2">
        <v>5</v>
      </c>
      <c r="R555" s="2">
        <v>5</v>
      </c>
    </row>
    <row r="556" spans="1:18" ht="12.75" customHeight="1">
      <c r="A556" s="3" t="s">
        <v>32</v>
      </c>
      <c r="B556" s="3" t="s">
        <v>33</v>
      </c>
      <c r="C556" s="3" t="s">
        <v>16</v>
      </c>
      <c r="D556" s="3" t="s">
        <v>18</v>
      </c>
      <c r="E556" s="3" t="s">
        <v>76</v>
      </c>
      <c r="I556" s="2">
        <v>6</v>
      </c>
      <c r="R556" s="2">
        <v>6</v>
      </c>
    </row>
    <row r="557" spans="1:18" ht="12.75" customHeight="1">
      <c r="A557" s="3" t="s">
        <v>32</v>
      </c>
      <c r="B557" s="3" t="s">
        <v>33</v>
      </c>
      <c r="C557" s="3" t="s">
        <v>16</v>
      </c>
      <c r="D557" s="3" t="s">
        <v>18</v>
      </c>
      <c r="E557" s="3" t="s">
        <v>75</v>
      </c>
      <c r="I557" s="2">
        <v>3</v>
      </c>
      <c r="R557" s="2">
        <v>3</v>
      </c>
    </row>
    <row r="558" spans="1:18" ht="12.75" customHeight="1">
      <c r="A558" s="3" t="s">
        <v>32</v>
      </c>
      <c r="B558" s="3" t="s">
        <v>33</v>
      </c>
      <c r="C558" s="3" t="s">
        <v>16</v>
      </c>
      <c r="D558" s="3" t="s">
        <v>18</v>
      </c>
      <c r="E558" s="3" t="s">
        <v>74</v>
      </c>
      <c r="I558" s="2">
        <v>3</v>
      </c>
      <c r="R558" s="2">
        <v>3</v>
      </c>
    </row>
    <row r="559" spans="1:18" ht="12.75" customHeight="1">
      <c r="A559" s="3" t="s">
        <v>32</v>
      </c>
      <c r="B559" s="3" t="s">
        <v>33</v>
      </c>
      <c r="C559" s="3" t="s">
        <v>16</v>
      </c>
      <c r="D559" s="3" t="s">
        <v>18</v>
      </c>
      <c r="E559" s="3" t="s">
        <v>225</v>
      </c>
      <c r="I559" s="2">
        <v>3</v>
      </c>
      <c r="M559" s="2">
        <v>1</v>
      </c>
      <c r="R559" s="2">
        <v>4</v>
      </c>
    </row>
    <row r="560" spans="1:18" ht="12.75" customHeight="1">
      <c r="A560" s="3" t="s">
        <v>32</v>
      </c>
      <c r="B560" s="3" t="s">
        <v>33</v>
      </c>
      <c r="C560" s="3" t="s">
        <v>16</v>
      </c>
      <c r="D560" s="3" t="s">
        <v>18</v>
      </c>
      <c r="E560" s="3" t="s">
        <v>173</v>
      </c>
      <c r="I560" s="2">
        <v>3</v>
      </c>
      <c r="R560" s="2">
        <v>3</v>
      </c>
    </row>
    <row r="561" spans="1:18" ht="12.75" customHeight="1">
      <c r="A561" s="3" t="s">
        <v>32</v>
      </c>
      <c r="B561" s="3" t="s">
        <v>33</v>
      </c>
      <c r="C561" s="3" t="s">
        <v>16</v>
      </c>
      <c r="D561" s="3" t="s">
        <v>18</v>
      </c>
      <c r="E561" s="3" t="s">
        <v>73</v>
      </c>
      <c r="I561" s="2">
        <v>2</v>
      </c>
      <c r="R561" s="2">
        <v>2</v>
      </c>
    </row>
    <row r="562" spans="1:18" ht="12.75" customHeight="1">
      <c r="A562" s="3" t="s">
        <v>32</v>
      </c>
      <c r="B562" s="3" t="s">
        <v>33</v>
      </c>
      <c r="C562" s="3" t="s">
        <v>16</v>
      </c>
      <c r="D562" s="3" t="s">
        <v>18</v>
      </c>
      <c r="E562" s="3" t="s">
        <v>151</v>
      </c>
      <c r="I562" s="2">
        <v>2</v>
      </c>
      <c r="R562" s="2">
        <v>2</v>
      </c>
    </row>
    <row r="563" spans="1:18" ht="12.75" customHeight="1">
      <c r="A563" s="3" t="s">
        <v>32</v>
      </c>
      <c r="B563" s="3" t="s">
        <v>33</v>
      </c>
      <c r="C563" s="3" t="s">
        <v>16</v>
      </c>
      <c r="D563" s="3" t="s">
        <v>18</v>
      </c>
      <c r="E563" s="3" t="s">
        <v>72</v>
      </c>
      <c r="I563" s="2">
        <v>4</v>
      </c>
      <c r="R563" s="2">
        <v>4</v>
      </c>
    </row>
    <row r="564" spans="1:18" ht="12.75" customHeight="1">
      <c r="A564" s="3" t="s">
        <v>32</v>
      </c>
      <c r="B564" s="3" t="s">
        <v>33</v>
      </c>
      <c r="C564" s="3" t="s">
        <v>16</v>
      </c>
      <c r="D564" s="3" t="s">
        <v>18</v>
      </c>
      <c r="E564" s="3" t="s">
        <v>71</v>
      </c>
      <c r="I564" s="2">
        <v>2</v>
      </c>
      <c r="R564" s="2">
        <v>2</v>
      </c>
    </row>
    <row r="565" spans="1:18" ht="12.75" customHeight="1">
      <c r="A565" s="3" t="s">
        <v>32</v>
      </c>
      <c r="B565" s="3" t="s">
        <v>33</v>
      </c>
      <c r="C565" s="3" t="s">
        <v>16</v>
      </c>
      <c r="D565" s="3" t="s">
        <v>18</v>
      </c>
      <c r="E565" s="3" t="s">
        <v>150</v>
      </c>
      <c r="I565" s="2">
        <v>3</v>
      </c>
      <c r="R565" s="2">
        <v>3</v>
      </c>
    </row>
    <row r="566" spans="1:18" ht="12.75" customHeight="1">
      <c r="A566" s="3" t="s">
        <v>32</v>
      </c>
      <c r="B566" s="3" t="s">
        <v>33</v>
      </c>
      <c r="C566" s="3" t="s">
        <v>16</v>
      </c>
      <c r="D566" s="3" t="s">
        <v>18</v>
      </c>
      <c r="E566" s="3" t="s">
        <v>228</v>
      </c>
      <c r="I566" s="2">
        <v>5</v>
      </c>
      <c r="J566" s="2">
        <v>1</v>
      </c>
      <c r="R566" s="2">
        <v>6</v>
      </c>
    </row>
    <row r="567" spans="1:18" ht="12.75" customHeight="1">
      <c r="A567" s="3" t="s">
        <v>32</v>
      </c>
      <c r="B567" s="3" t="s">
        <v>33</v>
      </c>
      <c r="C567" s="3" t="s">
        <v>16</v>
      </c>
      <c r="D567" s="3" t="s">
        <v>18</v>
      </c>
      <c r="E567" s="3" t="s">
        <v>142</v>
      </c>
      <c r="I567" s="2">
        <v>2</v>
      </c>
      <c r="R567" s="2">
        <v>2</v>
      </c>
    </row>
    <row r="568" spans="1:18" ht="12.75" customHeight="1">
      <c r="A568" s="3" t="s">
        <v>32</v>
      </c>
      <c r="B568" s="3" t="s">
        <v>33</v>
      </c>
      <c r="C568" s="3" t="s">
        <v>16</v>
      </c>
      <c r="D568" s="3" t="s">
        <v>18</v>
      </c>
      <c r="E568" s="3" t="s">
        <v>199</v>
      </c>
      <c r="I568" s="2">
        <v>1</v>
      </c>
      <c r="R568" s="2">
        <v>1</v>
      </c>
    </row>
    <row r="569" spans="1:18" ht="12.75" customHeight="1">
      <c r="A569" s="3" t="s">
        <v>32</v>
      </c>
      <c r="B569" s="3" t="s">
        <v>33</v>
      </c>
      <c r="C569" s="3" t="s">
        <v>16</v>
      </c>
      <c r="D569" s="3" t="s">
        <v>18</v>
      </c>
      <c r="E569" s="3" t="s">
        <v>172</v>
      </c>
      <c r="I569" s="2">
        <v>3</v>
      </c>
      <c r="J569" s="2">
        <v>1</v>
      </c>
      <c r="R569" s="2">
        <v>4</v>
      </c>
    </row>
    <row r="570" spans="1:18" ht="12.75" customHeight="1">
      <c r="A570" s="3" t="s">
        <v>32</v>
      </c>
      <c r="B570" s="3" t="s">
        <v>33</v>
      </c>
      <c r="C570" s="3" t="s">
        <v>16</v>
      </c>
      <c r="D570" s="3" t="s">
        <v>18</v>
      </c>
      <c r="E570" s="3" t="s">
        <v>149</v>
      </c>
      <c r="J570" s="2">
        <v>1</v>
      </c>
      <c r="R570" s="2">
        <v>1</v>
      </c>
    </row>
    <row r="571" spans="1:18" ht="12.75" customHeight="1">
      <c r="A571" s="3" t="s">
        <v>32</v>
      </c>
      <c r="B571" s="3" t="s">
        <v>33</v>
      </c>
      <c r="C571" s="3" t="s">
        <v>16</v>
      </c>
      <c r="D571" s="3" t="s">
        <v>18</v>
      </c>
      <c r="E571" s="3" t="s">
        <v>70</v>
      </c>
      <c r="I571" s="2">
        <v>1</v>
      </c>
      <c r="R571" s="2">
        <v>1</v>
      </c>
    </row>
    <row r="572" spans="1:18" ht="12.75" customHeight="1">
      <c r="A572" s="3" t="s">
        <v>32</v>
      </c>
      <c r="B572" s="3" t="s">
        <v>33</v>
      </c>
      <c r="C572" s="3" t="s">
        <v>16</v>
      </c>
      <c r="D572" s="3" t="s">
        <v>18</v>
      </c>
      <c r="E572" s="3" t="s">
        <v>69</v>
      </c>
      <c r="I572" s="2">
        <v>1</v>
      </c>
      <c r="R572" s="2">
        <v>1</v>
      </c>
    </row>
    <row r="573" spans="1:18" ht="12.75" customHeight="1">
      <c r="A573" s="3" t="s">
        <v>32</v>
      </c>
      <c r="B573" s="3" t="s">
        <v>33</v>
      </c>
      <c r="C573" s="3" t="s">
        <v>16</v>
      </c>
      <c r="D573" s="3" t="s">
        <v>18</v>
      </c>
      <c r="E573" s="3" t="s">
        <v>171</v>
      </c>
      <c r="I573" s="2">
        <v>4</v>
      </c>
      <c r="M573" s="2">
        <v>1</v>
      </c>
      <c r="R573" s="2">
        <v>5</v>
      </c>
    </row>
    <row r="574" spans="1:18" ht="12.75" customHeight="1">
      <c r="A574" s="3" t="s">
        <v>32</v>
      </c>
      <c r="B574" s="3" t="s">
        <v>33</v>
      </c>
      <c r="C574" s="3" t="s">
        <v>16</v>
      </c>
      <c r="D574" s="3" t="s">
        <v>18</v>
      </c>
      <c r="E574" s="3" t="s">
        <v>233</v>
      </c>
      <c r="I574" s="2">
        <v>2</v>
      </c>
      <c r="R574" s="2">
        <v>2</v>
      </c>
    </row>
    <row r="575" spans="1:18" ht="12.75" customHeight="1">
      <c r="A575" s="3" t="s">
        <v>32</v>
      </c>
      <c r="B575" s="3" t="s">
        <v>33</v>
      </c>
      <c r="C575" s="3" t="s">
        <v>16</v>
      </c>
      <c r="D575" s="3" t="s">
        <v>18</v>
      </c>
      <c r="E575" s="3" t="s">
        <v>68</v>
      </c>
      <c r="I575" s="2">
        <v>2</v>
      </c>
      <c r="J575" s="2">
        <v>1</v>
      </c>
      <c r="R575" s="2">
        <v>3</v>
      </c>
    </row>
    <row r="576" spans="1:18" ht="12.75" customHeight="1">
      <c r="A576" s="3" t="s">
        <v>32</v>
      </c>
      <c r="B576" s="3" t="s">
        <v>33</v>
      </c>
      <c r="C576" s="3" t="s">
        <v>16</v>
      </c>
      <c r="D576" s="3" t="s">
        <v>18</v>
      </c>
      <c r="E576" s="3" t="s">
        <v>67</v>
      </c>
      <c r="I576" s="2">
        <v>2</v>
      </c>
      <c r="R576" s="2">
        <v>2</v>
      </c>
    </row>
    <row r="577" spans="1:18" ht="12.75" customHeight="1">
      <c r="A577" s="3" t="s">
        <v>32</v>
      </c>
      <c r="B577" s="3" t="s">
        <v>33</v>
      </c>
      <c r="C577" s="3" t="s">
        <v>16</v>
      </c>
      <c r="D577" s="3" t="s">
        <v>18</v>
      </c>
      <c r="E577" s="3" t="s">
        <v>181</v>
      </c>
      <c r="I577" s="2">
        <v>1</v>
      </c>
      <c r="R577" s="2">
        <v>1</v>
      </c>
    </row>
    <row r="578" spans="1:18" ht="12.75" customHeight="1">
      <c r="A578" s="3" t="s">
        <v>32</v>
      </c>
      <c r="B578" s="3" t="s">
        <v>33</v>
      </c>
      <c r="C578" s="3" t="s">
        <v>16</v>
      </c>
      <c r="D578" s="3" t="s">
        <v>18</v>
      </c>
      <c r="E578" s="3" t="s">
        <v>66</v>
      </c>
      <c r="I578" s="2">
        <v>1</v>
      </c>
      <c r="R578" s="2">
        <v>1</v>
      </c>
    </row>
    <row r="579" spans="1:18" ht="12.75" customHeight="1">
      <c r="A579" s="3" t="s">
        <v>32</v>
      </c>
      <c r="B579" s="3" t="s">
        <v>33</v>
      </c>
      <c r="C579" s="3" t="s">
        <v>16</v>
      </c>
      <c r="D579" s="3" t="s">
        <v>18</v>
      </c>
      <c r="E579" s="3" t="s">
        <v>198</v>
      </c>
      <c r="I579" s="2">
        <v>6</v>
      </c>
      <c r="R579" s="2">
        <v>6</v>
      </c>
    </row>
    <row r="580" spans="1:18" ht="12.75" customHeight="1">
      <c r="A580" s="3" t="s">
        <v>32</v>
      </c>
      <c r="B580" s="3" t="s">
        <v>33</v>
      </c>
      <c r="C580" s="3" t="s">
        <v>16</v>
      </c>
      <c r="D580" s="3" t="s">
        <v>18</v>
      </c>
      <c r="E580" s="3" t="s">
        <v>196</v>
      </c>
      <c r="I580" s="2">
        <v>3</v>
      </c>
      <c r="R580" s="2">
        <v>3</v>
      </c>
    </row>
    <row r="581" spans="1:18" ht="12.75" customHeight="1">
      <c r="A581" s="3" t="s">
        <v>32</v>
      </c>
      <c r="B581" s="3" t="s">
        <v>33</v>
      </c>
      <c r="C581" s="3" t="s">
        <v>16</v>
      </c>
      <c r="D581" s="3" t="s">
        <v>18</v>
      </c>
      <c r="E581" s="3" t="s">
        <v>195</v>
      </c>
      <c r="I581" s="2">
        <v>1</v>
      </c>
      <c r="R581" s="2">
        <v>1</v>
      </c>
    </row>
    <row r="582" spans="1:18" ht="12.75" customHeight="1">
      <c r="A582" s="3" t="s">
        <v>32</v>
      </c>
      <c r="B582" s="3" t="s">
        <v>33</v>
      </c>
      <c r="C582" s="3" t="s">
        <v>16</v>
      </c>
      <c r="D582" s="3" t="s">
        <v>18</v>
      </c>
      <c r="E582" s="3" t="s">
        <v>180</v>
      </c>
      <c r="I582" s="2">
        <v>1</v>
      </c>
      <c r="J582" s="2">
        <v>1</v>
      </c>
      <c r="R582" s="2">
        <v>2</v>
      </c>
    </row>
    <row r="583" spans="1:18" ht="12.75" customHeight="1">
      <c r="A583" s="3" t="s">
        <v>32</v>
      </c>
      <c r="B583" s="3" t="s">
        <v>33</v>
      </c>
      <c r="C583" s="3" t="s">
        <v>16</v>
      </c>
      <c r="D583" s="3" t="s">
        <v>18</v>
      </c>
      <c r="E583" s="3" t="s">
        <v>227</v>
      </c>
      <c r="I583" s="2">
        <v>1</v>
      </c>
      <c r="R583" s="2">
        <v>1</v>
      </c>
    </row>
    <row r="584" spans="1:18" ht="12.75" customHeight="1">
      <c r="A584" s="3" t="s">
        <v>32</v>
      </c>
      <c r="B584" s="3" t="s">
        <v>33</v>
      </c>
      <c r="C584" s="3" t="s">
        <v>16</v>
      </c>
      <c r="D584" s="3" t="s">
        <v>18</v>
      </c>
      <c r="E584" s="3" t="s">
        <v>179</v>
      </c>
      <c r="I584" s="2">
        <v>2</v>
      </c>
      <c r="R584" s="2">
        <v>2</v>
      </c>
    </row>
    <row r="585" spans="1:18" ht="12.75" customHeight="1">
      <c r="A585" s="3" t="s">
        <v>32</v>
      </c>
      <c r="B585" s="3" t="s">
        <v>33</v>
      </c>
      <c r="C585" s="3" t="s">
        <v>16</v>
      </c>
      <c r="D585" s="3" t="s">
        <v>18</v>
      </c>
      <c r="E585" s="3" t="s">
        <v>65</v>
      </c>
      <c r="I585" s="2">
        <v>1</v>
      </c>
      <c r="R585" s="2">
        <v>1</v>
      </c>
    </row>
    <row r="586" spans="1:18" ht="12.75" customHeight="1">
      <c r="A586" s="3" t="s">
        <v>32</v>
      </c>
      <c r="B586" s="3" t="s">
        <v>33</v>
      </c>
      <c r="C586" s="3" t="s">
        <v>16</v>
      </c>
      <c r="D586" s="3" t="s">
        <v>18</v>
      </c>
      <c r="E586" s="3" t="s">
        <v>206</v>
      </c>
      <c r="I586" s="2">
        <v>3</v>
      </c>
      <c r="R586" s="2">
        <v>3</v>
      </c>
    </row>
    <row r="587" spans="1:18" ht="12.75" customHeight="1">
      <c r="A587" s="3" t="s">
        <v>32</v>
      </c>
      <c r="B587" s="3" t="s">
        <v>33</v>
      </c>
      <c r="C587" s="3" t="s">
        <v>16</v>
      </c>
      <c r="D587" s="3" t="s">
        <v>18</v>
      </c>
      <c r="E587" s="3" t="s">
        <v>229</v>
      </c>
      <c r="I587" s="2">
        <v>1</v>
      </c>
      <c r="R587" s="2">
        <v>1</v>
      </c>
    </row>
    <row r="588" spans="1:18" ht="12.75" customHeight="1">
      <c r="A588" s="3" t="s">
        <v>32</v>
      </c>
      <c r="B588" s="3" t="s">
        <v>33</v>
      </c>
      <c r="C588" s="3" t="s">
        <v>16</v>
      </c>
      <c r="D588" s="3" t="s">
        <v>18</v>
      </c>
      <c r="E588" s="3" t="s">
        <v>194</v>
      </c>
      <c r="I588" s="2">
        <v>4</v>
      </c>
      <c r="R588" s="2">
        <v>4</v>
      </c>
    </row>
    <row r="589" spans="1:18" ht="12.75" customHeight="1">
      <c r="A589" s="3" t="s">
        <v>32</v>
      </c>
      <c r="B589" s="3" t="s">
        <v>33</v>
      </c>
      <c r="C589" s="3" t="s">
        <v>16</v>
      </c>
      <c r="D589" s="3" t="s">
        <v>18</v>
      </c>
      <c r="E589" s="3" t="s">
        <v>205</v>
      </c>
      <c r="I589" s="2">
        <v>2</v>
      </c>
      <c r="J589" s="2">
        <v>1</v>
      </c>
      <c r="R589" s="2">
        <v>3</v>
      </c>
    </row>
    <row r="590" spans="1:18" ht="12.75" customHeight="1">
      <c r="A590" s="3" t="s">
        <v>32</v>
      </c>
      <c r="B590" s="3" t="s">
        <v>33</v>
      </c>
      <c r="C590" s="3" t="s">
        <v>16</v>
      </c>
      <c r="D590" s="3" t="s">
        <v>18</v>
      </c>
      <c r="E590" s="3" t="s">
        <v>64</v>
      </c>
      <c r="I590" s="2">
        <v>1</v>
      </c>
      <c r="R590" s="2">
        <v>1</v>
      </c>
    </row>
    <row r="591" spans="1:18" ht="12.75" customHeight="1">
      <c r="A591" s="3" t="s">
        <v>32</v>
      </c>
      <c r="B591" s="3" t="s">
        <v>33</v>
      </c>
      <c r="C591" s="3" t="s">
        <v>16</v>
      </c>
      <c r="D591" s="3" t="s">
        <v>18</v>
      </c>
      <c r="E591" s="3" t="s">
        <v>213</v>
      </c>
      <c r="I591" s="2">
        <v>4</v>
      </c>
      <c r="R591" s="2">
        <v>4</v>
      </c>
    </row>
    <row r="592" spans="1:18" ht="12.75" customHeight="1">
      <c r="A592" s="3" t="s">
        <v>32</v>
      </c>
      <c r="B592" s="3" t="s">
        <v>33</v>
      </c>
      <c r="C592" s="3" t="s">
        <v>16</v>
      </c>
      <c r="D592" s="3" t="s">
        <v>18</v>
      </c>
      <c r="E592" s="3" t="s">
        <v>146</v>
      </c>
      <c r="I592" s="2">
        <v>1</v>
      </c>
      <c r="R592" s="2">
        <v>1</v>
      </c>
    </row>
    <row r="593" spans="1:18" ht="12.75" customHeight="1">
      <c r="A593" s="3" t="s">
        <v>32</v>
      </c>
      <c r="B593" s="3" t="s">
        <v>33</v>
      </c>
      <c r="C593" s="3" t="s">
        <v>16</v>
      </c>
      <c r="D593" s="3" t="s">
        <v>18</v>
      </c>
      <c r="E593" s="3" t="s">
        <v>212</v>
      </c>
      <c r="I593" s="2">
        <v>1</v>
      </c>
      <c r="R593" s="2">
        <v>1</v>
      </c>
    </row>
    <row r="594" spans="1:18" ht="12.75" customHeight="1">
      <c r="A594" s="3" t="s">
        <v>32</v>
      </c>
      <c r="B594" s="3" t="s">
        <v>33</v>
      </c>
      <c r="C594" s="3" t="s">
        <v>16</v>
      </c>
      <c r="D594" s="3" t="s">
        <v>18</v>
      </c>
      <c r="E594" s="3" t="s">
        <v>292</v>
      </c>
      <c r="I594" s="2">
        <v>2</v>
      </c>
      <c r="J594" s="2">
        <v>1</v>
      </c>
      <c r="R594" s="2">
        <v>3</v>
      </c>
    </row>
    <row r="595" spans="1:18" ht="12.75" customHeight="1">
      <c r="A595" s="3" t="s">
        <v>32</v>
      </c>
      <c r="B595" s="3" t="s">
        <v>33</v>
      </c>
      <c r="C595" s="3" t="s">
        <v>16</v>
      </c>
      <c r="D595" s="3" t="s">
        <v>18</v>
      </c>
      <c r="E595" s="3" t="s">
        <v>224</v>
      </c>
      <c r="I595" s="2">
        <v>1</v>
      </c>
      <c r="R595" s="2">
        <v>1</v>
      </c>
    </row>
    <row r="596" spans="1:18" ht="12.75" customHeight="1">
      <c r="A596" s="3" t="s">
        <v>32</v>
      </c>
      <c r="B596" s="3" t="s">
        <v>33</v>
      </c>
      <c r="C596" s="3" t="s">
        <v>16</v>
      </c>
      <c r="D596" s="3" t="s">
        <v>18</v>
      </c>
      <c r="E596" s="3" t="s">
        <v>169</v>
      </c>
      <c r="I596" s="2">
        <v>1</v>
      </c>
      <c r="R596" s="2">
        <v>1</v>
      </c>
    </row>
    <row r="597" spans="1:18" ht="12.75" customHeight="1">
      <c r="A597" s="3" t="s">
        <v>32</v>
      </c>
      <c r="B597" s="3" t="s">
        <v>33</v>
      </c>
      <c r="C597" s="3" t="s">
        <v>16</v>
      </c>
      <c r="D597" s="3" t="s">
        <v>18</v>
      </c>
      <c r="E597" s="3" t="s">
        <v>203</v>
      </c>
      <c r="I597" s="2">
        <v>1</v>
      </c>
      <c r="R597" s="2">
        <v>1</v>
      </c>
    </row>
    <row r="598" spans="1:18" ht="12.75" customHeight="1">
      <c r="A598" s="3" t="s">
        <v>32</v>
      </c>
      <c r="B598" s="3" t="s">
        <v>33</v>
      </c>
      <c r="C598" s="3" t="s">
        <v>16</v>
      </c>
      <c r="D598" s="3" t="s">
        <v>18</v>
      </c>
      <c r="E598" s="3" t="s">
        <v>63</v>
      </c>
      <c r="I598" s="2">
        <v>1</v>
      </c>
      <c r="R598" s="2">
        <v>1</v>
      </c>
    </row>
    <row r="599" spans="1:18" ht="12.75" customHeight="1">
      <c r="A599" s="3" t="s">
        <v>32</v>
      </c>
      <c r="B599" s="3" t="s">
        <v>33</v>
      </c>
      <c r="C599" s="3" t="s">
        <v>16</v>
      </c>
      <c r="D599" s="3" t="s">
        <v>18</v>
      </c>
      <c r="E599" s="3" t="s">
        <v>223</v>
      </c>
      <c r="I599" s="2">
        <v>1</v>
      </c>
      <c r="J599" s="2">
        <v>1</v>
      </c>
      <c r="R599" s="2">
        <v>2</v>
      </c>
    </row>
    <row r="600" spans="1:18" ht="12.75" customHeight="1">
      <c r="A600" s="3" t="s">
        <v>32</v>
      </c>
      <c r="B600" s="3" t="s">
        <v>33</v>
      </c>
      <c r="C600" s="3" t="s">
        <v>16</v>
      </c>
      <c r="D600" s="3" t="s">
        <v>18</v>
      </c>
      <c r="E600" s="3" t="s">
        <v>177</v>
      </c>
      <c r="I600" s="2">
        <v>1</v>
      </c>
      <c r="R600" s="2">
        <v>1</v>
      </c>
    </row>
    <row r="601" spans="1:18" ht="12.75" customHeight="1">
      <c r="A601" s="3" t="s">
        <v>32</v>
      </c>
      <c r="B601" s="3" t="s">
        <v>33</v>
      </c>
      <c r="C601" s="3" t="s">
        <v>16</v>
      </c>
      <c r="D601" s="3" t="s">
        <v>18</v>
      </c>
      <c r="E601" s="3" t="s">
        <v>62</v>
      </c>
      <c r="I601" s="2">
        <v>1</v>
      </c>
      <c r="R601" s="2">
        <v>1</v>
      </c>
    </row>
    <row r="602" spans="1:18" ht="12.75" customHeight="1">
      <c r="A602" s="3" t="s">
        <v>32</v>
      </c>
      <c r="B602" s="3" t="s">
        <v>33</v>
      </c>
      <c r="C602" s="3" t="s">
        <v>16</v>
      </c>
      <c r="D602" s="3" t="s">
        <v>18</v>
      </c>
      <c r="E602" s="3" t="s">
        <v>210</v>
      </c>
      <c r="I602" s="2">
        <v>1</v>
      </c>
      <c r="R602" s="2">
        <v>1</v>
      </c>
    </row>
    <row r="603" spans="1:18" ht="12.75" customHeight="1">
      <c r="A603" s="3" t="s">
        <v>32</v>
      </c>
      <c r="B603" s="3" t="s">
        <v>33</v>
      </c>
      <c r="C603" s="3" t="s">
        <v>16</v>
      </c>
      <c r="D603" s="3" t="s">
        <v>18</v>
      </c>
      <c r="E603" s="3" t="s">
        <v>176</v>
      </c>
      <c r="I603" s="2">
        <v>2</v>
      </c>
      <c r="R603" s="2">
        <v>2</v>
      </c>
    </row>
    <row r="604" spans="1:18" ht="12.75" customHeight="1">
      <c r="A604" s="3" t="s">
        <v>32</v>
      </c>
      <c r="B604" s="3" t="s">
        <v>33</v>
      </c>
      <c r="C604" s="3" t="s">
        <v>16</v>
      </c>
      <c r="D604" s="3" t="s">
        <v>18</v>
      </c>
      <c r="E604" s="3" t="s">
        <v>289</v>
      </c>
      <c r="I604" s="2">
        <v>1</v>
      </c>
      <c r="R604" s="2">
        <v>1</v>
      </c>
    </row>
    <row r="605" spans="1:18" ht="12.75" customHeight="1">
      <c r="A605" s="3" t="s">
        <v>32</v>
      </c>
      <c r="B605" s="3" t="s">
        <v>33</v>
      </c>
      <c r="C605" s="3" t="s">
        <v>16</v>
      </c>
      <c r="D605" s="3" t="s">
        <v>18</v>
      </c>
      <c r="E605" s="3" t="s">
        <v>299</v>
      </c>
      <c r="I605" s="2">
        <v>1</v>
      </c>
      <c r="R605" s="2">
        <v>1</v>
      </c>
    </row>
    <row r="606" spans="1:18" ht="12.75" customHeight="1">
      <c r="A606" s="3" t="s">
        <v>32</v>
      </c>
      <c r="B606" s="3" t="s">
        <v>33</v>
      </c>
      <c r="C606" s="3" t="s">
        <v>16</v>
      </c>
      <c r="D606" s="3" t="s">
        <v>18</v>
      </c>
      <c r="E606" s="3" t="s">
        <v>201</v>
      </c>
      <c r="I606" s="2">
        <v>1</v>
      </c>
      <c r="R606" s="2">
        <v>1</v>
      </c>
    </row>
    <row r="607" spans="1:18" ht="12.75" customHeight="1">
      <c r="A607" s="3" t="s">
        <v>32</v>
      </c>
      <c r="B607" s="3" t="s">
        <v>33</v>
      </c>
      <c r="C607" s="3" t="s">
        <v>16</v>
      </c>
      <c r="D607" s="3" t="s">
        <v>18</v>
      </c>
      <c r="E607" s="3" t="s">
        <v>285</v>
      </c>
      <c r="J607" s="2">
        <v>1</v>
      </c>
      <c r="R607" s="2">
        <v>1</v>
      </c>
    </row>
    <row r="608" spans="1:18" ht="12.75" customHeight="1">
      <c r="A608" s="3" t="s">
        <v>32</v>
      </c>
      <c r="B608" s="3" t="s">
        <v>33</v>
      </c>
      <c r="C608" s="3" t="s">
        <v>16</v>
      </c>
      <c r="D608" s="3" t="s">
        <v>18</v>
      </c>
      <c r="E608" s="3" t="s">
        <v>295</v>
      </c>
      <c r="I608" s="2">
        <v>1</v>
      </c>
      <c r="R608" s="2">
        <v>1</v>
      </c>
    </row>
    <row r="609" spans="1:18" ht="12.75" customHeight="1">
      <c r="A609" s="3" t="s">
        <v>32</v>
      </c>
      <c r="B609" s="3" t="s">
        <v>33</v>
      </c>
      <c r="C609" s="3" t="s">
        <v>16</v>
      </c>
      <c r="D609" s="3" t="s">
        <v>18</v>
      </c>
      <c r="E609" s="3" t="s">
        <v>301</v>
      </c>
      <c r="I609" s="2">
        <v>1</v>
      </c>
      <c r="R609" s="2">
        <v>1</v>
      </c>
    </row>
    <row r="610" spans="1:18" ht="12.75" customHeight="1">
      <c r="A610" s="3" t="s">
        <v>32</v>
      </c>
      <c r="B610" s="3" t="s">
        <v>33</v>
      </c>
      <c r="C610" s="3" t="s">
        <v>16</v>
      </c>
      <c r="D610" s="3" t="s">
        <v>18</v>
      </c>
      <c r="E610" s="3" t="s">
        <v>300</v>
      </c>
      <c r="I610" s="2">
        <v>1</v>
      </c>
      <c r="R610" s="2">
        <v>1</v>
      </c>
    </row>
    <row r="611" spans="1:18" ht="12.75" customHeight="1">
      <c r="A611" s="3"/>
      <c r="B611" s="3"/>
      <c r="C611" s="3"/>
      <c r="D611" s="3"/>
      <c r="E611" s="3"/>
      <c r="I611" s="2"/>
      <c r="R611" s="2"/>
    </row>
    <row r="612" spans="1:18" ht="12.75" customHeight="1">
      <c r="A612" s="3"/>
      <c r="B612" s="3"/>
      <c r="C612" s="3"/>
      <c r="D612" s="3"/>
      <c r="E612" s="3"/>
      <c r="I612" s="2"/>
      <c r="R612" s="2"/>
    </row>
    <row r="613" spans="1:18" ht="12.75" customHeight="1">
      <c r="A613" s="3"/>
      <c r="B613" s="3"/>
      <c r="C613" s="3"/>
      <c r="D613" s="3"/>
      <c r="E613" s="3"/>
      <c r="I613" s="2"/>
      <c r="R613" s="2"/>
    </row>
    <row r="614" spans="1:18" ht="12.75" customHeight="1">
      <c r="A614" s="3" t="s">
        <v>27</v>
      </c>
      <c r="B614" s="3" t="s">
        <v>28</v>
      </c>
      <c r="C614" s="3" t="s">
        <v>29</v>
      </c>
      <c r="D614" s="3" t="s">
        <v>30</v>
      </c>
      <c r="E614" s="3" t="s">
        <v>57</v>
      </c>
      <c r="F614" s="2">
        <v>3</v>
      </c>
      <c r="G614" s="2">
        <v>5</v>
      </c>
      <c r="H614" s="2">
        <v>6</v>
      </c>
      <c r="I614" s="2">
        <v>3</v>
      </c>
      <c r="J614" s="2">
        <v>4</v>
      </c>
      <c r="L614" s="2">
        <v>3</v>
      </c>
      <c r="M614" s="2">
        <v>2</v>
      </c>
      <c r="N614" s="2">
        <v>1</v>
      </c>
      <c r="P614" s="2">
        <v>1</v>
      </c>
      <c r="Q614" s="2">
        <v>3</v>
      </c>
      <c r="R614" s="2">
        <v>31</v>
      </c>
    </row>
    <row r="615" spans="1:18" ht="12.75" customHeight="1">
      <c r="A615" s="3" t="s">
        <v>27</v>
      </c>
      <c r="B615" s="3" t="s">
        <v>28</v>
      </c>
      <c r="C615" s="3" t="s">
        <v>29</v>
      </c>
      <c r="D615" s="3" t="s">
        <v>30</v>
      </c>
      <c r="E615" s="3" t="s">
        <v>17</v>
      </c>
      <c r="F615" s="2">
        <v>7</v>
      </c>
      <c r="G615" s="2">
        <v>5</v>
      </c>
      <c r="H615" s="2">
        <v>5</v>
      </c>
      <c r="I615" s="2">
        <v>7</v>
      </c>
      <c r="J615" s="2">
        <v>9</v>
      </c>
      <c r="K615" s="2">
        <v>7</v>
      </c>
      <c r="L615" s="2">
        <v>7</v>
      </c>
      <c r="M615" s="2">
        <v>5</v>
      </c>
      <c r="N615" s="2">
        <v>6</v>
      </c>
      <c r="O615" s="2">
        <v>7</v>
      </c>
      <c r="P615" s="2">
        <v>7</v>
      </c>
      <c r="Q615" s="2">
        <v>7</v>
      </c>
      <c r="R615" s="2">
        <v>79</v>
      </c>
    </row>
    <row r="616" spans="1:18" ht="12.75" customHeight="1">
      <c r="A616" s="3" t="s">
        <v>27</v>
      </c>
      <c r="B616" s="3" t="s">
        <v>28</v>
      </c>
      <c r="C616" s="3" t="s">
        <v>29</v>
      </c>
      <c r="D616" s="3" t="s">
        <v>30</v>
      </c>
      <c r="E616" s="3" t="s">
        <v>42</v>
      </c>
      <c r="F616" s="2">
        <v>2</v>
      </c>
      <c r="G616" s="2">
        <v>2</v>
      </c>
      <c r="H616" s="2">
        <v>2</v>
      </c>
      <c r="I616" s="2">
        <v>4</v>
      </c>
      <c r="J616" s="2">
        <v>3</v>
      </c>
      <c r="K616" s="2">
        <v>4</v>
      </c>
      <c r="L616" s="2">
        <v>3</v>
      </c>
      <c r="M616" s="2">
        <v>5</v>
      </c>
      <c r="N616" s="2">
        <v>3</v>
      </c>
      <c r="O616" s="2">
        <v>3</v>
      </c>
      <c r="P616" s="2">
        <v>3</v>
      </c>
      <c r="Q616" s="2">
        <v>2</v>
      </c>
      <c r="R616" s="2">
        <v>36</v>
      </c>
    </row>
    <row r="617" spans="1:18" ht="12.75" customHeight="1">
      <c r="A617" s="3" t="s">
        <v>27</v>
      </c>
      <c r="B617" s="3" t="s">
        <v>28</v>
      </c>
      <c r="C617" s="3" t="s">
        <v>29</v>
      </c>
      <c r="D617" s="3" t="s">
        <v>30</v>
      </c>
      <c r="E617" s="3" t="s">
        <v>41</v>
      </c>
      <c r="F617" s="2">
        <v>5</v>
      </c>
      <c r="G617" s="2">
        <v>5</v>
      </c>
      <c r="H617" s="2">
        <v>7</v>
      </c>
      <c r="I617" s="2">
        <v>4</v>
      </c>
      <c r="J617" s="2">
        <v>2</v>
      </c>
      <c r="K617" s="2">
        <v>3</v>
      </c>
      <c r="L617" s="2">
        <v>5</v>
      </c>
      <c r="M617" s="2">
        <v>2</v>
      </c>
      <c r="N617" s="2">
        <v>3</v>
      </c>
      <c r="O617" s="2">
        <v>2</v>
      </c>
      <c r="P617" s="2">
        <v>3</v>
      </c>
      <c r="Q617" s="2">
        <v>4</v>
      </c>
      <c r="R617" s="2">
        <v>45</v>
      </c>
    </row>
    <row r="618" spans="1:18" ht="12.75" customHeight="1">
      <c r="A618" s="3" t="s">
        <v>27</v>
      </c>
      <c r="B618" s="3" t="s">
        <v>28</v>
      </c>
      <c r="C618" s="3" t="s">
        <v>29</v>
      </c>
      <c r="D618" s="3" t="s">
        <v>30</v>
      </c>
      <c r="E618" s="3" t="s">
        <v>38</v>
      </c>
      <c r="F618" s="2">
        <v>6</v>
      </c>
      <c r="G618" s="2">
        <v>3</v>
      </c>
      <c r="H618" s="2">
        <v>3</v>
      </c>
      <c r="I618" s="2">
        <v>4</v>
      </c>
      <c r="J618" s="2">
        <v>6</v>
      </c>
      <c r="K618" s="2">
        <v>2</v>
      </c>
      <c r="L618" s="2">
        <v>5</v>
      </c>
      <c r="M618" s="2">
        <v>4</v>
      </c>
      <c r="N618" s="2">
        <v>4</v>
      </c>
      <c r="O618" s="2">
        <v>5</v>
      </c>
      <c r="P618" s="2">
        <v>6</v>
      </c>
      <c r="Q618" s="2">
        <v>5</v>
      </c>
      <c r="R618" s="2">
        <v>53</v>
      </c>
    </row>
    <row r="619" spans="1:18" ht="12.75" customHeight="1">
      <c r="A619" s="3" t="s">
        <v>27</v>
      </c>
      <c r="B619" s="3" t="s">
        <v>28</v>
      </c>
      <c r="C619" s="3" t="s">
        <v>29</v>
      </c>
      <c r="D619" s="3" t="s">
        <v>30</v>
      </c>
      <c r="E619" s="3" t="s">
        <v>50</v>
      </c>
      <c r="F619" s="2">
        <v>3</v>
      </c>
      <c r="G619" s="2">
        <v>2</v>
      </c>
      <c r="H619" s="2">
        <v>5</v>
      </c>
      <c r="I619" s="2">
        <v>5</v>
      </c>
      <c r="J619" s="2">
        <v>2</v>
      </c>
      <c r="K619" s="2">
        <v>5</v>
      </c>
      <c r="L619" s="2">
        <v>7</v>
      </c>
      <c r="M619" s="2">
        <v>5</v>
      </c>
      <c r="N619" s="2">
        <v>6</v>
      </c>
      <c r="O619" s="2">
        <v>3</v>
      </c>
      <c r="P619" s="2">
        <v>5</v>
      </c>
      <c r="Q619" s="2">
        <v>3</v>
      </c>
      <c r="R619" s="2">
        <v>51</v>
      </c>
    </row>
    <row r="620" spans="1:18" ht="12.75" customHeight="1">
      <c r="A620" s="3" t="s">
        <v>27</v>
      </c>
      <c r="B620" s="3" t="s">
        <v>28</v>
      </c>
      <c r="C620" s="3" t="s">
        <v>29</v>
      </c>
      <c r="D620" s="3" t="s">
        <v>30</v>
      </c>
      <c r="E620" s="3" t="s">
        <v>124</v>
      </c>
      <c r="F620" s="2">
        <v>2</v>
      </c>
      <c r="G620" s="2">
        <v>3</v>
      </c>
      <c r="H620" s="2">
        <v>3</v>
      </c>
      <c r="I620" s="2">
        <v>2</v>
      </c>
      <c r="J620" s="2">
        <v>2</v>
      </c>
      <c r="K620" s="2">
        <v>4</v>
      </c>
      <c r="L620" s="2">
        <v>1</v>
      </c>
      <c r="M620" s="2">
        <v>7</v>
      </c>
      <c r="N620" s="2">
        <v>4</v>
      </c>
      <c r="O620" s="2">
        <v>2</v>
      </c>
      <c r="P620" s="2">
        <v>4</v>
      </c>
      <c r="Q620" s="2">
        <v>5</v>
      </c>
      <c r="R620" s="2">
        <v>39</v>
      </c>
    </row>
    <row r="621" spans="1:18" ht="12.75" customHeight="1">
      <c r="A621" s="3" t="s">
        <v>27</v>
      </c>
      <c r="B621" s="3" t="s">
        <v>28</v>
      </c>
      <c r="C621" s="3" t="s">
        <v>29</v>
      </c>
      <c r="D621" s="3" t="s">
        <v>30</v>
      </c>
      <c r="E621" s="3" t="s">
        <v>46</v>
      </c>
      <c r="F621" s="2">
        <v>3</v>
      </c>
      <c r="G621" s="2">
        <v>6</v>
      </c>
      <c r="H621" s="2">
        <v>4</v>
      </c>
      <c r="I621" s="2">
        <v>1</v>
      </c>
      <c r="J621" s="2">
        <v>5</v>
      </c>
      <c r="K621" s="2">
        <v>2</v>
      </c>
      <c r="L621" s="2">
        <v>2</v>
      </c>
      <c r="M621" s="2">
        <v>3</v>
      </c>
      <c r="N621" s="2">
        <v>2</v>
      </c>
      <c r="O621" s="2">
        <v>4</v>
      </c>
      <c r="P621" s="2">
        <v>2</v>
      </c>
      <c r="Q621" s="2">
        <v>2</v>
      </c>
      <c r="R621" s="2">
        <v>36</v>
      </c>
    </row>
    <row r="622" spans="1:18" ht="12.75" customHeight="1">
      <c r="A622" s="3" t="s">
        <v>27</v>
      </c>
      <c r="B622" s="3" t="s">
        <v>28</v>
      </c>
      <c r="C622" s="3" t="s">
        <v>29</v>
      </c>
      <c r="D622" s="3" t="s">
        <v>30</v>
      </c>
      <c r="E622" s="3" t="s">
        <v>123</v>
      </c>
      <c r="F622" s="2">
        <v>4</v>
      </c>
      <c r="G622" s="2">
        <v>4</v>
      </c>
      <c r="H622" s="2">
        <v>1</v>
      </c>
      <c r="I622" s="2">
        <v>4</v>
      </c>
      <c r="J622" s="2">
        <v>4</v>
      </c>
      <c r="K622" s="2">
        <v>1</v>
      </c>
      <c r="L622" s="2">
        <v>1</v>
      </c>
      <c r="M622" s="2">
        <v>1</v>
      </c>
      <c r="N622" s="2">
        <v>3</v>
      </c>
      <c r="O622" s="2">
        <v>1</v>
      </c>
      <c r="P622" s="2">
        <v>2</v>
      </c>
      <c r="Q622" s="2">
        <v>2</v>
      </c>
      <c r="R622" s="2">
        <v>28</v>
      </c>
    </row>
    <row r="623" spans="1:18" ht="12.75" customHeight="1">
      <c r="A623" s="3" t="s">
        <v>27</v>
      </c>
      <c r="B623" s="3" t="s">
        <v>28</v>
      </c>
      <c r="C623" s="3" t="s">
        <v>29</v>
      </c>
      <c r="D623" s="3" t="s">
        <v>30</v>
      </c>
      <c r="E623" s="3" t="s">
        <v>122</v>
      </c>
      <c r="F623" s="2">
        <v>1</v>
      </c>
      <c r="G623" s="2">
        <v>2</v>
      </c>
      <c r="H623" s="2">
        <v>2</v>
      </c>
      <c r="I623" s="2">
        <v>3</v>
      </c>
      <c r="J623" s="2">
        <v>1</v>
      </c>
      <c r="L623" s="2">
        <v>1</v>
      </c>
      <c r="N623" s="2">
        <v>3</v>
      </c>
      <c r="O623" s="2">
        <v>2</v>
      </c>
      <c r="P623" s="2">
        <v>3</v>
      </c>
      <c r="Q623" s="2">
        <v>2</v>
      </c>
      <c r="R623" s="2">
        <v>20</v>
      </c>
    </row>
    <row r="624" spans="1:18" ht="12.75" customHeight="1">
      <c r="A624" s="3" t="s">
        <v>27</v>
      </c>
      <c r="B624" s="3" t="s">
        <v>28</v>
      </c>
      <c r="C624" s="3" t="s">
        <v>29</v>
      </c>
      <c r="D624" s="3" t="s">
        <v>30</v>
      </c>
      <c r="E624" s="3" t="s">
        <v>121</v>
      </c>
      <c r="F624" s="2">
        <v>2</v>
      </c>
      <c r="G624" s="2">
        <v>1</v>
      </c>
      <c r="H624" s="2">
        <v>4</v>
      </c>
      <c r="J624" s="2">
        <v>1</v>
      </c>
      <c r="K624" s="2">
        <v>3</v>
      </c>
      <c r="N624" s="2">
        <v>1</v>
      </c>
      <c r="O624" s="2">
        <v>4</v>
      </c>
      <c r="P624" s="2">
        <v>1</v>
      </c>
      <c r="R624" s="2">
        <v>17</v>
      </c>
    </row>
    <row r="625" spans="1:18" ht="12.75" customHeight="1">
      <c r="A625" s="3" t="s">
        <v>27</v>
      </c>
      <c r="B625" s="3" t="s">
        <v>28</v>
      </c>
      <c r="C625" s="3" t="s">
        <v>29</v>
      </c>
      <c r="D625" s="3" t="s">
        <v>30</v>
      </c>
      <c r="E625" s="3" t="s">
        <v>120</v>
      </c>
      <c r="F625" s="2">
        <v>3</v>
      </c>
      <c r="H625" s="2">
        <v>1</v>
      </c>
      <c r="I625" s="2">
        <v>3</v>
      </c>
      <c r="J625" s="2">
        <v>2</v>
      </c>
      <c r="K625" s="2">
        <v>1</v>
      </c>
      <c r="L625" s="2">
        <v>2</v>
      </c>
      <c r="M625" s="2">
        <v>2</v>
      </c>
      <c r="N625" s="2">
        <v>3</v>
      </c>
      <c r="O625" s="2">
        <v>1</v>
      </c>
      <c r="P625" s="2">
        <v>3</v>
      </c>
      <c r="Q625" s="2">
        <v>3</v>
      </c>
      <c r="R625" s="2">
        <v>24</v>
      </c>
    </row>
    <row r="626" spans="1:18" ht="12.75" customHeight="1">
      <c r="A626" s="3" t="s">
        <v>27</v>
      </c>
      <c r="B626" s="3" t="s">
        <v>28</v>
      </c>
      <c r="C626" s="3" t="s">
        <v>29</v>
      </c>
      <c r="D626" s="3" t="s">
        <v>30</v>
      </c>
      <c r="E626" s="3" t="s">
        <v>119</v>
      </c>
      <c r="G626" s="2">
        <v>4</v>
      </c>
      <c r="I626" s="2">
        <v>3</v>
      </c>
      <c r="J626" s="2">
        <v>2</v>
      </c>
      <c r="K626" s="2">
        <v>3</v>
      </c>
      <c r="L626" s="2">
        <v>1</v>
      </c>
      <c r="M626" s="2">
        <v>1</v>
      </c>
      <c r="N626" s="2">
        <v>1</v>
      </c>
      <c r="O626" s="2">
        <v>2</v>
      </c>
      <c r="P626" s="2">
        <v>4</v>
      </c>
      <c r="Q626" s="2">
        <v>4</v>
      </c>
      <c r="R626" s="2">
        <v>25</v>
      </c>
    </row>
    <row r="627" spans="1:18" ht="12.75" customHeight="1">
      <c r="A627" s="3" t="s">
        <v>27</v>
      </c>
      <c r="B627" s="3" t="s">
        <v>28</v>
      </c>
      <c r="C627" s="3" t="s">
        <v>29</v>
      </c>
      <c r="D627" s="3" t="s">
        <v>30</v>
      </c>
      <c r="E627" s="3" t="s">
        <v>118</v>
      </c>
      <c r="F627" s="2">
        <v>3</v>
      </c>
      <c r="G627" s="2">
        <v>2</v>
      </c>
      <c r="H627" s="2">
        <v>1</v>
      </c>
      <c r="J627" s="2">
        <v>2</v>
      </c>
      <c r="K627" s="2">
        <v>1</v>
      </c>
      <c r="L627" s="2">
        <v>2</v>
      </c>
      <c r="O627" s="2">
        <v>5</v>
      </c>
      <c r="P627" s="2">
        <v>1</v>
      </c>
      <c r="Q627" s="2">
        <v>1</v>
      </c>
      <c r="R627" s="2">
        <v>18</v>
      </c>
    </row>
    <row r="628" spans="1:18" ht="12.75" customHeight="1">
      <c r="A628" s="3" t="s">
        <v>27</v>
      </c>
      <c r="B628" s="3" t="s">
        <v>28</v>
      </c>
      <c r="C628" s="3" t="s">
        <v>29</v>
      </c>
      <c r="D628" s="3" t="s">
        <v>30</v>
      </c>
      <c r="E628" s="3" t="s">
        <v>117</v>
      </c>
      <c r="I628" s="2">
        <v>2</v>
      </c>
      <c r="J628" s="2">
        <v>1</v>
      </c>
      <c r="K628" s="2">
        <v>2</v>
      </c>
      <c r="L628" s="2">
        <v>1</v>
      </c>
      <c r="M628" s="2">
        <v>4</v>
      </c>
      <c r="N628" s="2">
        <v>2</v>
      </c>
      <c r="O628" s="2">
        <v>1</v>
      </c>
      <c r="P628" s="2">
        <v>1</v>
      </c>
      <c r="Q628" s="2">
        <v>1</v>
      </c>
      <c r="R628" s="2">
        <v>15</v>
      </c>
    </row>
    <row r="629" spans="1:18" ht="12.75" customHeight="1">
      <c r="A629" s="3" t="s">
        <v>27</v>
      </c>
      <c r="B629" s="3" t="s">
        <v>28</v>
      </c>
      <c r="C629" s="3" t="s">
        <v>29</v>
      </c>
      <c r="D629" s="3" t="s">
        <v>30</v>
      </c>
      <c r="E629" s="3" t="s">
        <v>116</v>
      </c>
      <c r="F629" s="2">
        <v>1</v>
      </c>
      <c r="G629" s="2">
        <v>2</v>
      </c>
      <c r="H629" s="2">
        <v>1</v>
      </c>
      <c r="I629" s="2">
        <v>1</v>
      </c>
      <c r="K629" s="2">
        <v>2</v>
      </c>
      <c r="L629" s="2">
        <v>1</v>
      </c>
      <c r="M629" s="2">
        <v>1</v>
      </c>
      <c r="N629" s="2">
        <v>2</v>
      </c>
      <c r="O629" s="2">
        <v>1</v>
      </c>
      <c r="P629" s="2">
        <v>2</v>
      </c>
      <c r="Q629" s="2">
        <v>2</v>
      </c>
      <c r="R629" s="2">
        <v>16</v>
      </c>
    </row>
    <row r="630" spans="1:18" ht="12.75" customHeight="1">
      <c r="A630" s="3" t="s">
        <v>27</v>
      </c>
      <c r="B630" s="3" t="s">
        <v>28</v>
      </c>
      <c r="C630" s="3" t="s">
        <v>29</v>
      </c>
      <c r="D630" s="3" t="s">
        <v>30</v>
      </c>
      <c r="E630" s="3" t="s">
        <v>115</v>
      </c>
      <c r="F630" s="2">
        <v>1</v>
      </c>
      <c r="G630" s="2">
        <v>1</v>
      </c>
      <c r="I630" s="2">
        <v>2</v>
      </c>
      <c r="J630" s="2">
        <v>3</v>
      </c>
      <c r="K630" s="2">
        <v>1</v>
      </c>
      <c r="L630" s="2">
        <v>2</v>
      </c>
      <c r="M630" s="2">
        <v>1</v>
      </c>
      <c r="N630" s="2">
        <v>2</v>
      </c>
      <c r="O630" s="2">
        <v>1</v>
      </c>
      <c r="P630" s="2">
        <v>1</v>
      </c>
      <c r="Q630" s="2">
        <v>2</v>
      </c>
      <c r="R630" s="2">
        <v>17</v>
      </c>
    </row>
    <row r="631" spans="1:18" ht="12.75" customHeight="1">
      <c r="A631" s="3" t="s">
        <v>27</v>
      </c>
      <c r="B631" s="3" t="s">
        <v>28</v>
      </c>
      <c r="C631" s="3" t="s">
        <v>29</v>
      </c>
      <c r="D631" s="3" t="s">
        <v>30</v>
      </c>
      <c r="E631" s="3" t="s">
        <v>114</v>
      </c>
      <c r="F631" s="2">
        <v>1</v>
      </c>
      <c r="H631" s="2">
        <v>3</v>
      </c>
      <c r="I631" s="2">
        <v>2</v>
      </c>
      <c r="K631" s="2">
        <v>2</v>
      </c>
      <c r="L631" s="2">
        <v>2</v>
      </c>
      <c r="M631" s="2">
        <v>2</v>
      </c>
      <c r="O631" s="2">
        <v>1</v>
      </c>
      <c r="P631" s="2">
        <v>1</v>
      </c>
      <c r="R631" s="2">
        <v>14</v>
      </c>
    </row>
    <row r="632" spans="1:18" ht="12.75" customHeight="1">
      <c r="A632" s="3" t="s">
        <v>27</v>
      </c>
      <c r="B632" s="3" t="s">
        <v>28</v>
      </c>
      <c r="C632" s="3" t="s">
        <v>29</v>
      </c>
      <c r="D632" s="3" t="s">
        <v>30</v>
      </c>
      <c r="E632" s="3" t="s">
        <v>113</v>
      </c>
      <c r="G632" s="2">
        <v>1</v>
      </c>
      <c r="I632" s="2">
        <v>1</v>
      </c>
      <c r="J632" s="2">
        <v>1</v>
      </c>
      <c r="K632" s="2">
        <v>1</v>
      </c>
      <c r="L632" s="2">
        <v>1</v>
      </c>
      <c r="N632" s="2">
        <v>4</v>
      </c>
      <c r="P632" s="2">
        <v>1</v>
      </c>
      <c r="Q632" s="2">
        <v>1</v>
      </c>
      <c r="R632" s="2">
        <v>11</v>
      </c>
    </row>
    <row r="633" spans="1:18" ht="12.75" customHeight="1">
      <c r="A633" s="3" t="s">
        <v>27</v>
      </c>
      <c r="B633" s="3" t="s">
        <v>28</v>
      </c>
      <c r="C633" s="3" t="s">
        <v>29</v>
      </c>
      <c r="D633" s="3" t="s">
        <v>30</v>
      </c>
      <c r="E633" s="3" t="s">
        <v>112</v>
      </c>
      <c r="G633" s="2">
        <v>1</v>
      </c>
      <c r="I633" s="2">
        <v>3</v>
      </c>
      <c r="J633" s="2">
        <v>1</v>
      </c>
      <c r="L633" s="2">
        <v>1</v>
      </c>
      <c r="M633" s="2">
        <v>1</v>
      </c>
      <c r="N633" s="2">
        <v>1</v>
      </c>
      <c r="O633" s="2">
        <v>2</v>
      </c>
      <c r="P633" s="2">
        <v>2</v>
      </c>
      <c r="R633" s="2">
        <v>12</v>
      </c>
    </row>
    <row r="634" spans="1:18" ht="12.75" customHeight="1">
      <c r="A634" s="3" t="s">
        <v>27</v>
      </c>
      <c r="B634" s="3" t="s">
        <v>28</v>
      </c>
      <c r="C634" s="3" t="s">
        <v>29</v>
      </c>
      <c r="D634" s="3" t="s">
        <v>30</v>
      </c>
      <c r="E634" s="3" t="s">
        <v>111</v>
      </c>
      <c r="G634" s="2">
        <v>2</v>
      </c>
      <c r="J634" s="2">
        <v>1</v>
      </c>
      <c r="N634" s="2">
        <v>1</v>
      </c>
      <c r="O634" s="2">
        <v>2</v>
      </c>
      <c r="P634" s="2">
        <v>1</v>
      </c>
      <c r="Q634" s="2">
        <v>1</v>
      </c>
      <c r="R634" s="2">
        <v>8</v>
      </c>
    </row>
    <row r="635" spans="1:18" ht="12.75" customHeight="1">
      <c r="A635" s="3" t="s">
        <v>27</v>
      </c>
      <c r="B635" s="3" t="s">
        <v>28</v>
      </c>
      <c r="C635" s="3" t="s">
        <v>29</v>
      </c>
      <c r="D635" s="3" t="s">
        <v>30</v>
      </c>
      <c r="E635" s="3" t="s">
        <v>44</v>
      </c>
      <c r="F635" s="2">
        <v>1</v>
      </c>
      <c r="H635" s="2">
        <v>1</v>
      </c>
      <c r="J635" s="2">
        <v>1</v>
      </c>
      <c r="K635" s="2">
        <v>1</v>
      </c>
      <c r="M635" s="2">
        <v>1</v>
      </c>
      <c r="N635" s="2">
        <v>1</v>
      </c>
      <c r="O635" s="2">
        <v>1</v>
      </c>
      <c r="P635" s="2">
        <v>1</v>
      </c>
      <c r="Q635" s="2">
        <v>2</v>
      </c>
      <c r="R635" s="2">
        <v>10</v>
      </c>
    </row>
    <row r="636" spans="1:18" ht="12.75" customHeight="1">
      <c r="A636" s="3" t="s">
        <v>27</v>
      </c>
      <c r="B636" s="3" t="s">
        <v>28</v>
      </c>
      <c r="C636" s="3" t="s">
        <v>29</v>
      </c>
      <c r="D636" s="3" t="s">
        <v>30</v>
      </c>
      <c r="E636" s="3" t="s">
        <v>110</v>
      </c>
      <c r="F636" s="2">
        <v>1</v>
      </c>
      <c r="G636" s="2">
        <v>2</v>
      </c>
      <c r="H636" s="2">
        <v>1</v>
      </c>
      <c r="I636" s="2">
        <v>1</v>
      </c>
      <c r="J636" s="2">
        <v>3</v>
      </c>
      <c r="M636" s="2">
        <v>3</v>
      </c>
      <c r="O636" s="2">
        <v>2</v>
      </c>
      <c r="P636" s="2">
        <v>2</v>
      </c>
      <c r="Q636" s="2">
        <v>2</v>
      </c>
      <c r="R636" s="2">
        <v>17</v>
      </c>
    </row>
    <row r="637" spans="1:18" ht="12.75" customHeight="1">
      <c r="A637" s="3" t="s">
        <v>27</v>
      </c>
      <c r="B637" s="3" t="s">
        <v>28</v>
      </c>
      <c r="C637" s="3" t="s">
        <v>29</v>
      </c>
      <c r="D637" s="3" t="s">
        <v>30</v>
      </c>
      <c r="E637" s="3" t="s">
        <v>109</v>
      </c>
      <c r="F637" s="2">
        <v>3</v>
      </c>
      <c r="G637" s="2">
        <v>1</v>
      </c>
      <c r="H637" s="2">
        <v>2</v>
      </c>
      <c r="K637" s="2">
        <v>1</v>
      </c>
      <c r="L637" s="2">
        <v>2</v>
      </c>
      <c r="M637" s="2">
        <v>1</v>
      </c>
      <c r="N637" s="2">
        <v>1</v>
      </c>
      <c r="P637" s="2">
        <v>2</v>
      </c>
      <c r="R637" s="2">
        <v>13</v>
      </c>
    </row>
    <row r="638" spans="1:18" ht="12.75" customHeight="1">
      <c r="A638" s="3" t="s">
        <v>27</v>
      </c>
      <c r="B638" s="3" t="s">
        <v>28</v>
      </c>
      <c r="C638" s="3" t="s">
        <v>29</v>
      </c>
      <c r="D638" s="3" t="s">
        <v>30</v>
      </c>
      <c r="E638" s="3" t="s">
        <v>108</v>
      </c>
      <c r="G638" s="2">
        <v>1</v>
      </c>
      <c r="I638" s="2">
        <v>3</v>
      </c>
      <c r="L638" s="2">
        <v>3</v>
      </c>
      <c r="M638" s="2">
        <v>1</v>
      </c>
      <c r="N638" s="2">
        <v>1</v>
      </c>
      <c r="P638" s="2">
        <v>1</v>
      </c>
      <c r="Q638" s="2">
        <v>2</v>
      </c>
      <c r="R638" s="2">
        <v>12</v>
      </c>
    </row>
    <row r="639" spans="1:18" ht="12.75" customHeight="1">
      <c r="A639" s="3" t="s">
        <v>27</v>
      </c>
      <c r="B639" s="3" t="s">
        <v>28</v>
      </c>
      <c r="C639" s="3" t="s">
        <v>29</v>
      </c>
      <c r="D639" s="3" t="s">
        <v>30</v>
      </c>
      <c r="E639" s="3" t="s">
        <v>107</v>
      </c>
      <c r="F639" s="2">
        <v>1</v>
      </c>
      <c r="K639" s="2">
        <v>1</v>
      </c>
      <c r="L639" s="2">
        <v>1</v>
      </c>
      <c r="N639" s="2">
        <v>1</v>
      </c>
      <c r="P639" s="2">
        <v>2</v>
      </c>
      <c r="Q639" s="2">
        <v>1</v>
      </c>
      <c r="R639" s="2">
        <v>7</v>
      </c>
    </row>
    <row r="640" spans="1:18" ht="12.75" customHeight="1">
      <c r="A640" s="3" t="s">
        <v>27</v>
      </c>
      <c r="B640" s="3" t="s">
        <v>28</v>
      </c>
      <c r="C640" s="3" t="s">
        <v>29</v>
      </c>
      <c r="D640" s="3" t="s">
        <v>30</v>
      </c>
      <c r="E640" s="3" t="s">
        <v>106</v>
      </c>
      <c r="H640" s="2">
        <v>2</v>
      </c>
      <c r="K640" s="2">
        <v>2</v>
      </c>
      <c r="O640" s="2">
        <v>1</v>
      </c>
      <c r="Q640" s="2">
        <v>1</v>
      </c>
      <c r="R640" s="2">
        <v>6</v>
      </c>
    </row>
    <row r="641" spans="1:18" ht="12.75" customHeight="1">
      <c r="A641" s="3" t="s">
        <v>27</v>
      </c>
      <c r="B641" s="3" t="s">
        <v>28</v>
      </c>
      <c r="C641" s="3" t="s">
        <v>29</v>
      </c>
      <c r="D641" s="3" t="s">
        <v>30</v>
      </c>
      <c r="E641" s="3" t="s">
        <v>105</v>
      </c>
      <c r="H641" s="2">
        <v>1</v>
      </c>
      <c r="I641" s="2">
        <v>1</v>
      </c>
      <c r="K641" s="2">
        <v>1</v>
      </c>
      <c r="M641" s="2">
        <v>2</v>
      </c>
      <c r="Q641" s="2">
        <v>1</v>
      </c>
      <c r="R641" s="2">
        <v>6</v>
      </c>
    </row>
    <row r="642" spans="1:18" ht="12.75" customHeight="1">
      <c r="A642" s="3" t="s">
        <v>27</v>
      </c>
      <c r="B642" s="3" t="s">
        <v>28</v>
      </c>
      <c r="C642" s="3" t="s">
        <v>29</v>
      </c>
      <c r="D642" s="3" t="s">
        <v>30</v>
      </c>
      <c r="E642" s="3" t="s">
        <v>104</v>
      </c>
      <c r="F642" s="2">
        <v>2</v>
      </c>
      <c r="G642" s="2">
        <v>1</v>
      </c>
      <c r="H642" s="2">
        <v>4</v>
      </c>
      <c r="L642" s="2">
        <v>1</v>
      </c>
      <c r="M642" s="2">
        <v>1</v>
      </c>
      <c r="O642" s="2">
        <v>3</v>
      </c>
      <c r="R642" s="2">
        <v>12</v>
      </c>
    </row>
    <row r="643" spans="1:18" ht="12.75" customHeight="1">
      <c r="A643" s="3" t="s">
        <v>27</v>
      </c>
      <c r="B643" s="3" t="s">
        <v>28</v>
      </c>
      <c r="C643" s="3" t="s">
        <v>29</v>
      </c>
      <c r="D643" s="3" t="s">
        <v>30</v>
      </c>
      <c r="E643" s="3" t="s">
        <v>103</v>
      </c>
      <c r="F643" s="2">
        <v>1</v>
      </c>
      <c r="J643" s="2">
        <v>2</v>
      </c>
      <c r="K643" s="2">
        <v>2</v>
      </c>
      <c r="L643" s="2">
        <v>1</v>
      </c>
      <c r="N643" s="2">
        <v>2</v>
      </c>
      <c r="O643" s="2">
        <v>1</v>
      </c>
      <c r="R643" s="2">
        <v>9</v>
      </c>
    </row>
    <row r="644" spans="1:18" ht="12.75" customHeight="1">
      <c r="A644" s="3" t="s">
        <v>27</v>
      </c>
      <c r="B644" s="3" t="s">
        <v>28</v>
      </c>
      <c r="C644" s="3" t="s">
        <v>29</v>
      </c>
      <c r="D644" s="3" t="s">
        <v>30</v>
      </c>
      <c r="E644" s="3" t="s">
        <v>102</v>
      </c>
      <c r="F644" s="2">
        <v>1</v>
      </c>
      <c r="G644" s="2">
        <v>1</v>
      </c>
      <c r="K644" s="2">
        <v>1</v>
      </c>
      <c r="N644" s="2">
        <v>1</v>
      </c>
      <c r="O644" s="2">
        <v>1</v>
      </c>
      <c r="R644" s="2">
        <v>5</v>
      </c>
    </row>
    <row r="645" spans="1:18" ht="12.75" customHeight="1">
      <c r="A645" s="3" t="s">
        <v>27</v>
      </c>
      <c r="B645" s="3" t="s">
        <v>28</v>
      </c>
      <c r="C645" s="3" t="s">
        <v>29</v>
      </c>
      <c r="D645" s="3" t="s">
        <v>30</v>
      </c>
      <c r="E645" s="3" t="s">
        <v>101</v>
      </c>
      <c r="F645" s="2">
        <v>1</v>
      </c>
      <c r="H645" s="2">
        <v>1</v>
      </c>
      <c r="I645" s="2">
        <v>1</v>
      </c>
      <c r="M645" s="2">
        <v>1</v>
      </c>
      <c r="N645" s="2">
        <v>1</v>
      </c>
      <c r="P645" s="2">
        <v>1</v>
      </c>
      <c r="R645" s="2">
        <v>6</v>
      </c>
    </row>
    <row r="646" spans="1:18" ht="12.75" customHeight="1">
      <c r="A646" s="3" t="s">
        <v>27</v>
      </c>
      <c r="B646" s="3" t="s">
        <v>28</v>
      </c>
      <c r="C646" s="3" t="s">
        <v>29</v>
      </c>
      <c r="D646" s="3" t="s">
        <v>30</v>
      </c>
      <c r="E646" s="3" t="s">
        <v>100</v>
      </c>
      <c r="G646" s="2">
        <v>1</v>
      </c>
      <c r="I646" s="2">
        <v>1</v>
      </c>
      <c r="K646" s="2">
        <v>1</v>
      </c>
      <c r="R646" s="2">
        <v>3</v>
      </c>
    </row>
    <row r="647" spans="1:18" ht="12.75" customHeight="1">
      <c r="A647" s="3" t="s">
        <v>27</v>
      </c>
      <c r="B647" s="3" t="s">
        <v>28</v>
      </c>
      <c r="C647" s="3" t="s">
        <v>29</v>
      </c>
      <c r="D647" s="3" t="s">
        <v>30</v>
      </c>
      <c r="E647" s="3" t="s">
        <v>99</v>
      </c>
      <c r="G647" s="2">
        <v>1</v>
      </c>
      <c r="I647" s="2">
        <v>1</v>
      </c>
      <c r="J647" s="2">
        <v>1</v>
      </c>
      <c r="R647" s="2">
        <v>3</v>
      </c>
    </row>
    <row r="648" spans="1:18" ht="12.75" customHeight="1">
      <c r="A648" s="3" t="s">
        <v>27</v>
      </c>
      <c r="B648" s="3" t="s">
        <v>28</v>
      </c>
      <c r="C648" s="3" t="s">
        <v>29</v>
      </c>
      <c r="D648" s="3" t="s">
        <v>30</v>
      </c>
      <c r="E648" s="3" t="s">
        <v>98</v>
      </c>
      <c r="I648" s="2">
        <v>1</v>
      </c>
      <c r="R648" s="2">
        <v>1</v>
      </c>
    </row>
    <row r="649" spans="1:18" ht="12.75" customHeight="1">
      <c r="A649" s="3" t="s">
        <v>27</v>
      </c>
      <c r="B649" s="3" t="s">
        <v>28</v>
      </c>
      <c r="C649" s="3" t="s">
        <v>29</v>
      </c>
      <c r="D649" s="3" t="s">
        <v>30</v>
      </c>
      <c r="E649" s="3" t="s">
        <v>97</v>
      </c>
      <c r="K649" s="2">
        <v>1</v>
      </c>
      <c r="L649" s="2">
        <v>1</v>
      </c>
      <c r="R649" s="2">
        <v>2</v>
      </c>
    </row>
    <row r="650" spans="1:18" ht="12.75" customHeight="1">
      <c r="A650" s="3" t="s">
        <v>27</v>
      </c>
      <c r="B650" s="3" t="s">
        <v>28</v>
      </c>
      <c r="C650" s="3" t="s">
        <v>29</v>
      </c>
      <c r="D650" s="3" t="s">
        <v>30</v>
      </c>
      <c r="E650" s="3" t="s">
        <v>96</v>
      </c>
      <c r="F650" s="2">
        <v>1</v>
      </c>
      <c r="L650" s="2">
        <v>1</v>
      </c>
      <c r="M650" s="2">
        <v>1</v>
      </c>
      <c r="Q650" s="2">
        <v>1</v>
      </c>
      <c r="R650" s="2">
        <v>4</v>
      </c>
    </row>
    <row r="651" spans="1:18" ht="12.75" customHeight="1">
      <c r="A651" s="3" t="s">
        <v>27</v>
      </c>
      <c r="B651" s="3" t="s">
        <v>28</v>
      </c>
      <c r="C651" s="3" t="s">
        <v>29</v>
      </c>
      <c r="D651" s="3" t="s">
        <v>30</v>
      </c>
      <c r="E651" s="3" t="s">
        <v>95</v>
      </c>
      <c r="H651" s="2">
        <v>1</v>
      </c>
      <c r="J651" s="2">
        <v>1</v>
      </c>
      <c r="R651" s="2">
        <v>2</v>
      </c>
    </row>
    <row r="652" spans="1:18" ht="12.75" customHeight="1">
      <c r="A652" s="3" t="s">
        <v>27</v>
      </c>
      <c r="B652" s="3" t="s">
        <v>28</v>
      </c>
      <c r="C652" s="3" t="s">
        <v>29</v>
      </c>
      <c r="D652" s="3" t="s">
        <v>30</v>
      </c>
      <c r="E652" s="3" t="s">
        <v>94</v>
      </c>
      <c r="J652" s="2">
        <v>1</v>
      </c>
      <c r="N652" s="2">
        <v>1</v>
      </c>
      <c r="P652" s="2">
        <v>2</v>
      </c>
      <c r="R652" s="2">
        <v>4</v>
      </c>
    </row>
    <row r="653" spans="1:18" ht="12.75" customHeight="1">
      <c r="A653" s="3" t="s">
        <v>27</v>
      </c>
      <c r="B653" s="3" t="s">
        <v>28</v>
      </c>
      <c r="C653" s="3" t="s">
        <v>29</v>
      </c>
      <c r="D653" s="3" t="s">
        <v>30</v>
      </c>
      <c r="E653" s="3" t="s">
        <v>93</v>
      </c>
      <c r="H653" s="2">
        <v>1</v>
      </c>
      <c r="M653" s="2">
        <v>1</v>
      </c>
      <c r="P653" s="2">
        <v>1</v>
      </c>
      <c r="R653" s="2">
        <v>3</v>
      </c>
    </row>
    <row r="654" spans="1:18" ht="12.75" customHeight="1">
      <c r="A654" s="3" t="s">
        <v>27</v>
      </c>
      <c r="B654" s="3" t="s">
        <v>28</v>
      </c>
      <c r="C654" s="3" t="s">
        <v>29</v>
      </c>
      <c r="D654" s="3" t="s">
        <v>30</v>
      </c>
      <c r="E654" s="3" t="s">
        <v>92</v>
      </c>
      <c r="I654" s="2">
        <v>1</v>
      </c>
      <c r="K654" s="2">
        <v>1</v>
      </c>
      <c r="R654" s="2">
        <v>2</v>
      </c>
    </row>
    <row r="655" spans="1:18" ht="12.75" customHeight="1">
      <c r="A655" s="3" t="s">
        <v>27</v>
      </c>
      <c r="B655" s="3" t="s">
        <v>28</v>
      </c>
      <c r="C655" s="3" t="s">
        <v>29</v>
      </c>
      <c r="D655" s="3" t="s">
        <v>30</v>
      </c>
      <c r="E655" s="3" t="s">
        <v>91</v>
      </c>
      <c r="J655" s="2">
        <v>1</v>
      </c>
      <c r="L655" s="2">
        <v>1</v>
      </c>
      <c r="O655" s="2">
        <v>1</v>
      </c>
      <c r="P655" s="2">
        <v>2</v>
      </c>
      <c r="R655" s="2">
        <v>5</v>
      </c>
    </row>
    <row r="656" spans="1:18" ht="12.75" customHeight="1">
      <c r="A656" s="3" t="s">
        <v>27</v>
      </c>
      <c r="B656" s="3" t="s">
        <v>28</v>
      </c>
      <c r="C656" s="3" t="s">
        <v>29</v>
      </c>
      <c r="D656" s="3" t="s">
        <v>30</v>
      </c>
      <c r="E656" s="3" t="s">
        <v>90</v>
      </c>
      <c r="L656" s="2">
        <v>2</v>
      </c>
      <c r="N656" s="2">
        <v>1</v>
      </c>
      <c r="Q656" s="2">
        <v>1</v>
      </c>
      <c r="R656" s="2">
        <v>4</v>
      </c>
    </row>
    <row r="657" spans="1:18" ht="12.75" customHeight="1">
      <c r="A657" s="3" t="s">
        <v>27</v>
      </c>
      <c r="B657" s="3" t="s">
        <v>28</v>
      </c>
      <c r="C657" s="3" t="s">
        <v>29</v>
      </c>
      <c r="D657" s="3" t="s">
        <v>30</v>
      </c>
      <c r="E657" s="3" t="s">
        <v>89</v>
      </c>
      <c r="J657" s="2">
        <v>1</v>
      </c>
      <c r="L657" s="2">
        <v>2</v>
      </c>
      <c r="M657" s="2">
        <v>1</v>
      </c>
      <c r="N657" s="2">
        <v>1</v>
      </c>
      <c r="Q657" s="2">
        <v>1</v>
      </c>
      <c r="R657" s="2">
        <v>6</v>
      </c>
    </row>
    <row r="658" spans="1:18" ht="12.75" customHeight="1">
      <c r="A658" s="3" t="s">
        <v>27</v>
      </c>
      <c r="B658" s="3" t="s">
        <v>28</v>
      </c>
      <c r="C658" s="3" t="s">
        <v>29</v>
      </c>
      <c r="D658" s="3" t="s">
        <v>30</v>
      </c>
      <c r="E658" s="3" t="s">
        <v>217</v>
      </c>
      <c r="F658" s="2">
        <v>1</v>
      </c>
      <c r="K658" s="2">
        <v>1</v>
      </c>
      <c r="O658" s="2">
        <v>1</v>
      </c>
      <c r="R658" s="2">
        <v>3</v>
      </c>
    </row>
    <row r="659" spans="1:18" ht="12.75" customHeight="1">
      <c r="A659" s="3" t="s">
        <v>27</v>
      </c>
      <c r="B659" s="3" t="s">
        <v>28</v>
      </c>
      <c r="C659" s="3" t="s">
        <v>29</v>
      </c>
      <c r="D659" s="3" t="s">
        <v>30</v>
      </c>
      <c r="E659" s="3" t="s">
        <v>88</v>
      </c>
      <c r="G659" s="2">
        <v>1</v>
      </c>
      <c r="K659" s="2">
        <v>1</v>
      </c>
      <c r="L659" s="2">
        <v>1</v>
      </c>
      <c r="M659" s="2">
        <v>1</v>
      </c>
      <c r="O659" s="2">
        <v>1</v>
      </c>
      <c r="Q659" s="2">
        <v>1</v>
      </c>
      <c r="R659" s="2">
        <v>6</v>
      </c>
    </row>
    <row r="660" spans="1:18" ht="12.75" customHeight="1">
      <c r="A660" s="3" t="s">
        <v>27</v>
      </c>
      <c r="B660" s="3" t="s">
        <v>28</v>
      </c>
      <c r="C660" s="3" t="s">
        <v>29</v>
      </c>
      <c r="D660" s="3" t="s">
        <v>30</v>
      </c>
      <c r="E660" s="3" t="s">
        <v>87</v>
      </c>
      <c r="F660" s="2">
        <v>1</v>
      </c>
      <c r="I660" s="2">
        <v>1</v>
      </c>
      <c r="M660" s="2">
        <v>1</v>
      </c>
      <c r="N660" s="2">
        <v>1</v>
      </c>
      <c r="R660" s="2">
        <v>4</v>
      </c>
    </row>
    <row r="661" spans="1:18" ht="12.75" customHeight="1">
      <c r="A661" s="3" t="s">
        <v>27</v>
      </c>
      <c r="B661" s="3" t="s">
        <v>28</v>
      </c>
      <c r="C661" s="3" t="s">
        <v>29</v>
      </c>
      <c r="D661" s="3" t="s">
        <v>30</v>
      </c>
      <c r="E661" s="3" t="s">
        <v>216</v>
      </c>
      <c r="H661" s="2">
        <v>1</v>
      </c>
      <c r="I661" s="2">
        <v>1</v>
      </c>
      <c r="M661" s="2">
        <v>1</v>
      </c>
      <c r="Q661" s="2">
        <v>1</v>
      </c>
      <c r="R661" s="2">
        <v>4</v>
      </c>
    </row>
    <row r="662" spans="1:18" ht="12.75" customHeight="1">
      <c r="A662" s="3" t="s">
        <v>27</v>
      </c>
      <c r="B662" s="3" t="s">
        <v>28</v>
      </c>
      <c r="C662" s="3" t="s">
        <v>29</v>
      </c>
      <c r="D662" s="3" t="s">
        <v>30</v>
      </c>
      <c r="E662" s="3" t="s">
        <v>86</v>
      </c>
      <c r="I662" s="2">
        <v>1</v>
      </c>
      <c r="R662" s="2">
        <v>1</v>
      </c>
    </row>
    <row r="663" spans="1:18" ht="12.75" customHeight="1">
      <c r="A663" s="3" t="s">
        <v>27</v>
      </c>
      <c r="B663" s="3" t="s">
        <v>28</v>
      </c>
      <c r="C663" s="3" t="s">
        <v>29</v>
      </c>
      <c r="D663" s="3" t="s">
        <v>30</v>
      </c>
      <c r="E663" s="3" t="s">
        <v>85</v>
      </c>
      <c r="H663" s="2">
        <v>1</v>
      </c>
      <c r="J663" s="2">
        <v>1</v>
      </c>
      <c r="K663" s="2">
        <v>2</v>
      </c>
      <c r="L663" s="2">
        <v>1</v>
      </c>
      <c r="O663" s="2">
        <v>2</v>
      </c>
      <c r="R663" s="2">
        <v>7</v>
      </c>
    </row>
    <row r="664" spans="1:18" ht="12.75" customHeight="1">
      <c r="A664" s="3" t="s">
        <v>27</v>
      </c>
      <c r="B664" s="3" t="s">
        <v>28</v>
      </c>
      <c r="C664" s="3" t="s">
        <v>29</v>
      </c>
      <c r="D664" s="3" t="s">
        <v>30</v>
      </c>
      <c r="E664" s="3" t="s">
        <v>84</v>
      </c>
      <c r="G664" s="2">
        <v>1</v>
      </c>
      <c r="J664" s="2">
        <v>1</v>
      </c>
      <c r="N664" s="2">
        <v>1</v>
      </c>
      <c r="R664" s="2">
        <v>3</v>
      </c>
    </row>
    <row r="665" spans="1:18" ht="12.75" customHeight="1">
      <c r="A665" s="3" t="s">
        <v>27</v>
      </c>
      <c r="B665" s="3" t="s">
        <v>28</v>
      </c>
      <c r="C665" s="3" t="s">
        <v>29</v>
      </c>
      <c r="D665" s="3" t="s">
        <v>30</v>
      </c>
      <c r="E665" s="3" t="s">
        <v>81</v>
      </c>
      <c r="G665" s="2">
        <v>1</v>
      </c>
      <c r="K665" s="2">
        <v>1</v>
      </c>
      <c r="R665" s="2">
        <v>2</v>
      </c>
    </row>
    <row r="666" spans="1:18" ht="12.75" customHeight="1">
      <c r="A666" s="3" t="s">
        <v>27</v>
      </c>
      <c r="B666" s="3" t="s">
        <v>28</v>
      </c>
      <c r="C666" s="3" t="s">
        <v>29</v>
      </c>
      <c r="D666" s="3" t="s">
        <v>30</v>
      </c>
      <c r="E666" s="3" t="s">
        <v>80</v>
      </c>
      <c r="F666" s="2">
        <v>1</v>
      </c>
      <c r="G666" s="2">
        <v>1</v>
      </c>
      <c r="K666" s="2">
        <v>1</v>
      </c>
      <c r="R666" s="2">
        <v>3</v>
      </c>
    </row>
    <row r="667" spans="1:18" ht="12.75" customHeight="1">
      <c r="A667" s="3" t="s">
        <v>27</v>
      </c>
      <c r="B667" s="3" t="s">
        <v>28</v>
      </c>
      <c r="C667" s="3" t="s">
        <v>29</v>
      </c>
      <c r="D667" s="3" t="s">
        <v>30</v>
      </c>
      <c r="E667" s="3" t="s">
        <v>200</v>
      </c>
      <c r="I667" s="2">
        <v>1</v>
      </c>
      <c r="R667" s="2">
        <v>1</v>
      </c>
    </row>
    <row r="668" spans="1:18" ht="12.75" customHeight="1">
      <c r="A668" s="3" t="s">
        <v>27</v>
      </c>
      <c r="B668" s="3" t="s">
        <v>28</v>
      </c>
      <c r="C668" s="3" t="s">
        <v>29</v>
      </c>
      <c r="D668" s="3" t="s">
        <v>30</v>
      </c>
      <c r="E668" s="3" t="s">
        <v>79</v>
      </c>
      <c r="I668" s="2">
        <v>1</v>
      </c>
      <c r="K668" s="2">
        <v>2</v>
      </c>
      <c r="M668" s="2">
        <v>1</v>
      </c>
      <c r="Q668" s="2">
        <v>1</v>
      </c>
      <c r="R668" s="2">
        <v>5</v>
      </c>
    </row>
    <row r="669" spans="1:18" ht="12.75" customHeight="1">
      <c r="A669" s="3" t="s">
        <v>27</v>
      </c>
      <c r="B669" s="3" t="s">
        <v>28</v>
      </c>
      <c r="C669" s="3" t="s">
        <v>29</v>
      </c>
      <c r="D669" s="3" t="s">
        <v>30</v>
      </c>
      <c r="E669" s="3" t="s">
        <v>215</v>
      </c>
      <c r="G669" s="2">
        <v>1</v>
      </c>
      <c r="R669" s="2">
        <v>1</v>
      </c>
    </row>
    <row r="670" spans="1:18" ht="12.75" customHeight="1">
      <c r="A670" s="3" t="s">
        <v>27</v>
      </c>
      <c r="B670" s="3" t="s">
        <v>28</v>
      </c>
      <c r="C670" s="3" t="s">
        <v>29</v>
      </c>
      <c r="D670" s="3" t="s">
        <v>30</v>
      </c>
      <c r="E670" s="3" t="s">
        <v>78</v>
      </c>
      <c r="M670" s="2">
        <v>1</v>
      </c>
      <c r="R670" s="2">
        <v>1</v>
      </c>
    </row>
    <row r="671" spans="1:18" ht="12.75" customHeight="1">
      <c r="A671" s="3" t="s">
        <v>27</v>
      </c>
      <c r="B671" s="3" t="s">
        <v>28</v>
      </c>
      <c r="C671" s="3" t="s">
        <v>29</v>
      </c>
      <c r="D671" s="3" t="s">
        <v>30</v>
      </c>
      <c r="E671" s="3" t="s">
        <v>77</v>
      </c>
      <c r="F671" s="2">
        <v>1</v>
      </c>
      <c r="G671" s="2">
        <v>1</v>
      </c>
      <c r="J671" s="2">
        <v>1</v>
      </c>
      <c r="P671" s="2">
        <v>1</v>
      </c>
      <c r="R671" s="2">
        <v>4</v>
      </c>
    </row>
    <row r="672" spans="1:18" ht="12.75" customHeight="1">
      <c r="A672" s="3" t="s">
        <v>27</v>
      </c>
      <c r="B672" s="3" t="s">
        <v>28</v>
      </c>
      <c r="C672" s="3" t="s">
        <v>29</v>
      </c>
      <c r="D672" s="3" t="s">
        <v>30</v>
      </c>
      <c r="E672" s="3" t="s">
        <v>76</v>
      </c>
      <c r="F672" s="2">
        <v>2</v>
      </c>
      <c r="N672" s="2">
        <v>1</v>
      </c>
      <c r="R672" s="2">
        <v>3</v>
      </c>
    </row>
    <row r="673" spans="1:18" ht="12.75" customHeight="1">
      <c r="A673" s="3" t="s">
        <v>27</v>
      </c>
      <c r="B673" s="3" t="s">
        <v>28</v>
      </c>
      <c r="C673" s="3" t="s">
        <v>29</v>
      </c>
      <c r="D673" s="3" t="s">
        <v>30</v>
      </c>
      <c r="E673" s="3" t="s">
        <v>225</v>
      </c>
      <c r="G673" s="2">
        <v>1</v>
      </c>
      <c r="H673" s="2">
        <v>1</v>
      </c>
      <c r="M673" s="2">
        <v>1</v>
      </c>
      <c r="R673" s="2">
        <v>3</v>
      </c>
    </row>
    <row r="674" spans="1:18" ht="12.75" customHeight="1">
      <c r="A674" s="3" t="s">
        <v>27</v>
      </c>
      <c r="B674" s="3" t="s">
        <v>28</v>
      </c>
      <c r="C674" s="3" t="s">
        <v>29</v>
      </c>
      <c r="D674" s="3" t="s">
        <v>30</v>
      </c>
      <c r="E674" s="3" t="s">
        <v>73</v>
      </c>
      <c r="I674" s="2">
        <v>1</v>
      </c>
      <c r="R674" s="2">
        <v>1</v>
      </c>
    </row>
    <row r="675" spans="1:18" ht="12.75" customHeight="1">
      <c r="A675" s="3" t="s">
        <v>27</v>
      </c>
      <c r="B675" s="3" t="s">
        <v>28</v>
      </c>
      <c r="C675" s="3" t="s">
        <v>29</v>
      </c>
      <c r="D675" s="3" t="s">
        <v>30</v>
      </c>
      <c r="E675" s="3" t="s">
        <v>151</v>
      </c>
      <c r="K675" s="2">
        <v>1</v>
      </c>
      <c r="L675" s="2">
        <v>1</v>
      </c>
      <c r="R675" s="2">
        <v>2</v>
      </c>
    </row>
    <row r="676" spans="1:18" ht="12.75" customHeight="1">
      <c r="A676" s="3" t="s">
        <v>27</v>
      </c>
      <c r="B676" s="3" t="s">
        <v>28</v>
      </c>
      <c r="C676" s="3" t="s">
        <v>29</v>
      </c>
      <c r="D676" s="3" t="s">
        <v>30</v>
      </c>
      <c r="E676" s="3" t="s">
        <v>72</v>
      </c>
      <c r="Q676" s="2">
        <v>1</v>
      </c>
      <c r="R676" s="2">
        <v>1</v>
      </c>
    </row>
    <row r="677" spans="1:18" ht="12.75" customHeight="1">
      <c r="A677" s="3" t="s">
        <v>27</v>
      </c>
      <c r="B677" s="3" t="s">
        <v>28</v>
      </c>
      <c r="C677" s="3" t="s">
        <v>29</v>
      </c>
      <c r="D677" s="3" t="s">
        <v>30</v>
      </c>
      <c r="E677" s="3" t="s">
        <v>228</v>
      </c>
      <c r="H677" s="2">
        <v>1</v>
      </c>
      <c r="O677" s="2">
        <v>1</v>
      </c>
      <c r="R677" s="2">
        <v>2</v>
      </c>
    </row>
    <row r="678" spans="1:18" ht="12.75" customHeight="1">
      <c r="A678" s="3" t="s">
        <v>27</v>
      </c>
      <c r="B678" s="3" t="s">
        <v>28</v>
      </c>
      <c r="C678" s="3" t="s">
        <v>29</v>
      </c>
      <c r="D678" s="3" t="s">
        <v>30</v>
      </c>
      <c r="E678" s="3" t="s">
        <v>172</v>
      </c>
      <c r="N678" s="2">
        <v>1</v>
      </c>
      <c r="R678" s="2">
        <v>1</v>
      </c>
    </row>
    <row r="679" spans="1:18" ht="12.75" customHeight="1">
      <c r="A679" s="3" t="s">
        <v>27</v>
      </c>
      <c r="B679" s="3" t="s">
        <v>28</v>
      </c>
      <c r="C679" s="3" t="s">
        <v>29</v>
      </c>
      <c r="D679" s="3" t="s">
        <v>30</v>
      </c>
      <c r="E679" s="3" t="s">
        <v>70</v>
      </c>
      <c r="K679" s="2">
        <v>1</v>
      </c>
      <c r="R679" s="2">
        <v>1</v>
      </c>
    </row>
    <row r="680" spans="1:18" ht="12.75" customHeight="1">
      <c r="A680" s="3" t="s">
        <v>27</v>
      </c>
      <c r="B680" s="3" t="s">
        <v>28</v>
      </c>
      <c r="C680" s="3" t="s">
        <v>29</v>
      </c>
      <c r="D680" s="3" t="s">
        <v>30</v>
      </c>
      <c r="E680" s="3" t="s">
        <v>196</v>
      </c>
      <c r="H680" s="2">
        <v>1</v>
      </c>
      <c r="R680" s="2">
        <v>1</v>
      </c>
    </row>
    <row r="681" spans="1:18" ht="12.75" customHeight="1">
      <c r="A681" s="3" t="s">
        <v>27</v>
      </c>
      <c r="B681" s="3" t="s">
        <v>28</v>
      </c>
      <c r="C681" s="3" t="s">
        <v>29</v>
      </c>
      <c r="D681" s="3" t="s">
        <v>30</v>
      </c>
      <c r="E681" s="3" t="s">
        <v>195</v>
      </c>
      <c r="M681" s="2">
        <v>1</v>
      </c>
      <c r="R681" s="2">
        <v>1</v>
      </c>
    </row>
    <row r="682" spans="1:18" ht="12.75" customHeight="1">
      <c r="A682" s="3" t="s">
        <v>27</v>
      </c>
      <c r="B682" s="3" t="s">
        <v>28</v>
      </c>
      <c r="C682" s="3" t="s">
        <v>29</v>
      </c>
      <c r="D682" s="3" t="s">
        <v>30</v>
      </c>
      <c r="E682" s="3" t="s">
        <v>180</v>
      </c>
      <c r="G682" s="2">
        <v>1</v>
      </c>
      <c r="R682" s="2">
        <v>1</v>
      </c>
    </row>
    <row r="683" spans="1:18" ht="12.75" customHeight="1">
      <c r="A683" s="3" t="s">
        <v>27</v>
      </c>
      <c r="B683" s="3" t="s">
        <v>28</v>
      </c>
      <c r="C683" s="3" t="s">
        <v>29</v>
      </c>
      <c r="D683" s="3" t="s">
        <v>30</v>
      </c>
      <c r="E683" s="3" t="s">
        <v>227</v>
      </c>
      <c r="F683" s="2">
        <v>1</v>
      </c>
      <c r="R683" s="2">
        <v>1</v>
      </c>
    </row>
    <row r="684" spans="1:18" ht="12.75" customHeight="1">
      <c r="A684" s="3" t="s">
        <v>27</v>
      </c>
      <c r="B684" s="3" t="s">
        <v>28</v>
      </c>
      <c r="C684" s="3" t="s">
        <v>29</v>
      </c>
      <c r="D684" s="3" t="s">
        <v>30</v>
      </c>
      <c r="E684" s="3" t="s">
        <v>168</v>
      </c>
      <c r="O684" s="2">
        <v>1</v>
      </c>
      <c r="R684" s="2">
        <v>1</v>
      </c>
    </row>
    <row r="685" spans="1:18" ht="12.75" customHeight="1">
      <c r="A685" s="3" t="s">
        <v>27</v>
      </c>
      <c r="B685" s="3" t="s">
        <v>28</v>
      </c>
      <c r="C685" s="3" t="s">
        <v>29</v>
      </c>
      <c r="D685" s="3" t="s">
        <v>30</v>
      </c>
      <c r="E685" s="3" t="s">
        <v>167</v>
      </c>
      <c r="P685" s="2">
        <v>1</v>
      </c>
      <c r="R685" s="2">
        <v>1</v>
      </c>
    </row>
    <row r="686" spans="1:18" ht="12.75" customHeight="1">
      <c r="A686" s="3"/>
      <c r="B686" s="3"/>
      <c r="C686" s="3"/>
      <c r="D686" s="3"/>
      <c r="E686" s="3"/>
      <c r="P686" s="2"/>
      <c r="R686" s="2"/>
    </row>
    <row r="687" spans="1:18" ht="12.75" customHeight="1">
      <c r="A687" s="3"/>
      <c r="B687" s="3"/>
      <c r="C687" s="3"/>
      <c r="D687" s="3"/>
      <c r="E687" s="3"/>
      <c r="P687" s="2"/>
      <c r="R687" s="2"/>
    </row>
    <row r="688" spans="1:18" ht="12.75" customHeight="1">
      <c r="A688" s="3"/>
      <c r="B688" s="3"/>
      <c r="C688" s="3"/>
      <c r="D688" s="3"/>
      <c r="E688" s="3"/>
      <c r="P688" s="2"/>
      <c r="R688" s="2"/>
    </row>
    <row r="689" spans="1:18" ht="12.75" customHeight="1">
      <c r="A689" s="3" t="s">
        <v>27</v>
      </c>
      <c r="B689" s="3" t="s">
        <v>28</v>
      </c>
      <c r="C689" s="3" t="s">
        <v>29</v>
      </c>
      <c r="D689" s="3" t="s">
        <v>37</v>
      </c>
      <c r="E689" s="3" t="s">
        <v>57</v>
      </c>
      <c r="F689" s="2">
        <v>1</v>
      </c>
      <c r="G689" s="2">
        <v>2</v>
      </c>
      <c r="H689" s="2">
        <v>3</v>
      </c>
      <c r="I689" s="2">
        <v>2</v>
      </c>
      <c r="J689" s="2">
        <v>4</v>
      </c>
      <c r="K689" s="2">
        <v>1</v>
      </c>
      <c r="L689" s="2">
        <v>1</v>
      </c>
      <c r="M689" s="2">
        <v>1</v>
      </c>
      <c r="N689" s="2">
        <v>1</v>
      </c>
      <c r="O689" s="2">
        <v>2</v>
      </c>
      <c r="P689" s="2">
        <v>2</v>
      </c>
      <c r="Q689" s="2">
        <v>1</v>
      </c>
      <c r="R689" s="2">
        <v>21</v>
      </c>
    </row>
    <row r="690" spans="1:18" ht="12.75" customHeight="1">
      <c r="A690" s="3" t="s">
        <v>27</v>
      </c>
      <c r="B690" s="3" t="s">
        <v>28</v>
      </c>
      <c r="C690" s="3" t="s">
        <v>29</v>
      </c>
      <c r="D690" s="3" t="s">
        <v>37</v>
      </c>
      <c r="E690" s="3" t="s">
        <v>17</v>
      </c>
      <c r="F690" s="2">
        <v>2</v>
      </c>
      <c r="G690" s="2">
        <v>1</v>
      </c>
      <c r="I690" s="2">
        <v>1</v>
      </c>
      <c r="K690" s="2">
        <v>2</v>
      </c>
      <c r="L690" s="2">
        <v>1</v>
      </c>
      <c r="M690" s="2">
        <v>2</v>
      </c>
      <c r="N690" s="2">
        <v>1</v>
      </c>
      <c r="O690" s="2">
        <v>1</v>
      </c>
      <c r="Q690" s="2">
        <v>1</v>
      </c>
      <c r="R690" s="2">
        <v>12</v>
      </c>
    </row>
    <row r="691" spans="1:18" ht="12.75" customHeight="1">
      <c r="A691" s="3" t="s">
        <v>27</v>
      </c>
      <c r="B691" s="3" t="s">
        <v>28</v>
      </c>
      <c r="C691" s="3" t="s">
        <v>29</v>
      </c>
      <c r="D691" s="3" t="s">
        <v>37</v>
      </c>
      <c r="E691" s="3" t="s">
        <v>42</v>
      </c>
      <c r="G691" s="2">
        <v>1</v>
      </c>
      <c r="L691" s="2">
        <v>1</v>
      </c>
      <c r="N691" s="2">
        <v>1</v>
      </c>
      <c r="R691" s="2">
        <v>3</v>
      </c>
    </row>
    <row r="692" spans="1:18" ht="12.75" customHeight="1">
      <c r="A692" s="3" t="s">
        <v>27</v>
      </c>
      <c r="B692" s="3" t="s">
        <v>28</v>
      </c>
      <c r="C692" s="3" t="s">
        <v>29</v>
      </c>
      <c r="D692" s="3" t="s">
        <v>37</v>
      </c>
      <c r="E692" s="3" t="s">
        <v>41</v>
      </c>
      <c r="F692" s="2">
        <v>1</v>
      </c>
      <c r="H692" s="2">
        <v>2</v>
      </c>
      <c r="L692" s="2">
        <v>1</v>
      </c>
      <c r="Q692" s="2">
        <v>2</v>
      </c>
      <c r="R692" s="2">
        <v>6</v>
      </c>
    </row>
    <row r="693" spans="1:18" ht="12.75" customHeight="1">
      <c r="A693" s="3" t="s">
        <v>27</v>
      </c>
      <c r="B693" s="3" t="s">
        <v>28</v>
      </c>
      <c r="C693" s="3" t="s">
        <v>29</v>
      </c>
      <c r="D693" s="3" t="s">
        <v>37</v>
      </c>
      <c r="E693" s="3" t="s">
        <v>38</v>
      </c>
      <c r="F693" s="2">
        <v>1</v>
      </c>
      <c r="G693" s="2">
        <v>1</v>
      </c>
      <c r="I693" s="2">
        <v>2</v>
      </c>
      <c r="J693" s="2">
        <v>1</v>
      </c>
      <c r="K693" s="2">
        <v>1</v>
      </c>
      <c r="M693" s="2">
        <v>1</v>
      </c>
      <c r="N693" s="2">
        <v>1</v>
      </c>
      <c r="O693" s="2">
        <v>1</v>
      </c>
      <c r="P693" s="2">
        <v>1</v>
      </c>
      <c r="Q693" s="2">
        <v>1</v>
      </c>
      <c r="R693" s="2">
        <v>11</v>
      </c>
    </row>
    <row r="694" spans="1:18" ht="12.75" customHeight="1">
      <c r="A694" s="3" t="s">
        <v>27</v>
      </c>
      <c r="B694" s="3" t="s">
        <v>28</v>
      </c>
      <c r="C694" s="3" t="s">
        <v>29</v>
      </c>
      <c r="D694" s="3" t="s">
        <v>37</v>
      </c>
      <c r="E694" s="3" t="s">
        <v>50</v>
      </c>
      <c r="G694" s="2">
        <v>1</v>
      </c>
      <c r="L694" s="2">
        <v>1</v>
      </c>
      <c r="O694" s="2">
        <v>1</v>
      </c>
      <c r="P694" s="2">
        <v>1</v>
      </c>
      <c r="R694" s="2">
        <v>4</v>
      </c>
    </row>
    <row r="695" spans="1:18" ht="12.75" customHeight="1">
      <c r="A695" s="3" t="s">
        <v>27</v>
      </c>
      <c r="B695" s="3" t="s">
        <v>28</v>
      </c>
      <c r="C695" s="3" t="s">
        <v>29</v>
      </c>
      <c r="D695" s="3" t="s">
        <v>37</v>
      </c>
      <c r="E695" s="3" t="s">
        <v>124</v>
      </c>
      <c r="H695" s="2">
        <v>1</v>
      </c>
      <c r="I695" s="2">
        <v>1</v>
      </c>
      <c r="J695" s="2">
        <v>1</v>
      </c>
      <c r="K695" s="2">
        <v>1</v>
      </c>
      <c r="M695" s="2">
        <v>1</v>
      </c>
      <c r="Q695" s="2">
        <v>1</v>
      </c>
      <c r="R695" s="2">
        <v>6</v>
      </c>
    </row>
    <row r="696" spans="1:18" ht="12.75" customHeight="1">
      <c r="A696" s="3" t="s">
        <v>27</v>
      </c>
      <c r="B696" s="3" t="s">
        <v>28</v>
      </c>
      <c r="C696" s="3" t="s">
        <v>29</v>
      </c>
      <c r="D696" s="3" t="s">
        <v>37</v>
      </c>
      <c r="E696" s="3" t="s">
        <v>46</v>
      </c>
      <c r="M696" s="2">
        <v>1</v>
      </c>
      <c r="N696" s="2">
        <v>2</v>
      </c>
      <c r="O696" s="2">
        <v>1</v>
      </c>
      <c r="R696" s="2">
        <v>4</v>
      </c>
    </row>
    <row r="697" spans="1:18" ht="12.75" customHeight="1">
      <c r="A697" s="3" t="s">
        <v>27</v>
      </c>
      <c r="B697" s="3" t="s">
        <v>28</v>
      </c>
      <c r="C697" s="3" t="s">
        <v>29</v>
      </c>
      <c r="D697" s="3" t="s">
        <v>37</v>
      </c>
      <c r="E697" s="3" t="s">
        <v>123</v>
      </c>
      <c r="J697" s="2">
        <v>1</v>
      </c>
      <c r="K697" s="2">
        <v>1</v>
      </c>
      <c r="L697" s="2">
        <v>1</v>
      </c>
      <c r="P697" s="2">
        <v>2</v>
      </c>
      <c r="R697" s="2">
        <v>5</v>
      </c>
    </row>
    <row r="698" spans="1:18" ht="12.75" customHeight="1">
      <c r="A698" s="3" t="s">
        <v>27</v>
      </c>
      <c r="B698" s="3" t="s">
        <v>28</v>
      </c>
      <c r="C698" s="3" t="s">
        <v>29</v>
      </c>
      <c r="D698" s="3" t="s">
        <v>37</v>
      </c>
      <c r="E698" s="3" t="s">
        <v>122</v>
      </c>
      <c r="G698" s="2">
        <v>1</v>
      </c>
      <c r="P698" s="2">
        <v>1</v>
      </c>
      <c r="R698" s="2">
        <v>2</v>
      </c>
    </row>
    <row r="699" spans="1:18" ht="12.75" customHeight="1">
      <c r="A699" s="3" t="s">
        <v>27</v>
      </c>
      <c r="B699" s="3" t="s">
        <v>28</v>
      </c>
      <c r="C699" s="3" t="s">
        <v>29</v>
      </c>
      <c r="D699" s="3" t="s">
        <v>37</v>
      </c>
      <c r="E699" s="3" t="s">
        <v>121</v>
      </c>
      <c r="I699" s="2">
        <v>1</v>
      </c>
      <c r="J699" s="2">
        <v>1</v>
      </c>
      <c r="R699" s="2">
        <v>2</v>
      </c>
    </row>
    <row r="700" spans="1:18" ht="12.75" customHeight="1">
      <c r="A700" s="3" t="s">
        <v>27</v>
      </c>
      <c r="B700" s="3" t="s">
        <v>28</v>
      </c>
      <c r="C700" s="3" t="s">
        <v>29</v>
      </c>
      <c r="D700" s="3" t="s">
        <v>37</v>
      </c>
      <c r="E700" s="3" t="s">
        <v>120</v>
      </c>
      <c r="M700" s="2">
        <v>1</v>
      </c>
      <c r="N700" s="2">
        <v>1</v>
      </c>
      <c r="R700" s="2">
        <v>2</v>
      </c>
    </row>
    <row r="701" spans="1:18" ht="12.75" customHeight="1">
      <c r="A701" s="3" t="s">
        <v>27</v>
      </c>
      <c r="B701" s="3" t="s">
        <v>28</v>
      </c>
      <c r="C701" s="3" t="s">
        <v>29</v>
      </c>
      <c r="D701" s="3" t="s">
        <v>37</v>
      </c>
      <c r="E701" s="3" t="s">
        <v>119</v>
      </c>
      <c r="F701" s="2">
        <v>1</v>
      </c>
      <c r="K701" s="2">
        <v>1</v>
      </c>
      <c r="Q701" s="2">
        <v>1</v>
      </c>
      <c r="R701" s="2">
        <v>3</v>
      </c>
    </row>
    <row r="702" spans="1:18" ht="12.75" customHeight="1">
      <c r="A702" s="3" t="s">
        <v>27</v>
      </c>
      <c r="B702" s="3" t="s">
        <v>28</v>
      </c>
      <c r="C702" s="3" t="s">
        <v>29</v>
      </c>
      <c r="D702" s="3" t="s">
        <v>37</v>
      </c>
      <c r="E702" s="3" t="s">
        <v>118</v>
      </c>
      <c r="H702" s="2">
        <v>1</v>
      </c>
      <c r="R702" s="2">
        <v>1</v>
      </c>
    </row>
    <row r="703" spans="1:18" ht="12.75" customHeight="1">
      <c r="A703" s="3" t="s">
        <v>27</v>
      </c>
      <c r="B703" s="3" t="s">
        <v>28</v>
      </c>
      <c r="C703" s="3" t="s">
        <v>29</v>
      </c>
      <c r="D703" s="3" t="s">
        <v>37</v>
      </c>
      <c r="E703" s="3" t="s">
        <v>117</v>
      </c>
      <c r="F703" s="2">
        <v>1</v>
      </c>
      <c r="M703" s="2">
        <v>1</v>
      </c>
      <c r="O703" s="2">
        <v>1</v>
      </c>
      <c r="R703" s="2">
        <v>3</v>
      </c>
    </row>
    <row r="704" spans="1:18" ht="12.75" customHeight="1">
      <c r="A704" s="3" t="s">
        <v>27</v>
      </c>
      <c r="B704" s="3" t="s">
        <v>28</v>
      </c>
      <c r="C704" s="3" t="s">
        <v>29</v>
      </c>
      <c r="D704" s="3" t="s">
        <v>37</v>
      </c>
      <c r="E704" s="3" t="s">
        <v>116</v>
      </c>
      <c r="G704" s="2">
        <v>1</v>
      </c>
      <c r="L704" s="2">
        <v>1</v>
      </c>
      <c r="Q704" s="2">
        <v>1</v>
      </c>
      <c r="R704" s="2">
        <v>3</v>
      </c>
    </row>
    <row r="705" spans="1:18" ht="12.75" customHeight="1">
      <c r="A705" s="3" t="s">
        <v>27</v>
      </c>
      <c r="B705" s="3" t="s">
        <v>28</v>
      </c>
      <c r="C705" s="3" t="s">
        <v>29</v>
      </c>
      <c r="D705" s="3" t="s">
        <v>37</v>
      </c>
      <c r="E705" s="3" t="s">
        <v>115</v>
      </c>
      <c r="F705" s="2">
        <v>1</v>
      </c>
      <c r="I705" s="2">
        <v>1</v>
      </c>
      <c r="Q705" s="2">
        <v>1</v>
      </c>
      <c r="R705" s="2">
        <v>3</v>
      </c>
    </row>
    <row r="706" spans="1:18" ht="12.75" customHeight="1">
      <c r="A706" s="3" t="s">
        <v>27</v>
      </c>
      <c r="B706" s="3" t="s">
        <v>28</v>
      </c>
      <c r="C706" s="3" t="s">
        <v>29</v>
      </c>
      <c r="D706" s="3" t="s">
        <v>37</v>
      </c>
      <c r="E706" s="3" t="s">
        <v>113</v>
      </c>
      <c r="L706" s="2">
        <v>1</v>
      </c>
      <c r="R706" s="2">
        <v>1</v>
      </c>
    </row>
    <row r="707" spans="1:18" ht="12.75" customHeight="1">
      <c r="A707" s="3" t="s">
        <v>27</v>
      </c>
      <c r="B707" s="3" t="s">
        <v>28</v>
      </c>
      <c r="C707" s="3" t="s">
        <v>29</v>
      </c>
      <c r="D707" s="3" t="s">
        <v>37</v>
      </c>
      <c r="E707" s="3" t="s">
        <v>111</v>
      </c>
      <c r="H707" s="2">
        <v>1</v>
      </c>
      <c r="R707" s="2">
        <v>1</v>
      </c>
    </row>
    <row r="708" spans="1:18" ht="12.75" customHeight="1">
      <c r="A708" s="3" t="s">
        <v>27</v>
      </c>
      <c r="B708" s="3" t="s">
        <v>28</v>
      </c>
      <c r="C708" s="3" t="s">
        <v>29</v>
      </c>
      <c r="D708" s="3" t="s">
        <v>37</v>
      </c>
      <c r="E708" s="3" t="s">
        <v>44</v>
      </c>
      <c r="O708" s="2">
        <v>1</v>
      </c>
      <c r="P708" s="2">
        <v>1</v>
      </c>
      <c r="R708" s="2">
        <v>2</v>
      </c>
    </row>
    <row r="709" spans="1:18" ht="12.75" customHeight="1">
      <c r="A709" s="3" t="s">
        <v>27</v>
      </c>
      <c r="B709" s="3" t="s">
        <v>28</v>
      </c>
      <c r="C709" s="3" t="s">
        <v>29</v>
      </c>
      <c r="D709" s="3" t="s">
        <v>37</v>
      </c>
      <c r="E709" s="3" t="s">
        <v>110</v>
      </c>
      <c r="G709" s="2">
        <v>1</v>
      </c>
      <c r="N709" s="2">
        <v>1</v>
      </c>
      <c r="R709" s="2">
        <v>2</v>
      </c>
    </row>
    <row r="710" spans="1:18" ht="12.75" customHeight="1">
      <c r="A710" s="3" t="s">
        <v>27</v>
      </c>
      <c r="B710" s="3" t="s">
        <v>28</v>
      </c>
      <c r="C710" s="3" t="s">
        <v>29</v>
      </c>
      <c r="D710" s="3" t="s">
        <v>37</v>
      </c>
      <c r="E710" s="3" t="s">
        <v>105</v>
      </c>
      <c r="P710" s="2">
        <v>1</v>
      </c>
      <c r="R710" s="2">
        <v>1</v>
      </c>
    </row>
    <row r="711" spans="1:18" ht="12.75" customHeight="1">
      <c r="A711" s="3" t="s">
        <v>27</v>
      </c>
      <c r="B711" s="3" t="s">
        <v>28</v>
      </c>
      <c r="C711" s="3" t="s">
        <v>29</v>
      </c>
      <c r="D711" s="3" t="s">
        <v>37</v>
      </c>
      <c r="E711" s="3" t="s">
        <v>104</v>
      </c>
      <c r="J711" s="2">
        <v>1</v>
      </c>
      <c r="R711" s="2">
        <v>1</v>
      </c>
    </row>
    <row r="712" spans="1:18" ht="12.75" customHeight="1">
      <c r="A712" s="3" t="s">
        <v>27</v>
      </c>
      <c r="B712" s="3" t="s">
        <v>28</v>
      </c>
      <c r="C712" s="3" t="s">
        <v>29</v>
      </c>
      <c r="D712" s="3" t="s">
        <v>37</v>
      </c>
      <c r="E712" s="3" t="s">
        <v>103</v>
      </c>
      <c r="J712" s="2">
        <v>1</v>
      </c>
      <c r="R712" s="2">
        <v>1</v>
      </c>
    </row>
    <row r="713" spans="1:18" ht="12.75" customHeight="1">
      <c r="A713" s="3" t="s">
        <v>27</v>
      </c>
      <c r="B713" s="3" t="s">
        <v>28</v>
      </c>
      <c r="C713" s="3" t="s">
        <v>29</v>
      </c>
      <c r="D713" s="3" t="s">
        <v>37</v>
      </c>
      <c r="E713" s="3" t="s">
        <v>102</v>
      </c>
      <c r="G713" s="2">
        <v>1</v>
      </c>
      <c r="H713" s="2">
        <v>1</v>
      </c>
      <c r="N713" s="2">
        <v>1</v>
      </c>
      <c r="R713" s="2">
        <v>3</v>
      </c>
    </row>
    <row r="714" spans="1:18" ht="12.75" customHeight="1">
      <c r="A714" s="3" t="s">
        <v>27</v>
      </c>
      <c r="B714" s="3" t="s">
        <v>28</v>
      </c>
      <c r="C714" s="3" t="s">
        <v>29</v>
      </c>
      <c r="D714" s="3" t="s">
        <v>37</v>
      </c>
      <c r="E714" s="3" t="s">
        <v>100</v>
      </c>
      <c r="I714" s="2">
        <v>1</v>
      </c>
      <c r="J714" s="2">
        <v>1</v>
      </c>
      <c r="M714" s="2">
        <v>1</v>
      </c>
      <c r="P714" s="2">
        <v>1</v>
      </c>
      <c r="Q714" s="2">
        <v>1</v>
      </c>
      <c r="R714" s="2">
        <v>5</v>
      </c>
    </row>
    <row r="715" spans="1:18" ht="12.75" customHeight="1">
      <c r="A715" s="3" t="s">
        <v>27</v>
      </c>
      <c r="B715" s="3" t="s">
        <v>28</v>
      </c>
      <c r="C715" s="3" t="s">
        <v>29</v>
      </c>
      <c r="D715" s="3" t="s">
        <v>37</v>
      </c>
      <c r="E715" s="3" t="s">
        <v>99</v>
      </c>
      <c r="F715" s="2">
        <v>1</v>
      </c>
      <c r="R715" s="2">
        <v>1</v>
      </c>
    </row>
    <row r="716" spans="1:18" ht="12.75" customHeight="1">
      <c r="A716" s="3" t="s">
        <v>27</v>
      </c>
      <c r="B716" s="3" t="s">
        <v>28</v>
      </c>
      <c r="C716" s="3" t="s">
        <v>29</v>
      </c>
      <c r="D716" s="3" t="s">
        <v>37</v>
      </c>
      <c r="E716" s="3" t="s">
        <v>98</v>
      </c>
      <c r="L716" s="2">
        <v>1</v>
      </c>
      <c r="O716" s="2">
        <v>1</v>
      </c>
      <c r="R716" s="2">
        <v>2</v>
      </c>
    </row>
    <row r="717" spans="1:18" ht="12.75" customHeight="1">
      <c r="A717" s="3" t="s">
        <v>27</v>
      </c>
      <c r="B717" s="3" t="s">
        <v>28</v>
      </c>
      <c r="C717" s="3" t="s">
        <v>29</v>
      </c>
      <c r="D717" s="3" t="s">
        <v>37</v>
      </c>
      <c r="E717" s="3" t="s">
        <v>96</v>
      </c>
      <c r="K717" s="2">
        <v>1</v>
      </c>
      <c r="R717" s="2">
        <v>1</v>
      </c>
    </row>
    <row r="718" spans="1:18" ht="12.75" customHeight="1">
      <c r="A718" s="3" t="s">
        <v>27</v>
      </c>
      <c r="B718" s="3" t="s">
        <v>28</v>
      </c>
      <c r="C718" s="3" t="s">
        <v>29</v>
      </c>
      <c r="D718" s="3" t="s">
        <v>37</v>
      </c>
      <c r="E718" s="3" t="s">
        <v>94</v>
      </c>
      <c r="I718" s="2">
        <v>1</v>
      </c>
      <c r="M718" s="2">
        <v>1</v>
      </c>
      <c r="R718" s="2">
        <v>2</v>
      </c>
    </row>
    <row r="719" spans="1:18" ht="12.75" customHeight="1">
      <c r="A719" s="3" t="s">
        <v>27</v>
      </c>
      <c r="B719" s="3" t="s">
        <v>28</v>
      </c>
      <c r="C719" s="3" t="s">
        <v>29</v>
      </c>
      <c r="D719" s="3" t="s">
        <v>37</v>
      </c>
      <c r="E719" s="3" t="s">
        <v>92</v>
      </c>
      <c r="L719" s="2">
        <v>1</v>
      </c>
      <c r="R719" s="2">
        <v>1</v>
      </c>
    </row>
    <row r="720" spans="1:18" ht="12.75" customHeight="1">
      <c r="A720" s="3" t="s">
        <v>27</v>
      </c>
      <c r="B720" s="3" t="s">
        <v>28</v>
      </c>
      <c r="C720" s="3" t="s">
        <v>29</v>
      </c>
      <c r="D720" s="3" t="s">
        <v>37</v>
      </c>
      <c r="E720" s="3" t="s">
        <v>91</v>
      </c>
      <c r="Q720" s="2">
        <v>1</v>
      </c>
      <c r="R720" s="2">
        <v>1</v>
      </c>
    </row>
    <row r="721" spans="1:18" ht="12.75" customHeight="1">
      <c r="A721" s="3" t="s">
        <v>27</v>
      </c>
      <c r="B721" s="3" t="s">
        <v>28</v>
      </c>
      <c r="C721" s="3" t="s">
        <v>29</v>
      </c>
      <c r="D721" s="3" t="s">
        <v>37</v>
      </c>
      <c r="E721" s="3" t="s">
        <v>90</v>
      </c>
      <c r="H721" s="2">
        <v>1</v>
      </c>
      <c r="R721" s="2">
        <v>1</v>
      </c>
    </row>
    <row r="722" spans="1:18" ht="12.75" customHeight="1">
      <c r="A722" s="3" t="s">
        <v>27</v>
      </c>
      <c r="B722" s="3" t="s">
        <v>28</v>
      </c>
      <c r="C722" s="3" t="s">
        <v>29</v>
      </c>
      <c r="D722" s="3" t="s">
        <v>37</v>
      </c>
      <c r="E722" s="3" t="s">
        <v>89</v>
      </c>
      <c r="G722" s="2">
        <v>1</v>
      </c>
      <c r="H722" s="2">
        <v>1</v>
      </c>
      <c r="P722" s="2">
        <v>1</v>
      </c>
      <c r="R722" s="2">
        <v>3</v>
      </c>
    </row>
    <row r="723" spans="1:18" ht="12.75" customHeight="1">
      <c r="A723" s="3" t="s">
        <v>27</v>
      </c>
      <c r="B723" s="3" t="s">
        <v>28</v>
      </c>
      <c r="C723" s="3" t="s">
        <v>29</v>
      </c>
      <c r="D723" s="3" t="s">
        <v>37</v>
      </c>
      <c r="E723" s="3" t="s">
        <v>217</v>
      </c>
      <c r="J723" s="2">
        <v>1</v>
      </c>
      <c r="N723" s="2">
        <v>1</v>
      </c>
      <c r="R723" s="2">
        <v>2</v>
      </c>
    </row>
    <row r="724" spans="1:18" ht="12.75" customHeight="1">
      <c r="A724" s="3" t="s">
        <v>27</v>
      </c>
      <c r="B724" s="3" t="s">
        <v>28</v>
      </c>
      <c r="C724" s="3" t="s">
        <v>29</v>
      </c>
      <c r="D724" s="3" t="s">
        <v>37</v>
      </c>
      <c r="E724" s="3" t="s">
        <v>88</v>
      </c>
      <c r="P724" s="2">
        <v>1</v>
      </c>
      <c r="R724" s="2">
        <v>1</v>
      </c>
    </row>
    <row r="725" spans="1:18" ht="12.75" customHeight="1">
      <c r="A725" s="3" t="s">
        <v>27</v>
      </c>
      <c r="B725" s="3" t="s">
        <v>28</v>
      </c>
      <c r="C725" s="3" t="s">
        <v>29</v>
      </c>
      <c r="D725" s="3" t="s">
        <v>37</v>
      </c>
      <c r="E725" s="3" t="s">
        <v>87</v>
      </c>
      <c r="F725" s="2">
        <v>1</v>
      </c>
      <c r="N725" s="2">
        <v>1</v>
      </c>
      <c r="P725" s="2">
        <v>1</v>
      </c>
      <c r="R725" s="2">
        <v>3</v>
      </c>
    </row>
    <row r="726" spans="1:18" ht="12.75" customHeight="1">
      <c r="A726" s="3" t="s">
        <v>27</v>
      </c>
      <c r="B726" s="3" t="s">
        <v>28</v>
      </c>
      <c r="C726" s="3" t="s">
        <v>29</v>
      </c>
      <c r="D726" s="3" t="s">
        <v>37</v>
      </c>
      <c r="E726" s="3" t="s">
        <v>86</v>
      </c>
      <c r="I726" s="2">
        <v>1</v>
      </c>
      <c r="O726" s="2">
        <v>1</v>
      </c>
      <c r="Q726" s="2">
        <v>1</v>
      </c>
      <c r="R726" s="2">
        <v>3</v>
      </c>
    </row>
    <row r="727" spans="1:18" ht="12.75" customHeight="1">
      <c r="A727" s="3" t="s">
        <v>27</v>
      </c>
      <c r="B727" s="3" t="s">
        <v>28</v>
      </c>
      <c r="C727" s="3" t="s">
        <v>29</v>
      </c>
      <c r="D727" s="3" t="s">
        <v>37</v>
      </c>
      <c r="E727" s="3" t="s">
        <v>85</v>
      </c>
      <c r="I727" s="2">
        <v>1</v>
      </c>
      <c r="L727" s="2">
        <v>1</v>
      </c>
      <c r="O727" s="2">
        <v>1</v>
      </c>
      <c r="Q727" s="2">
        <v>1</v>
      </c>
      <c r="R727" s="2">
        <v>4</v>
      </c>
    </row>
    <row r="728" spans="1:18" ht="12.75" customHeight="1">
      <c r="A728" s="3" t="s">
        <v>27</v>
      </c>
      <c r="B728" s="3" t="s">
        <v>28</v>
      </c>
      <c r="C728" s="3" t="s">
        <v>29</v>
      </c>
      <c r="D728" s="3" t="s">
        <v>37</v>
      </c>
      <c r="E728" s="3" t="s">
        <v>84</v>
      </c>
      <c r="F728" s="2">
        <v>1</v>
      </c>
      <c r="G728" s="2">
        <v>1</v>
      </c>
      <c r="K728" s="2">
        <v>2</v>
      </c>
      <c r="N728" s="2">
        <v>1</v>
      </c>
      <c r="R728" s="2">
        <v>5</v>
      </c>
    </row>
    <row r="729" spans="1:18" ht="12.75" customHeight="1">
      <c r="A729" s="3" t="s">
        <v>27</v>
      </c>
      <c r="B729" s="3" t="s">
        <v>28</v>
      </c>
      <c r="C729" s="3" t="s">
        <v>29</v>
      </c>
      <c r="D729" s="3" t="s">
        <v>37</v>
      </c>
      <c r="E729" s="3" t="s">
        <v>83</v>
      </c>
      <c r="J729" s="2">
        <v>1</v>
      </c>
      <c r="K729" s="2">
        <v>1</v>
      </c>
      <c r="O729" s="2">
        <v>1</v>
      </c>
      <c r="Q729" s="2">
        <v>1</v>
      </c>
      <c r="R729" s="2">
        <v>4</v>
      </c>
    </row>
    <row r="730" spans="1:18" ht="12.75" customHeight="1">
      <c r="A730" s="3" t="s">
        <v>27</v>
      </c>
      <c r="B730" s="3" t="s">
        <v>28</v>
      </c>
      <c r="C730" s="3" t="s">
        <v>29</v>
      </c>
      <c r="D730" s="3" t="s">
        <v>37</v>
      </c>
      <c r="E730" s="3" t="s">
        <v>82</v>
      </c>
      <c r="N730" s="2">
        <v>1</v>
      </c>
      <c r="P730" s="2">
        <v>1</v>
      </c>
      <c r="R730" s="2">
        <v>2</v>
      </c>
    </row>
    <row r="731" spans="1:18" ht="12.75" customHeight="1">
      <c r="A731" s="3" t="s">
        <v>27</v>
      </c>
      <c r="B731" s="3" t="s">
        <v>28</v>
      </c>
      <c r="C731" s="3" t="s">
        <v>29</v>
      </c>
      <c r="D731" s="3" t="s">
        <v>37</v>
      </c>
      <c r="E731" s="3" t="s">
        <v>81</v>
      </c>
      <c r="H731" s="2">
        <v>1</v>
      </c>
      <c r="I731" s="2">
        <v>1</v>
      </c>
      <c r="J731" s="2">
        <v>1</v>
      </c>
      <c r="M731" s="2">
        <v>2</v>
      </c>
      <c r="N731" s="2">
        <v>1</v>
      </c>
      <c r="O731" s="2">
        <v>1</v>
      </c>
      <c r="R731" s="2">
        <v>7</v>
      </c>
    </row>
    <row r="732" spans="1:18" ht="12.75" customHeight="1">
      <c r="A732" s="3" t="s">
        <v>27</v>
      </c>
      <c r="B732" s="3" t="s">
        <v>28</v>
      </c>
      <c r="C732" s="3" t="s">
        <v>29</v>
      </c>
      <c r="D732" s="3" t="s">
        <v>37</v>
      </c>
      <c r="E732" s="3" t="s">
        <v>80</v>
      </c>
      <c r="G732" s="2">
        <v>1</v>
      </c>
      <c r="R732" s="2">
        <v>1</v>
      </c>
    </row>
    <row r="733" spans="1:18" ht="12.75" customHeight="1">
      <c r="A733" s="3" t="s">
        <v>27</v>
      </c>
      <c r="B733" s="3" t="s">
        <v>28</v>
      </c>
      <c r="C733" s="3" t="s">
        <v>29</v>
      </c>
      <c r="D733" s="3" t="s">
        <v>37</v>
      </c>
      <c r="E733" s="3" t="s">
        <v>200</v>
      </c>
      <c r="K733" s="2">
        <v>1</v>
      </c>
      <c r="R733" s="2">
        <v>1</v>
      </c>
    </row>
    <row r="734" spans="1:18" ht="12.75" customHeight="1">
      <c r="A734" s="3" t="s">
        <v>27</v>
      </c>
      <c r="B734" s="3" t="s">
        <v>28</v>
      </c>
      <c r="C734" s="3" t="s">
        <v>29</v>
      </c>
      <c r="D734" s="3" t="s">
        <v>37</v>
      </c>
      <c r="E734" s="3" t="s">
        <v>79</v>
      </c>
      <c r="H734" s="2">
        <v>1</v>
      </c>
      <c r="J734" s="2">
        <v>1</v>
      </c>
      <c r="P734" s="2">
        <v>1</v>
      </c>
      <c r="R734" s="2">
        <v>3</v>
      </c>
    </row>
    <row r="735" spans="1:18" ht="12.75" customHeight="1">
      <c r="A735" s="3" t="s">
        <v>27</v>
      </c>
      <c r="B735" s="3" t="s">
        <v>28</v>
      </c>
      <c r="C735" s="3" t="s">
        <v>29</v>
      </c>
      <c r="D735" s="3" t="s">
        <v>37</v>
      </c>
      <c r="E735" s="3" t="s">
        <v>78</v>
      </c>
      <c r="L735" s="2">
        <v>1</v>
      </c>
      <c r="R735" s="2">
        <v>1</v>
      </c>
    </row>
    <row r="736" spans="1:18" ht="12.75" customHeight="1">
      <c r="A736" s="3" t="s">
        <v>27</v>
      </c>
      <c r="B736" s="3" t="s">
        <v>28</v>
      </c>
      <c r="C736" s="3" t="s">
        <v>29</v>
      </c>
      <c r="D736" s="3" t="s">
        <v>37</v>
      </c>
      <c r="E736" s="3" t="s">
        <v>226</v>
      </c>
      <c r="G736" s="2">
        <v>1</v>
      </c>
      <c r="R736" s="2">
        <v>1</v>
      </c>
    </row>
    <row r="737" spans="1:18" ht="12.75" customHeight="1">
      <c r="A737" s="3" t="s">
        <v>27</v>
      </c>
      <c r="B737" s="3" t="s">
        <v>28</v>
      </c>
      <c r="C737" s="3" t="s">
        <v>29</v>
      </c>
      <c r="D737" s="3" t="s">
        <v>37</v>
      </c>
      <c r="E737" s="3" t="s">
        <v>77</v>
      </c>
      <c r="L737" s="2">
        <v>1</v>
      </c>
      <c r="R737" s="2">
        <v>1</v>
      </c>
    </row>
    <row r="738" spans="1:18" ht="12.75" customHeight="1">
      <c r="A738" s="3" t="s">
        <v>27</v>
      </c>
      <c r="B738" s="3" t="s">
        <v>28</v>
      </c>
      <c r="C738" s="3" t="s">
        <v>29</v>
      </c>
      <c r="D738" s="3" t="s">
        <v>37</v>
      </c>
      <c r="E738" s="3" t="s">
        <v>76</v>
      </c>
      <c r="F738" s="2">
        <v>1</v>
      </c>
      <c r="G738" s="2">
        <v>1</v>
      </c>
      <c r="R738" s="2">
        <v>2</v>
      </c>
    </row>
    <row r="739" spans="1:18" ht="12.75" customHeight="1">
      <c r="A739" s="3" t="s">
        <v>27</v>
      </c>
      <c r="B739" s="3" t="s">
        <v>28</v>
      </c>
      <c r="C739" s="3" t="s">
        <v>29</v>
      </c>
      <c r="D739" s="3" t="s">
        <v>37</v>
      </c>
      <c r="E739" s="3" t="s">
        <v>74</v>
      </c>
      <c r="F739" s="2">
        <v>1</v>
      </c>
      <c r="Q739" s="2">
        <v>1</v>
      </c>
      <c r="R739" s="2">
        <v>2</v>
      </c>
    </row>
    <row r="740" spans="1:18" ht="12.75" customHeight="1">
      <c r="A740" s="3" t="s">
        <v>27</v>
      </c>
      <c r="B740" s="3" t="s">
        <v>28</v>
      </c>
      <c r="C740" s="3" t="s">
        <v>29</v>
      </c>
      <c r="D740" s="3" t="s">
        <v>37</v>
      </c>
      <c r="E740" s="3" t="s">
        <v>225</v>
      </c>
      <c r="G740" s="2">
        <v>1</v>
      </c>
      <c r="R740" s="2">
        <v>1</v>
      </c>
    </row>
    <row r="741" spans="1:18" ht="12.75" customHeight="1">
      <c r="A741" s="3" t="s">
        <v>27</v>
      </c>
      <c r="B741" s="3" t="s">
        <v>28</v>
      </c>
      <c r="C741" s="3" t="s">
        <v>29</v>
      </c>
      <c r="D741" s="3" t="s">
        <v>37</v>
      </c>
      <c r="E741" s="3" t="s">
        <v>151</v>
      </c>
      <c r="F741" s="2">
        <v>1</v>
      </c>
      <c r="K741" s="2">
        <v>1</v>
      </c>
      <c r="M741" s="2">
        <v>1</v>
      </c>
      <c r="R741" s="2">
        <v>3</v>
      </c>
    </row>
    <row r="742" spans="1:18" ht="12.75" customHeight="1">
      <c r="A742" s="3" t="s">
        <v>27</v>
      </c>
      <c r="B742" s="3" t="s">
        <v>28</v>
      </c>
      <c r="C742" s="3" t="s">
        <v>29</v>
      </c>
      <c r="D742" s="3" t="s">
        <v>37</v>
      </c>
      <c r="E742" s="3" t="s">
        <v>72</v>
      </c>
      <c r="H742" s="2">
        <v>1</v>
      </c>
      <c r="J742" s="2">
        <v>1</v>
      </c>
      <c r="R742" s="2">
        <v>2</v>
      </c>
    </row>
    <row r="743" spans="1:18" ht="12.75" customHeight="1">
      <c r="A743" s="3" t="s">
        <v>27</v>
      </c>
      <c r="B743" s="3" t="s">
        <v>28</v>
      </c>
      <c r="C743" s="3" t="s">
        <v>29</v>
      </c>
      <c r="D743" s="3" t="s">
        <v>37</v>
      </c>
      <c r="E743" s="3" t="s">
        <v>228</v>
      </c>
      <c r="I743" s="2">
        <v>1</v>
      </c>
      <c r="R743" s="2">
        <v>1</v>
      </c>
    </row>
    <row r="744" spans="1:18" ht="12.75" customHeight="1">
      <c r="A744" s="3" t="s">
        <v>27</v>
      </c>
      <c r="B744" s="3" t="s">
        <v>28</v>
      </c>
      <c r="C744" s="3" t="s">
        <v>29</v>
      </c>
      <c r="D744" s="3" t="s">
        <v>37</v>
      </c>
      <c r="E744" s="3" t="s">
        <v>199</v>
      </c>
      <c r="H744" s="2">
        <v>1</v>
      </c>
      <c r="O744" s="2">
        <v>1</v>
      </c>
      <c r="R744" s="2">
        <v>2</v>
      </c>
    </row>
    <row r="745" spans="1:18" ht="12.75" customHeight="1">
      <c r="A745" s="3" t="s">
        <v>27</v>
      </c>
      <c r="B745" s="3" t="s">
        <v>28</v>
      </c>
      <c r="C745" s="3" t="s">
        <v>29</v>
      </c>
      <c r="D745" s="3" t="s">
        <v>37</v>
      </c>
      <c r="E745" s="3" t="s">
        <v>172</v>
      </c>
      <c r="F745" s="2">
        <v>1</v>
      </c>
      <c r="R745" s="2">
        <v>1</v>
      </c>
    </row>
    <row r="746" spans="1:18" ht="12.75" customHeight="1">
      <c r="A746" s="3" t="s">
        <v>27</v>
      </c>
      <c r="B746" s="3" t="s">
        <v>28</v>
      </c>
      <c r="C746" s="3" t="s">
        <v>29</v>
      </c>
      <c r="D746" s="3" t="s">
        <v>37</v>
      </c>
      <c r="E746" s="3" t="s">
        <v>149</v>
      </c>
      <c r="F746" s="2">
        <v>1</v>
      </c>
      <c r="R746" s="2">
        <v>1</v>
      </c>
    </row>
    <row r="747" spans="1:18" ht="12.75" customHeight="1">
      <c r="A747" s="3" t="s">
        <v>27</v>
      </c>
      <c r="B747" s="3" t="s">
        <v>28</v>
      </c>
      <c r="C747" s="3" t="s">
        <v>29</v>
      </c>
      <c r="D747" s="3" t="s">
        <v>37</v>
      </c>
      <c r="E747" s="3" t="s">
        <v>69</v>
      </c>
      <c r="L747" s="2">
        <v>1</v>
      </c>
      <c r="M747" s="2">
        <v>1</v>
      </c>
      <c r="R747" s="2">
        <v>2</v>
      </c>
    </row>
    <row r="748" spans="1:18" ht="12.75" customHeight="1">
      <c r="A748" s="3" t="s">
        <v>27</v>
      </c>
      <c r="B748" s="3" t="s">
        <v>28</v>
      </c>
      <c r="C748" s="3" t="s">
        <v>29</v>
      </c>
      <c r="D748" s="3" t="s">
        <v>37</v>
      </c>
      <c r="E748" s="3" t="s">
        <v>171</v>
      </c>
      <c r="I748" s="2">
        <v>1</v>
      </c>
      <c r="R748" s="2">
        <v>1</v>
      </c>
    </row>
    <row r="749" spans="1:18" ht="12.75" customHeight="1">
      <c r="A749" s="3" t="s">
        <v>27</v>
      </c>
      <c r="B749" s="3" t="s">
        <v>28</v>
      </c>
      <c r="C749" s="3" t="s">
        <v>29</v>
      </c>
      <c r="D749" s="3" t="s">
        <v>37</v>
      </c>
      <c r="E749" s="3" t="s">
        <v>68</v>
      </c>
      <c r="K749" s="2">
        <v>1</v>
      </c>
      <c r="R749" s="2">
        <v>1</v>
      </c>
    </row>
    <row r="750" spans="1:18" ht="12.75" customHeight="1">
      <c r="A750" s="3" t="s">
        <v>27</v>
      </c>
      <c r="B750" s="3" t="s">
        <v>28</v>
      </c>
      <c r="C750" s="3" t="s">
        <v>29</v>
      </c>
      <c r="D750" s="3" t="s">
        <v>37</v>
      </c>
      <c r="E750" s="3" t="s">
        <v>181</v>
      </c>
      <c r="P750" s="2">
        <v>1</v>
      </c>
      <c r="R750" s="2">
        <v>1</v>
      </c>
    </row>
    <row r="751" spans="1:18" ht="12.75" customHeight="1">
      <c r="A751" s="3" t="s">
        <v>27</v>
      </c>
      <c r="B751" s="3" t="s">
        <v>28</v>
      </c>
      <c r="C751" s="3" t="s">
        <v>29</v>
      </c>
      <c r="D751" s="3" t="s">
        <v>37</v>
      </c>
      <c r="E751" s="3" t="s">
        <v>170</v>
      </c>
      <c r="Q751" s="2">
        <v>1</v>
      </c>
      <c r="R751" s="2">
        <v>1</v>
      </c>
    </row>
    <row r="752" spans="1:18" ht="12.75" customHeight="1">
      <c r="A752" s="3" t="s">
        <v>27</v>
      </c>
      <c r="B752" s="3" t="s">
        <v>28</v>
      </c>
      <c r="C752" s="3" t="s">
        <v>29</v>
      </c>
      <c r="D752" s="3" t="s">
        <v>37</v>
      </c>
      <c r="E752" s="3" t="s">
        <v>198</v>
      </c>
      <c r="N752" s="2">
        <v>1</v>
      </c>
      <c r="O752" s="2">
        <v>1</v>
      </c>
      <c r="R752" s="2">
        <v>2</v>
      </c>
    </row>
    <row r="753" spans="1:18" ht="12.75" customHeight="1">
      <c r="A753" s="3" t="s">
        <v>27</v>
      </c>
      <c r="B753" s="3" t="s">
        <v>28</v>
      </c>
      <c r="C753" s="3" t="s">
        <v>29</v>
      </c>
      <c r="D753" s="3" t="s">
        <v>37</v>
      </c>
      <c r="E753" s="3" t="s">
        <v>196</v>
      </c>
      <c r="L753" s="2">
        <v>1</v>
      </c>
      <c r="R753" s="2">
        <v>1</v>
      </c>
    </row>
    <row r="754" spans="1:18" ht="12.75" customHeight="1">
      <c r="A754" s="3" t="s">
        <v>27</v>
      </c>
      <c r="B754" s="3" t="s">
        <v>28</v>
      </c>
      <c r="C754" s="3" t="s">
        <v>29</v>
      </c>
      <c r="D754" s="3" t="s">
        <v>37</v>
      </c>
      <c r="E754" s="3" t="s">
        <v>180</v>
      </c>
      <c r="P754" s="2">
        <v>1</v>
      </c>
      <c r="R754" s="2">
        <v>1</v>
      </c>
    </row>
    <row r="755" spans="1:18" ht="12.75" customHeight="1">
      <c r="A755" s="3" t="s">
        <v>27</v>
      </c>
      <c r="B755" s="3" t="s">
        <v>28</v>
      </c>
      <c r="C755" s="3" t="s">
        <v>29</v>
      </c>
      <c r="D755" s="3" t="s">
        <v>37</v>
      </c>
      <c r="E755" s="3" t="s">
        <v>214</v>
      </c>
      <c r="J755" s="2">
        <v>1</v>
      </c>
      <c r="M755" s="2">
        <v>1</v>
      </c>
      <c r="R755" s="2">
        <v>2</v>
      </c>
    </row>
    <row r="756" spans="1:18" ht="12.75" customHeight="1">
      <c r="A756" s="3" t="s">
        <v>27</v>
      </c>
      <c r="B756" s="3" t="s">
        <v>28</v>
      </c>
      <c r="C756" s="3" t="s">
        <v>29</v>
      </c>
      <c r="D756" s="3" t="s">
        <v>37</v>
      </c>
      <c r="E756" s="3" t="s">
        <v>179</v>
      </c>
      <c r="Q756" s="2">
        <v>1</v>
      </c>
      <c r="R756" s="2">
        <v>1</v>
      </c>
    </row>
    <row r="757" spans="1:18" ht="12.75" customHeight="1">
      <c r="A757" s="3" t="s">
        <v>27</v>
      </c>
      <c r="B757" s="3" t="s">
        <v>28</v>
      </c>
      <c r="C757" s="3" t="s">
        <v>29</v>
      </c>
      <c r="D757" s="3" t="s">
        <v>37</v>
      </c>
      <c r="E757" s="3" t="s">
        <v>206</v>
      </c>
      <c r="K757" s="2">
        <v>1</v>
      </c>
      <c r="R757" s="2">
        <v>1</v>
      </c>
    </row>
    <row r="758" spans="1:18" ht="12.75" customHeight="1">
      <c r="A758" s="3" t="s">
        <v>27</v>
      </c>
      <c r="B758" s="3" t="s">
        <v>28</v>
      </c>
      <c r="C758" s="3" t="s">
        <v>29</v>
      </c>
      <c r="D758" s="3" t="s">
        <v>37</v>
      </c>
      <c r="E758" s="3" t="s">
        <v>205</v>
      </c>
      <c r="O758" s="2">
        <v>1</v>
      </c>
      <c r="Q758" s="2">
        <v>1</v>
      </c>
      <c r="R758" s="2">
        <v>2</v>
      </c>
    </row>
    <row r="759" spans="1:18" ht="12.75" customHeight="1">
      <c r="A759" s="3" t="s">
        <v>27</v>
      </c>
      <c r="B759" s="3" t="s">
        <v>28</v>
      </c>
      <c r="C759" s="3" t="s">
        <v>29</v>
      </c>
      <c r="D759" s="3" t="s">
        <v>37</v>
      </c>
      <c r="E759" s="3" t="s">
        <v>213</v>
      </c>
      <c r="I759" s="2">
        <v>1</v>
      </c>
      <c r="R759" s="2">
        <v>1</v>
      </c>
    </row>
    <row r="760" spans="1:18" ht="12.75" customHeight="1">
      <c r="A760" s="3" t="s">
        <v>27</v>
      </c>
      <c r="B760" s="3" t="s">
        <v>28</v>
      </c>
      <c r="C760" s="3" t="s">
        <v>29</v>
      </c>
      <c r="D760" s="3" t="s">
        <v>37</v>
      </c>
      <c r="E760" s="3" t="s">
        <v>292</v>
      </c>
      <c r="F760" s="2">
        <v>1</v>
      </c>
      <c r="H760" s="2">
        <v>1</v>
      </c>
      <c r="R760" s="2">
        <v>2</v>
      </c>
    </row>
    <row r="761" spans="1:18" ht="12.75" customHeight="1">
      <c r="A761" s="3" t="s">
        <v>27</v>
      </c>
      <c r="B761" s="3" t="s">
        <v>28</v>
      </c>
      <c r="C761" s="3" t="s">
        <v>29</v>
      </c>
      <c r="D761" s="3" t="s">
        <v>37</v>
      </c>
      <c r="E761" s="3" t="s">
        <v>224</v>
      </c>
      <c r="I761" s="2">
        <v>1</v>
      </c>
      <c r="R761" s="2">
        <v>1</v>
      </c>
    </row>
    <row r="762" spans="1:18" ht="12.75" customHeight="1">
      <c r="A762" s="3" t="s">
        <v>27</v>
      </c>
      <c r="B762" s="3" t="s">
        <v>28</v>
      </c>
      <c r="C762" s="3" t="s">
        <v>29</v>
      </c>
      <c r="D762" s="3" t="s">
        <v>37</v>
      </c>
      <c r="E762" s="3" t="s">
        <v>211</v>
      </c>
      <c r="G762" s="2">
        <v>1</v>
      </c>
      <c r="R762" s="2">
        <v>1</v>
      </c>
    </row>
    <row r="763" spans="1:18" ht="12.75" customHeight="1">
      <c r="A763" s="3" t="s">
        <v>27</v>
      </c>
      <c r="B763" s="3" t="s">
        <v>28</v>
      </c>
      <c r="C763" s="3" t="s">
        <v>29</v>
      </c>
      <c r="D763" s="3" t="s">
        <v>37</v>
      </c>
      <c r="E763" s="3" t="s">
        <v>178</v>
      </c>
      <c r="K763" s="2">
        <v>1</v>
      </c>
      <c r="R763" s="2">
        <v>1</v>
      </c>
    </row>
    <row r="764" spans="1:18" ht="12.75" customHeight="1">
      <c r="A764" s="3" t="s">
        <v>27</v>
      </c>
      <c r="B764" s="3" t="s">
        <v>28</v>
      </c>
      <c r="C764" s="3" t="s">
        <v>29</v>
      </c>
      <c r="D764" s="3" t="s">
        <v>37</v>
      </c>
      <c r="E764" s="3" t="s">
        <v>63</v>
      </c>
      <c r="M764" s="2">
        <v>1</v>
      </c>
      <c r="R764" s="2">
        <v>1</v>
      </c>
    </row>
    <row r="765" spans="1:18" ht="12.75" customHeight="1">
      <c r="A765" s="3" t="s">
        <v>27</v>
      </c>
      <c r="B765" s="3" t="s">
        <v>28</v>
      </c>
      <c r="C765" s="3" t="s">
        <v>29</v>
      </c>
      <c r="D765" s="3" t="s">
        <v>37</v>
      </c>
      <c r="E765" s="3" t="s">
        <v>299</v>
      </c>
      <c r="P765" s="2">
        <v>1</v>
      </c>
      <c r="R765" s="2">
        <v>1</v>
      </c>
    </row>
    <row r="766" spans="1:18" ht="12.75" customHeight="1">
      <c r="A766" s="3" t="s">
        <v>27</v>
      </c>
      <c r="B766" s="3" t="s">
        <v>28</v>
      </c>
      <c r="C766" s="3" t="s">
        <v>29</v>
      </c>
      <c r="D766" s="3" t="s">
        <v>37</v>
      </c>
      <c r="E766" s="3" t="s">
        <v>287</v>
      </c>
      <c r="J766" s="2">
        <v>1</v>
      </c>
      <c r="R766" s="2">
        <v>1</v>
      </c>
    </row>
    <row r="767" spans="1:18" ht="12.75" customHeight="1">
      <c r="A767" s="3" t="s">
        <v>27</v>
      </c>
      <c r="B767" s="3" t="s">
        <v>28</v>
      </c>
      <c r="C767" s="3" t="s">
        <v>29</v>
      </c>
      <c r="D767" s="3" t="s">
        <v>37</v>
      </c>
      <c r="E767" s="3" t="s">
        <v>238</v>
      </c>
      <c r="N767" s="2">
        <v>1</v>
      </c>
      <c r="R767" s="2">
        <v>1</v>
      </c>
    </row>
    <row r="768" spans="1:18" ht="12.75" customHeight="1">
      <c r="A768" s="3" t="s">
        <v>27</v>
      </c>
      <c r="B768" s="3" t="s">
        <v>28</v>
      </c>
      <c r="C768" s="3" t="s">
        <v>29</v>
      </c>
      <c r="D768" s="3" t="s">
        <v>37</v>
      </c>
      <c r="E768" s="3" t="s">
        <v>221</v>
      </c>
      <c r="N768" s="2">
        <v>1</v>
      </c>
      <c r="R768" s="2">
        <v>1</v>
      </c>
    </row>
    <row r="769" spans="1:18" ht="12.75" customHeight="1">
      <c r="A769" s="3" t="s">
        <v>27</v>
      </c>
      <c r="B769" s="3" t="s">
        <v>28</v>
      </c>
      <c r="C769" s="3" t="s">
        <v>29</v>
      </c>
      <c r="D769" s="3" t="s">
        <v>37</v>
      </c>
      <c r="E769" s="3" t="s">
        <v>298</v>
      </c>
      <c r="M769" s="2">
        <v>1</v>
      </c>
      <c r="R769" s="2">
        <v>1</v>
      </c>
    </row>
    <row r="770" spans="1:18" ht="12.75" customHeight="1">
      <c r="A770" s="3" t="s">
        <v>27</v>
      </c>
      <c r="B770" s="3" t="s">
        <v>28</v>
      </c>
      <c r="C770" s="3" t="s">
        <v>29</v>
      </c>
      <c r="D770" s="3" t="s">
        <v>37</v>
      </c>
      <c r="E770" s="3" t="s">
        <v>297</v>
      </c>
      <c r="L770" s="2">
        <v>1</v>
      </c>
      <c r="R770" s="2">
        <v>1</v>
      </c>
    </row>
    <row r="771" spans="1:18" ht="12.75" customHeight="1">
      <c r="A771" s="3" t="s">
        <v>27</v>
      </c>
      <c r="B771" s="3" t="s">
        <v>28</v>
      </c>
      <c r="C771" s="3" t="s">
        <v>29</v>
      </c>
      <c r="D771" s="3" t="s">
        <v>37</v>
      </c>
      <c r="E771" s="3" t="s">
        <v>296</v>
      </c>
      <c r="O771" s="2">
        <v>1</v>
      </c>
      <c r="R771" s="2">
        <v>1</v>
      </c>
    </row>
    <row r="772" spans="1:18" ht="12.75" customHeight="1">
      <c r="A772" s="3" t="s">
        <v>27</v>
      </c>
      <c r="B772" s="3" t="s">
        <v>28</v>
      </c>
      <c r="C772" s="3" t="s">
        <v>29</v>
      </c>
      <c r="D772" s="3" t="s">
        <v>37</v>
      </c>
      <c r="E772" s="3" t="s">
        <v>295</v>
      </c>
      <c r="L772" s="2">
        <v>1</v>
      </c>
      <c r="R772" s="2">
        <v>1</v>
      </c>
    </row>
    <row r="773" spans="1:18" ht="12.75" customHeight="1">
      <c r="A773" s="3" t="s">
        <v>27</v>
      </c>
      <c r="B773" s="3" t="s">
        <v>28</v>
      </c>
      <c r="C773" s="3" t="s">
        <v>29</v>
      </c>
      <c r="D773" s="3" t="s">
        <v>37</v>
      </c>
      <c r="E773" s="3" t="s">
        <v>236</v>
      </c>
      <c r="K773" s="2">
        <v>1</v>
      </c>
      <c r="R773" s="2">
        <v>1</v>
      </c>
    </row>
    <row r="774" spans="1:18" ht="12.75" customHeight="1">
      <c r="A774" s="3" t="s">
        <v>27</v>
      </c>
      <c r="B774" s="3" t="s">
        <v>28</v>
      </c>
      <c r="C774" s="3" t="s">
        <v>29</v>
      </c>
      <c r="D774" s="3" t="s">
        <v>37</v>
      </c>
      <c r="E774" s="3" t="s">
        <v>58</v>
      </c>
      <c r="K774" s="2">
        <v>1</v>
      </c>
      <c r="R774" s="2">
        <v>1</v>
      </c>
    </row>
    <row r="775" spans="1:18" ht="12.75" customHeight="1">
      <c r="A775" s="3" t="s">
        <v>27</v>
      </c>
      <c r="B775" s="3" t="s">
        <v>28</v>
      </c>
      <c r="C775" s="3" t="s">
        <v>29</v>
      </c>
      <c r="D775" s="3" t="s">
        <v>37</v>
      </c>
      <c r="E775" s="3" t="s">
        <v>294</v>
      </c>
      <c r="O775" s="2">
        <v>1</v>
      </c>
      <c r="R775" s="2">
        <v>1</v>
      </c>
    </row>
    <row r="776" spans="1:18" ht="12.75" customHeight="1">
      <c r="A776" s="3" t="s">
        <v>27</v>
      </c>
      <c r="B776" s="3" t="s">
        <v>28</v>
      </c>
      <c r="C776" s="3" t="s">
        <v>29</v>
      </c>
      <c r="D776" s="3" t="s">
        <v>37</v>
      </c>
      <c r="E776" s="3" t="s">
        <v>193</v>
      </c>
      <c r="N776" s="2">
        <v>1</v>
      </c>
      <c r="R776" s="2">
        <v>1</v>
      </c>
    </row>
    <row r="777" spans="1:18" ht="12.75" customHeight="1">
      <c r="A777" s="3" t="s">
        <v>27</v>
      </c>
      <c r="B777" s="3" t="s">
        <v>28</v>
      </c>
      <c r="C777" s="3" t="s">
        <v>29</v>
      </c>
      <c r="D777" s="3" t="s">
        <v>37</v>
      </c>
      <c r="E777" s="3" t="s">
        <v>293</v>
      </c>
      <c r="L777" s="2">
        <v>1</v>
      </c>
      <c r="R777" s="2">
        <v>1</v>
      </c>
    </row>
    <row r="778" spans="1:18" ht="12.75" customHeight="1">
      <c r="A778" s="3" t="s">
        <v>27</v>
      </c>
      <c r="B778" s="3" t="s">
        <v>28</v>
      </c>
      <c r="C778" s="3" t="s">
        <v>29</v>
      </c>
      <c r="D778" s="3" t="s">
        <v>37</v>
      </c>
      <c r="E778" s="3" t="s">
        <v>135</v>
      </c>
      <c r="M778" s="2">
        <v>1</v>
      </c>
      <c r="R778" s="2">
        <v>1</v>
      </c>
    </row>
    <row r="779" spans="1:18" ht="12.75" customHeight="1">
      <c r="A779" s="3"/>
      <c r="B779" s="3"/>
      <c r="C779" s="3"/>
      <c r="D779" s="3"/>
      <c r="E779" s="3"/>
      <c r="M779" s="2"/>
      <c r="R779" s="2"/>
    </row>
    <row r="780" spans="1:18" ht="12.75" customHeight="1">
      <c r="A780" s="3"/>
      <c r="B780" s="3"/>
      <c r="C780" s="3"/>
      <c r="D780" s="3"/>
      <c r="E780" s="3"/>
      <c r="M780" s="2"/>
      <c r="R780" s="2"/>
    </row>
    <row r="781" spans="1:18" ht="12.75" customHeight="1">
      <c r="A781" s="3"/>
      <c r="B781" s="3"/>
      <c r="C781" s="3"/>
      <c r="D781" s="3"/>
      <c r="E781" s="3"/>
      <c r="M781" s="2"/>
      <c r="R781" s="2"/>
    </row>
    <row r="782" spans="1:18" ht="12.75" customHeight="1">
      <c r="A782" s="3" t="s">
        <v>27</v>
      </c>
      <c r="B782" s="3" t="s">
        <v>28</v>
      </c>
      <c r="C782" s="3" t="s">
        <v>29</v>
      </c>
      <c r="D782" s="3" t="s">
        <v>23</v>
      </c>
      <c r="E782" s="3" t="s">
        <v>57</v>
      </c>
      <c r="F782" s="2">
        <v>1</v>
      </c>
      <c r="G782" s="2">
        <v>2</v>
      </c>
      <c r="H782" s="2">
        <v>2</v>
      </c>
      <c r="I782" s="2">
        <v>2</v>
      </c>
      <c r="J782" s="2">
        <v>2</v>
      </c>
      <c r="K782" s="2">
        <v>2</v>
      </c>
      <c r="L782" s="2">
        <v>3</v>
      </c>
      <c r="M782" s="2">
        <v>1</v>
      </c>
      <c r="N782" s="2">
        <v>1</v>
      </c>
      <c r="O782" s="2">
        <v>1</v>
      </c>
      <c r="P782" s="2">
        <v>1</v>
      </c>
      <c r="Q782" s="2">
        <v>1</v>
      </c>
      <c r="R782" s="1">
        <f>SUM(F782:Q782)</f>
        <v>19</v>
      </c>
    </row>
    <row r="783" spans="1:18" ht="12.75" customHeight="1">
      <c r="A783" s="3" t="s">
        <v>27</v>
      </c>
      <c r="B783" s="3" t="s">
        <v>28</v>
      </c>
      <c r="C783" s="3" t="s">
        <v>29</v>
      </c>
      <c r="D783" s="3" t="s">
        <v>23</v>
      </c>
      <c r="E783" s="3" t="s">
        <v>17</v>
      </c>
      <c r="L783" s="2">
        <v>1</v>
      </c>
      <c r="R783" s="2">
        <v>1</v>
      </c>
    </row>
    <row r="784" spans="1:18" ht="12.75" customHeight="1">
      <c r="A784" s="3" t="s">
        <v>27</v>
      </c>
      <c r="B784" s="3" t="s">
        <v>28</v>
      </c>
      <c r="C784" s="3" t="s">
        <v>29</v>
      </c>
      <c r="D784" s="3" t="s">
        <v>23</v>
      </c>
      <c r="E784" s="3" t="s">
        <v>42</v>
      </c>
      <c r="F784" s="2">
        <v>2</v>
      </c>
      <c r="G784" s="2">
        <v>2</v>
      </c>
      <c r="H784" s="2">
        <v>1</v>
      </c>
      <c r="I784" s="2">
        <v>2</v>
      </c>
      <c r="J784" s="2">
        <v>1</v>
      </c>
      <c r="K784" s="2">
        <v>1</v>
      </c>
      <c r="M784" s="2">
        <v>1</v>
      </c>
      <c r="N784" s="2">
        <v>1</v>
      </c>
      <c r="O784" s="2">
        <v>1</v>
      </c>
      <c r="P784" s="2">
        <v>1</v>
      </c>
      <c r="Q784" s="2">
        <v>1</v>
      </c>
      <c r="R784" s="2">
        <v>14</v>
      </c>
    </row>
    <row r="785" spans="1:18" ht="12.75" customHeight="1">
      <c r="A785" s="3" t="s">
        <v>27</v>
      </c>
      <c r="B785" s="3" t="s">
        <v>28</v>
      </c>
      <c r="C785" s="3" t="s">
        <v>29</v>
      </c>
      <c r="D785" s="3" t="s">
        <v>23</v>
      </c>
      <c r="E785" s="3" t="s">
        <v>41</v>
      </c>
      <c r="H785" s="2">
        <v>2</v>
      </c>
      <c r="I785" s="2">
        <v>2</v>
      </c>
      <c r="J785" s="2">
        <v>1</v>
      </c>
      <c r="P785" s="2">
        <v>1</v>
      </c>
      <c r="Q785" s="2">
        <v>1</v>
      </c>
      <c r="R785" s="2">
        <v>7</v>
      </c>
    </row>
    <row r="786" spans="1:18" ht="12.75" customHeight="1">
      <c r="A786" s="3" t="s">
        <v>27</v>
      </c>
      <c r="B786" s="3" t="s">
        <v>28</v>
      </c>
      <c r="C786" s="3" t="s">
        <v>29</v>
      </c>
      <c r="D786" s="3" t="s">
        <v>23</v>
      </c>
      <c r="E786" s="3" t="s">
        <v>38</v>
      </c>
      <c r="I786" s="2">
        <v>1</v>
      </c>
      <c r="J786" s="2">
        <v>1</v>
      </c>
      <c r="K786" s="2">
        <v>1</v>
      </c>
      <c r="M786" s="2">
        <v>1</v>
      </c>
      <c r="R786" s="2">
        <v>4</v>
      </c>
    </row>
    <row r="787" spans="1:18" ht="12.75" customHeight="1">
      <c r="A787" s="3" t="s">
        <v>27</v>
      </c>
      <c r="B787" s="3" t="s">
        <v>28</v>
      </c>
      <c r="C787" s="3" t="s">
        <v>29</v>
      </c>
      <c r="D787" s="3" t="s">
        <v>23</v>
      </c>
      <c r="E787" s="3" t="s">
        <v>50</v>
      </c>
      <c r="F787" s="2">
        <v>2</v>
      </c>
      <c r="G787" s="2">
        <v>1</v>
      </c>
      <c r="H787" s="2">
        <v>1</v>
      </c>
      <c r="K787" s="2">
        <v>1</v>
      </c>
      <c r="N787" s="2">
        <v>1</v>
      </c>
      <c r="O787" s="2">
        <v>1</v>
      </c>
      <c r="P787" s="2">
        <v>2</v>
      </c>
      <c r="Q787" s="2">
        <v>1</v>
      </c>
      <c r="R787" s="2">
        <v>10</v>
      </c>
    </row>
    <row r="788" spans="1:18" ht="12.75" customHeight="1">
      <c r="A788" s="3" t="s">
        <v>27</v>
      </c>
      <c r="B788" s="3" t="s">
        <v>28</v>
      </c>
      <c r="C788" s="3" t="s">
        <v>29</v>
      </c>
      <c r="D788" s="3" t="s">
        <v>23</v>
      </c>
      <c r="E788" s="3" t="s">
        <v>124</v>
      </c>
      <c r="H788" s="2">
        <v>2</v>
      </c>
      <c r="M788" s="2">
        <v>1</v>
      </c>
      <c r="N788" s="2">
        <v>3</v>
      </c>
      <c r="Q788" s="2">
        <v>1</v>
      </c>
      <c r="R788" s="2">
        <v>7</v>
      </c>
    </row>
    <row r="789" spans="1:18" ht="12.75" customHeight="1">
      <c r="A789" s="3" t="s">
        <v>27</v>
      </c>
      <c r="B789" s="3" t="s">
        <v>28</v>
      </c>
      <c r="C789" s="3" t="s">
        <v>29</v>
      </c>
      <c r="D789" s="3" t="s">
        <v>23</v>
      </c>
      <c r="E789" s="3" t="s">
        <v>46</v>
      </c>
      <c r="G789" s="2">
        <v>1</v>
      </c>
      <c r="I789" s="2">
        <v>1</v>
      </c>
      <c r="J789" s="2">
        <v>1</v>
      </c>
      <c r="K789" s="2">
        <v>1</v>
      </c>
      <c r="L789" s="2">
        <v>3</v>
      </c>
      <c r="M789" s="2">
        <v>2</v>
      </c>
      <c r="O789" s="2">
        <v>2</v>
      </c>
      <c r="P789" s="2">
        <v>2</v>
      </c>
      <c r="Q789" s="2">
        <v>1</v>
      </c>
      <c r="R789" s="2">
        <v>14</v>
      </c>
    </row>
    <row r="790" spans="1:18" ht="12.75" customHeight="1">
      <c r="A790" s="3" t="s">
        <v>27</v>
      </c>
      <c r="B790" s="3" t="s">
        <v>28</v>
      </c>
      <c r="C790" s="3" t="s">
        <v>29</v>
      </c>
      <c r="D790" s="3" t="s">
        <v>23</v>
      </c>
      <c r="E790" s="3" t="s">
        <v>123</v>
      </c>
      <c r="I790" s="2">
        <v>1</v>
      </c>
      <c r="J790" s="2">
        <v>2</v>
      </c>
      <c r="M790" s="2">
        <v>1</v>
      </c>
      <c r="P790" s="2">
        <v>1</v>
      </c>
      <c r="Q790" s="2">
        <v>1</v>
      </c>
      <c r="R790" s="2">
        <v>6</v>
      </c>
    </row>
    <row r="791" spans="1:18" ht="12.75" customHeight="1">
      <c r="A791" s="3" t="s">
        <v>27</v>
      </c>
      <c r="B791" s="3" t="s">
        <v>28</v>
      </c>
      <c r="C791" s="3" t="s">
        <v>29</v>
      </c>
      <c r="D791" s="3" t="s">
        <v>23</v>
      </c>
      <c r="E791" s="3" t="s">
        <v>122</v>
      </c>
      <c r="F791" s="2">
        <v>1</v>
      </c>
      <c r="G791" s="2">
        <v>2</v>
      </c>
      <c r="H791" s="2">
        <v>1</v>
      </c>
      <c r="I791" s="2">
        <v>1</v>
      </c>
      <c r="J791" s="2">
        <v>1</v>
      </c>
      <c r="K791" s="2">
        <v>1</v>
      </c>
      <c r="L791" s="2">
        <v>1</v>
      </c>
      <c r="M791" s="2">
        <v>1</v>
      </c>
      <c r="R791" s="2">
        <v>9</v>
      </c>
    </row>
    <row r="792" spans="1:18" ht="12.75" customHeight="1">
      <c r="A792" s="3" t="s">
        <v>27</v>
      </c>
      <c r="B792" s="3" t="s">
        <v>28</v>
      </c>
      <c r="C792" s="3" t="s">
        <v>29</v>
      </c>
      <c r="D792" s="3" t="s">
        <v>23</v>
      </c>
      <c r="E792" s="3" t="s">
        <v>121</v>
      </c>
      <c r="F792" s="2">
        <v>1</v>
      </c>
      <c r="I792" s="2">
        <v>1</v>
      </c>
      <c r="K792" s="2">
        <v>1</v>
      </c>
      <c r="O792" s="2">
        <v>1</v>
      </c>
      <c r="Q792" s="2">
        <v>1</v>
      </c>
      <c r="R792" s="2">
        <v>5</v>
      </c>
    </row>
    <row r="793" spans="1:18" ht="12.75" customHeight="1">
      <c r="A793" s="3" t="s">
        <v>27</v>
      </c>
      <c r="B793" s="3" t="s">
        <v>28</v>
      </c>
      <c r="C793" s="3" t="s">
        <v>29</v>
      </c>
      <c r="D793" s="3" t="s">
        <v>23</v>
      </c>
      <c r="E793" s="3" t="s">
        <v>120</v>
      </c>
      <c r="H793" s="2">
        <v>1</v>
      </c>
      <c r="R793" s="2">
        <v>1</v>
      </c>
    </row>
    <row r="794" spans="1:18" ht="12.75" customHeight="1">
      <c r="A794" s="3" t="s">
        <v>27</v>
      </c>
      <c r="B794" s="3" t="s">
        <v>28</v>
      </c>
      <c r="C794" s="3" t="s">
        <v>29</v>
      </c>
      <c r="D794" s="3" t="s">
        <v>23</v>
      </c>
      <c r="E794" s="3" t="s">
        <v>119</v>
      </c>
      <c r="F794" s="2">
        <v>1</v>
      </c>
      <c r="N794" s="2">
        <v>2</v>
      </c>
      <c r="R794" s="2">
        <v>3</v>
      </c>
    </row>
    <row r="795" spans="1:18" ht="12.75" customHeight="1">
      <c r="A795" s="3" t="s">
        <v>27</v>
      </c>
      <c r="B795" s="3" t="s">
        <v>28</v>
      </c>
      <c r="C795" s="3" t="s">
        <v>29</v>
      </c>
      <c r="D795" s="3" t="s">
        <v>23</v>
      </c>
      <c r="E795" s="3" t="s">
        <v>118</v>
      </c>
      <c r="I795" s="2">
        <v>1</v>
      </c>
      <c r="L795" s="2">
        <v>1</v>
      </c>
      <c r="R795" s="2">
        <v>2</v>
      </c>
    </row>
    <row r="796" spans="1:18" ht="12.75" customHeight="1">
      <c r="A796" s="3" t="s">
        <v>27</v>
      </c>
      <c r="B796" s="3" t="s">
        <v>28</v>
      </c>
      <c r="C796" s="3" t="s">
        <v>29</v>
      </c>
      <c r="D796" s="3" t="s">
        <v>23</v>
      </c>
      <c r="E796" s="3" t="s">
        <v>117</v>
      </c>
      <c r="J796" s="2">
        <v>1</v>
      </c>
      <c r="R796" s="2">
        <v>1</v>
      </c>
    </row>
    <row r="797" spans="1:18" ht="12.75" customHeight="1">
      <c r="A797" s="3" t="s">
        <v>27</v>
      </c>
      <c r="B797" s="3" t="s">
        <v>28</v>
      </c>
      <c r="C797" s="3" t="s">
        <v>29</v>
      </c>
      <c r="D797" s="3" t="s">
        <v>23</v>
      </c>
      <c r="E797" s="3" t="s">
        <v>116</v>
      </c>
      <c r="I797" s="2">
        <v>1</v>
      </c>
      <c r="J797" s="2">
        <v>1</v>
      </c>
      <c r="L797" s="2">
        <v>1</v>
      </c>
      <c r="M797" s="2">
        <v>1</v>
      </c>
      <c r="N797" s="2">
        <v>1</v>
      </c>
      <c r="R797" s="2">
        <v>5</v>
      </c>
    </row>
    <row r="798" spans="1:18" ht="12.75" customHeight="1">
      <c r="A798" s="3" t="s">
        <v>27</v>
      </c>
      <c r="B798" s="3" t="s">
        <v>28</v>
      </c>
      <c r="C798" s="3" t="s">
        <v>29</v>
      </c>
      <c r="D798" s="3" t="s">
        <v>23</v>
      </c>
      <c r="E798" s="3" t="s">
        <v>115</v>
      </c>
      <c r="J798" s="2">
        <v>1</v>
      </c>
      <c r="P798" s="2">
        <v>1</v>
      </c>
      <c r="R798" s="2">
        <v>2</v>
      </c>
    </row>
    <row r="799" spans="1:18" ht="12.75" customHeight="1">
      <c r="A799" s="3" t="s">
        <v>27</v>
      </c>
      <c r="B799" s="3" t="s">
        <v>28</v>
      </c>
      <c r="C799" s="3" t="s">
        <v>29</v>
      </c>
      <c r="D799" s="3" t="s">
        <v>23</v>
      </c>
      <c r="E799" s="3" t="s">
        <v>114</v>
      </c>
      <c r="G799" s="2">
        <v>1</v>
      </c>
      <c r="H799" s="2">
        <v>1</v>
      </c>
      <c r="J799" s="2">
        <v>1</v>
      </c>
      <c r="L799" s="2">
        <v>1</v>
      </c>
      <c r="N799" s="2">
        <v>1</v>
      </c>
      <c r="O799" s="2">
        <v>1</v>
      </c>
      <c r="P799" s="2">
        <v>1</v>
      </c>
      <c r="Q799" s="2">
        <v>2</v>
      </c>
      <c r="R799" s="2">
        <v>9</v>
      </c>
    </row>
    <row r="800" spans="1:18" ht="12.75" customHeight="1">
      <c r="A800" s="3" t="s">
        <v>27</v>
      </c>
      <c r="B800" s="3" t="s">
        <v>28</v>
      </c>
      <c r="C800" s="3" t="s">
        <v>29</v>
      </c>
      <c r="D800" s="3" t="s">
        <v>23</v>
      </c>
      <c r="E800" s="3" t="s">
        <v>113</v>
      </c>
      <c r="I800" s="2">
        <v>2</v>
      </c>
      <c r="K800" s="2">
        <v>1</v>
      </c>
      <c r="M800" s="2">
        <v>1</v>
      </c>
      <c r="P800" s="2">
        <v>1</v>
      </c>
      <c r="R800" s="2">
        <v>5</v>
      </c>
    </row>
    <row r="801" spans="1:18" ht="12.75" customHeight="1">
      <c r="A801" s="3" t="s">
        <v>27</v>
      </c>
      <c r="B801" s="3" t="s">
        <v>28</v>
      </c>
      <c r="C801" s="3" t="s">
        <v>29</v>
      </c>
      <c r="D801" s="3" t="s">
        <v>23</v>
      </c>
      <c r="E801" s="3" t="s">
        <v>112</v>
      </c>
      <c r="H801" s="2">
        <v>1</v>
      </c>
      <c r="N801" s="2">
        <v>1</v>
      </c>
      <c r="O801" s="2">
        <v>2</v>
      </c>
      <c r="R801" s="2">
        <v>4</v>
      </c>
    </row>
    <row r="802" spans="1:18" ht="12.75" customHeight="1">
      <c r="A802" s="3" t="s">
        <v>27</v>
      </c>
      <c r="B802" s="3" t="s">
        <v>28</v>
      </c>
      <c r="C802" s="3" t="s">
        <v>29</v>
      </c>
      <c r="D802" s="3" t="s">
        <v>23</v>
      </c>
      <c r="E802" s="3" t="s">
        <v>111</v>
      </c>
      <c r="H802" s="2">
        <v>1</v>
      </c>
      <c r="K802" s="2">
        <v>2</v>
      </c>
      <c r="L802" s="2">
        <v>1</v>
      </c>
      <c r="M802" s="2">
        <v>1</v>
      </c>
      <c r="R802" s="2">
        <v>5</v>
      </c>
    </row>
    <row r="803" spans="1:18" ht="12.75" customHeight="1">
      <c r="A803" s="3" t="s">
        <v>27</v>
      </c>
      <c r="B803" s="3" t="s">
        <v>28</v>
      </c>
      <c r="C803" s="3" t="s">
        <v>29</v>
      </c>
      <c r="D803" s="3" t="s">
        <v>23</v>
      </c>
      <c r="E803" s="3" t="s">
        <v>44</v>
      </c>
      <c r="I803" s="2">
        <v>1</v>
      </c>
      <c r="J803" s="2">
        <v>1</v>
      </c>
      <c r="K803" s="2">
        <v>1</v>
      </c>
      <c r="M803" s="2">
        <v>1</v>
      </c>
      <c r="R803" s="2">
        <v>4</v>
      </c>
    </row>
    <row r="804" spans="1:18" ht="12.75" customHeight="1">
      <c r="A804" s="3" t="s">
        <v>27</v>
      </c>
      <c r="B804" s="3" t="s">
        <v>28</v>
      </c>
      <c r="C804" s="3" t="s">
        <v>29</v>
      </c>
      <c r="D804" s="3" t="s">
        <v>23</v>
      </c>
      <c r="E804" s="3" t="s">
        <v>110</v>
      </c>
      <c r="F804" s="2">
        <v>1</v>
      </c>
      <c r="K804" s="2">
        <v>1</v>
      </c>
      <c r="N804" s="2">
        <v>1</v>
      </c>
      <c r="P804" s="2">
        <v>1</v>
      </c>
      <c r="Q804" s="2">
        <v>1</v>
      </c>
      <c r="R804" s="2">
        <v>5</v>
      </c>
    </row>
    <row r="805" spans="1:18" ht="12.75" customHeight="1">
      <c r="A805" s="3" t="s">
        <v>27</v>
      </c>
      <c r="B805" s="3" t="s">
        <v>28</v>
      </c>
      <c r="C805" s="3" t="s">
        <v>29</v>
      </c>
      <c r="D805" s="3" t="s">
        <v>23</v>
      </c>
      <c r="E805" s="3" t="s">
        <v>109</v>
      </c>
      <c r="F805" s="2">
        <v>1</v>
      </c>
      <c r="G805" s="2">
        <v>2</v>
      </c>
      <c r="H805" s="2">
        <v>1</v>
      </c>
      <c r="J805" s="2">
        <v>1</v>
      </c>
      <c r="L805" s="2">
        <v>1</v>
      </c>
      <c r="P805" s="2">
        <v>2</v>
      </c>
      <c r="Q805" s="2">
        <v>2</v>
      </c>
      <c r="R805" s="2">
        <v>10</v>
      </c>
    </row>
    <row r="806" spans="1:18" ht="12.75" customHeight="1">
      <c r="A806" s="3" t="s">
        <v>27</v>
      </c>
      <c r="B806" s="3" t="s">
        <v>28</v>
      </c>
      <c r="C806" s="3" t="s">
        <v>29</v>
      </c>
      <c r="D806" s="3" t="s">
        <v>23</v>
      </c>
      <c r="E806" s="3" t="s">
        <v>108</v>
      </c>
      <c r="F806" s="2">
        <v>1</v>
      </c>
      <c r="L806" s="2">
        <v>1</v>
      </c>
      <c r="N806" s="2">
        <v>1</v>
      </c>
      <c r="O806" s="2">
        <v>1</v>
      </c>
      <c r="Q806" s="2">
        <v>1</v>
      </c>
      <c r="R806" s="2">
        <v>5</v>
      </c>
    </row>
    <row r="807" spans="1:18" ht="12.75" customHeight="1">
      <c r="A807" s="3" t="s">
        <v>27</v>
      </c>
      <c r="B807" s="3" t="s">
        <v>28</v>
      </c>
      <c r="C807" s="3" t="s">
        <v>29</v>
      </c>
      <c r="D807" s="3" t="s">
        <v>23</v>
      </c>
      <c r="E807" s="3" t="s">
        <v>107</v>
      </c>
      <c r="F807" s="2">
        <v>1</v>
      </c>
      <c r="I807" s="2">
        <v>1</v>
      </c>
      <c r="O807" s="2">
        <v>1</v>
      </c>
      <c r="P807" s="2">
        <v>1</v>
      </c>
      <c r="R807" s="2">
        <v>4</v>
      </c>
    </row>
    <row r="808" spans="1:18" ht="12.75" customHeight="1">
      <c r="A808" s="3" t="s">
        <v>27</v>
      </c>
      <c r="B808" s="3" t="s">
        <v>28</v>
      </c>
      <c r="C808" s="3" t="s">
        <v>29</v>
      </c>
      <c r="D808" s="3" t="s">
        <v>23</v>
      </c>
      <c r="E808" s="3" t="s">
        <v>106</v>
      </c>
      <c r="F808" s="2">
        <v>2</v>
      </c>
      <c r="G808" s="2">
        <v>3</v>
      </c>
      <c r="M808" s="2">
        <v>2</v>
      </c>
      <c r="R808" s="2">
        <v>7</v>
      </c>
    </row>
    <row r="809" spans="1:18" ht="12.75" customHeight="1">
      <c r="A809" s="3" t="s">
        <v>27</v>
      </c>
      <c r="B809" s="3" t="s">
        <v>28</v>
      </c>
      <c r="C809" s="3" t="s">
        <v>29</v>
      </c>
      <c r="D809" s="3" t="s">
        <v>23</v>
      </c>
      <c r="E809" s="3" t="s">
        <v>105</v>
      </c>
      <c r="H809" s="2">
        <v>1</v>
      </c>
      <c r="I809" s="2">
        <v>1</v>
      </c>
      <c r="J809" s="2">
        <v>2</v>
      </c>
      <c r="K809" s="2">
        <v>1</v>
      </c>
      <c r="L809" s="2">
        <v>1</v>
      </c>
      <c r="N809" s="2">
        <v>1</v>
      </c>
      <c r="Q809" s="2">
        <v>1</v>
      </c>
      <c r="R809" s="2">
        <v>8</v>
      </c>
    </row>
    <row r="810" spans="1:18" ht="12.75" customHeight="1">
      <c r="A810" s="3" t="s">
        <v>27</v>
      </c>
      <c r="B810" s="3" t="s">
        <v>28</v>
      </c>
      <c r="C810" s="3" t="s">
        <v>29</v>
      </c>
      <c r="D810" s="3" t="s">
        <v>23</v>
      </c>
      <c r="E810" s="3" t="s">
        <v>104</v>
      </c>
      <c r="G810" s="2">
        <v>1</v>
      </c>
      <c r="R810" s="2">
        <v>1</v>
      </c>
    </row>
    <row r="811" spans="1:18" ht="12.75" customHeight="1">
      <c r="A811" s="3" t="s">
        <v>27</v>
      </c>
      <c r="B811" s="3" t="s">
        <v>28</v>
      </c>
      <c r="C811" s="3" t="s">
        <v>29</v>
      </c>
      <c r="D811" s="3" t="s">
        <v>23</v>
      </c>
      <c r="E811" s="3" t="s">
        <v>103</v>
      </c>
      <c r="F811" s="2">
        <v>2</v>
      </c>
      <c r="H811" s="2">
        <v>1</v>
      </c>
      <c r="K811" s="2">
        <v>1</v>
      </c>
      <c r="R811" s="2">
        <v>4</v>
      </c>
    </row>
    <row r="812" spans="1:18" ht="12.75" customHeight="1">
      <c r="A812" s="3" t="s">
        <v>27</v>
      </c>
      <c r="B812" s="3" t="s">
        <v>28</v>
      </c>
      <c r="C812" s="3" t="s">
        <v>29</v>
      </c>
      <c r="D812" s="3" t="s">
        <v>23</v>
      </c>
      <c r="E812" s="3" t="s">
        <v>102</v>
      </c>
      <c r="M812" s="2">
        <v>1</v>
      </c>
      <c r="P812" s="2">
        <v>1</v>
      </c>
      <c r="R812" s="2">
        <v>2</v>
      </c>
    </row>
    <row r="813" spans="1:18" ht="12.75" customHeight="1">
      <c r="A813" s="3" t="s">
        <v>27</v>
      </c>
      <c r="B813" s="3" t="s">
        <v>28</v>
      </c>
      <c r="C813" s="3" t="s">
        <v>29</v>
      </c>
      <c r="D813" s="3" t="s">
        <v>23</v>
      </c>
      <c r="E813" s="3" t="s">
        <v>101</v>
      </c>
      <c r="I813" s="2">
        <v>1</v>
      </c>
      <c r="L813" s="2">
        <v>1</v>
      </c>
      <c r="O813" s="2">
        <v>2</v>
      </c>
      <c r="R813" s="2">
        <v>4</v>
      </c>
    </row>
    <row r="814" spans="1:18" ht="12.75" customHeight="1">
      <c r="A814" s="3" t="s">
        <v>27</v>
      </c>
      <c r="B814" s="3" t="s">
        <v>28</v>
      </c>
      <c r="C814" s="3" t="s">
        <v>29</v>
      </c>
      <c r="D814" s="3" t="s">
        <v>23</v>
      </c>
      <c r="E814" s="3" t="s">
        <v>100</v>
      </c>
      <c r="H814" s="2">
        <v>1</v>
      </c>
      <c r="K814" s="2">
        <v>1</v>
      </c>
      <c r="Q814" s="2">
        <v>1</v>
      </c>
      <c r="R814" s="2">
        <v>3</v>
      </c>
    </row>
    <row r="815" spans="1:18" ht="12.75" customHeight="1">
      <c r="A815" s="3" t="s">
        <v>27</v>
      </c>
      <c r="B815" s="3" t="s">
        <v>28</v>
      </c>
      <c r="C815" s="3" t="s">
        <v>29</v>
      </c>
      <c r="D815" s="3" t="s">
        <v>23</v>
      </c>
      <c r="E815" s="3" t="s">
        <v>99</v>
      </c>
      <c r="G815" s="2">
        <v>1</v>
      </c>
      <c r="M815" s="2">
        <v>1</v>
      </c>
      <c r="N815" s="2">
        <v>1</v>
      </c>
      <c r="R815" s="2">
        <v>3</v>
      </c>
    </row>
    <row r="816" spans="1:18" ht="12.75" customHeight="1">
      <c r="A816" s="3" t="s">
        <v>27</v>
      </c>
      <c r="B816" s="3" t="s">
        <v>28</v>
      </c>
      <c r="C816" s="3" t="s">
        <v>29</v>
      </c>
      <c r="D816" s="3" t="s">
        <v>23</v>
      </c>
      <c r="E816" s="3" t="s">
        <v>97</v>
      </c>
      <c r="M816" s="2">
        <v>1</v>
      </c>
      <c r="N816" s="2">
        <v>1</v>
      </c>
      <c r="R816" s="2">
        <v>2</v>
      </c>
    </row>
    <row r="817" spans="1:18" ht="12.75" customHeight="1">
      <c r="A817" s="3" t="s">
        <v>27</v>
      </c>
      <c r="B817" s="3" t="s">
        <v>28</v>
      </c>
      <c r="C817" s="3" t="s">
        <v>29</v>
      </c>
      <c r="D817" s="3" t="s">
        <v>23</v>
      </c>
      <c r="E817" s="3" t="s">
        <v>95</v>
      </c>
      <c r="N817" s="2">
        <v>1</v>
      </c>
      <c r="R817" s="2">
        <v>1</v>
      </c>
    </row>
    <row r="818" spans="1:18" ht="12.75" customHeight="1">
      <c r="A818" s="3" t="s">
        <v>27</v>
      </c>
      <c r="B818" s="3" t="s">
        <v>28</v>
      </c>
      <c r="C818" s="3" t="s">
        <v>29</v>
      </c>
      <c r="D818" s="3" t="s">
        <v>23</v>
      </c>
      <c r="E818" s="3" t="s">
        <v>94</v>
      </c>
      <c r="G818" s="2">
        <v>1</v>
      </c>
      <c r="R818" s="2">
        <v>1</v>
      </c>
    </row>
    <row r="819" spans="1:18" ht="12.75" customHeight="1">
      <c r="A819" s="3" t="s">
        <v>27</v>
      </c>
      <c r="B819" s="3" t="s">
        <v>28</v>
      </c>
      <c r="C819" s="3" t="s">
        <v>29</v>
      </c>
      <c r="D819" s="3" t="s">
        <v>23</v>
      </c>
      <c r="E819" s="3" t="s">
        <v>93</v>
      </c>
      <c r="K819" s="2">
        <v>1</v>
      </c>
      <c r="M819" s="2">
        <v>1</v>
      </c>
      <c r="R819" s="2">
        <v>2</v>
      </c>
    </row>
    <row r="820" spans="1:18" ht="12.75" customHeight="1">
      <c r="A820" s="3" t="s">
        <v>27</v>
      </c>
      <c r="B820" s="3" t="s">
        <v>28</v>
      </c>
      <c r="C820" s="3" t="s">
        <v>29</v>
      </c>
      <c r="D820" s="3" t="s">
        <v>23</v>
      </c>
      <c r="E820" s="3" t="s">
        <v>92</v>
      </c>
      <c r="J820" s="2">
        <v>1</v>
      </c>
      <c r="P820" s="2">
        <v>1</v>
      </c>
      <c r="Q820" s="2">
        <v>1</v>
      </c>
      <c r="R820" s="2">
        <v>3</v>
      </c>
    </row>
    <row r="821" spans="1:18" ht="12.75" customHeight="1">
      <c r="A821" s="3" t="s">
        <v>27</v>
      </c>
      <c r="B821" s="3" t="s">
        <v>28</v>
      </c>
      <c r="C821" s="3" t="s">
        <v>29</v>
      </c>
      <c r="D821" s="3" t="s">
        <v>23</v>
      </c>
      <c r="E821" s="3" t="s">
        <v>91</v>
      </c>
      <c r="O821" s="2">
        <v>1</v>
      </c>
      <c r="R821" s="2">
        <v>1</v>
      </c>
    </row>
    <row r="822" spans="1:18" ht="12.75" customHeight="1">
      <c r="A822" s="3" t="s">
        <v>27</v>
      </c>
      <c r="B822" s="3" t="s">
        <v>28</v>
      </c>
      <c r="C822" s="3" t="s">
        <v>29</v>
      </c>
      <c r="D822" s="3" t="s">
        <v>23</v>
      </c>
      <c r="E822" s="3" t="s">
        <v>90</v>
      </c>
      <c r="I822" s="2">
        <v>1</v>
      </c>
      <c r="R822" s="2">
        <v>1</v>
      </c>
    </row>
    <row r="823" spans="1:18" ht="12.75" customHeight="1">
      <c r="A823" s="3" t="s">
        <v>27</v>
      </c>
      <c r="B823" s="3" t="s">
        <v>28</v>
      </c>
      <c r="C823" s="3" t="s">
        <v>29</v>
      </c>
      <c r="D823" s="3" t="s">
        <v>23</v>
      </c>
      <c r="E823" s="3" t="s">
        <v>89</v>
      </c>
      <c r="O823" s="2">
        <v>1</v>
      </c>
      <c r="R823" s="2">
        <v>1</v>
      </c>
    </row>
    <row r="824" spans="1:18" ht="12.75" customHeight="1">
      <c r="A824" s="3" t="s">
        <v>27</v>
      </c>
      <c r="B824" s="3" t="s">
        <v>28</v>
      </c>
      <c r="C824" s="3" t="s">
        <v>29</v>
      </c>
      <c r="D824" s="3" t="s">
        <v>23</v>
      </c>
      <c r="E824" s="3" t="s">
        <v>217</v>
      </c>
      <c r="L824" s="2">
        <v>1</v>
      </c>
      <c r="O824" s="2">
        <v>1</v>
      </c>
      <c r="P824" s="2">
        <v>1</v>
      </c>
      <c r="R824" s="2">
        <v>3</v>
      </c>
    </row>
    <row r="825" spans="1:18" ht="12.75" customHeight="1">
      <c r="A825" s="3" t="s">
        <v>27</v>
      </c>
      <c r="B825" s="3" t="s">
        <v>28</v>
      </c>
      <c r="C825" s="3" t="s">
        <v>29</v>
      </c>
      <c r="D825" s="3" t="s">
        <v>23</v>
      </c>
      <c r="E825" s="3" t="s">
        <v>88</v>
      </c>
      <c r="L825" s="2">
        <v>1</v>
      </c>
      <c r="R825" s="2">
        <v>1</v>
      </c>
    </row>
    <row r="826" spans="1:18" ht="12.75" customHeight="1">
      <c r="A826" s="3" t="s">
        <v>27</v>
      </c>
      <c r="B826" s="3" t="s">
        <v>28</v>
      </c>
      <c r="C826" s="3" t="s">
        <v>29</v>
      </c>
      <c r="D826" s="3" t="s">
        <v>23</v>
      </c>
      <c r="E826" s="3" t="s">
        <v>216</v>
      </c>
      <c r="K826" s="2">
        <v>1</v>
      </c>
      <c r="L826" s="2">
        <v>1</v>
      </c>
      <c r="M826" s="2">
        <v>1</v>
      </c>
      <c r="R826" s="2">
        <v>3</v>
      </c>
    </row>
    <row r="827" spans="1:18" ht="12.75" customHeight="1">
      <c r="A827" s="3" t="s">
        <v>27</v>
      </c>
      <c r="B827" s="3" t="s">
        <v>28</v>
      </c>
      <c r="C827" s="3" t="s">
        <v>29</v>
      </c>
      <c r="D827" s="3" t="s">
        <v>23</v>
      </c>
      <c r="E827" s="3" t="s">
        <v>86</v>
      </c>
      <c r="H827" s="2">
        <v>1</v>
      </c>
      <c r="L827" s="2">
        <v>1</v>
      </c>
      <c r="R827" s="2">
        <v>2</v>
      </c>
    </row>
    <row r="828" spans="1:18" ht="12.75" customHeight="1">
      <c r="A828" s="3" t="s">
        <v>27</v>
      </c>
      <c r="B828" s="3" t="s">
        <v>28</v>
      </c>
      <c r="C828" s="3" t="s">
        <v>29</v>
      </c>
      <c r="D828" s="3" t="s">
        <v>23</v>
      </c>
      <c r="E828" s="3" t="s">
        <v>85</v>
      </c>
      <c r="J828" s="2">
        <v>1</v>
      </c>
      <c r="O828" s="2">
        <v>1</v>
      </c>
      <c r="R828" s="2">
        <v>2</v>
      </c>
    </row>
    <row r="829" spans="1:18" ht="12.75" customHeight="1">
      <c r="A829" s="3" t="s">
        <v>27</v>
      </c>
      <c r="B829" s="3" t="s">
        <v>28</v>
      </c>
      <c r="C829" s="3" t="s">
        <v>29</v>
      </c>
      <c r="D829" s="3" t="s">
        <v>23</v>
      </c>
      <c r="E829" s="3" t="s">
        <v>84</v>
      </c>
      <c r="P829" s="2">
        <v>1</v>
      </c>
      <c r="R829" s="2">
        <v>1</v>
      </c>
    </row>
    <row r="830" spans="1:18" ht="12.75" customHeight="1">
      <c r="A830" s="3" t="s">
        <v>27</v>
      </c>
      <c r="B830" s="3" t="s">
        <v>28</v>
      </c>
      <c r="C830" s="3" t="s">
        <v>29</v>
      </c>
      <c r="D830" s="3" t="s">
        <v>23</v>
      </c>
      <c r="E830" s="3" t="s">
        <v>83</v>
      </c>
      <c r="O830" s="2">
        <v>2</v>
      </c>
      <c r="R830" s="2">
        <v>2</v>
      </c>
    </row>
    <row r="831" spans="1:18" ht="12.75" customHeight="1">
      <c r="A831" s="3" t="s">
        <v>27</v>
      </c>
      <c r="B831" s="3" t="s">
        <v>28</v>
      </c>
      <c r="C831" s="3" t="s">
        <v>29</v>
      </c>
      <c r="D831" s="3" t="s">
        <v>23</v>
      </c>
      <c r="E831" s="3" t="s">
        <v>82</v>
      </c>
      <c r="Q831" s="2">
        <v>1</v>
      </c>
      <c r="R831" s="2">
        <v>1</v>
      </c>
    </row>
    <row r="832" spans="1:18" ht="12.75" customHeight="1">
      <c r="A832" s="3" t="s">
        <v>27</v>
      </c>
      <c r="B832" s="3" t="s">
        <v>28</v>
      </c>
      <c r="C832" s="3" t="s">
        <v>29</v>
      </c>
      <c r="D832" s="3" t="s">
        <v>23</v>
      </c>
      <c r="E832" s="3" t="s">
        <v>200</v>
      </c>
      <c r="P832" s="2">
        <v>1</v>
      </c>
      <c r="R832" s="2">
        <v>1</v>
      </c>
    </row>
    <row r="833" spans="1:18" ht="12.75" customHeight="1">
      <c r="A833" s="3" t="s">
        <v>27</v>
      </c>
      <c r="B833" s="3" t="s">
        <v>28</v>
      </c>
      <c r="C833" s="3" t="s">
        <v>29</v>
      </c>
      <c r="D833" s="3" t="s">
        <v>23</v>
      </c>
      <c r="E833" s="3" t="s">
        <v>215</v>
      </c>
      <c r="F833" s="2">
        <v>1</v>
      </c>
      <c r="R833" s="2">
        <v>1</v>
      </c>
    </row>
    <row r="834" spans="1:18" ht="12.75" customHeight="1">
      <c r="A834" s="3" t="s">
        <v>27</v>
      </c>
      <c r="B834" s="3" t="s">
        <v>28</v>
      </c>
      <c r="C834" s="3" t="s">
        <v>29</v>
      </c>
      <c r="D834" s="3" t="s">
        <v>23</v>
      </c>
      <c r="E834" s="3" t="s">
        <v>78</v>
      </c>
      <c r="G834" s="2">
        <v>1</v>
      </c>
      <c r="R834" s="2">
        <v>1</v>
      </c>
    </row>
    <row r="835" spans="1:18" ht="12.75" customHeight="1">
      <c r="A835" s="3" t="s">
        <v>27</v>
      </c>
      <c r="B835" s="3" t="s">
        <v>28</v>
      </c>
      <c r="C835" s="3" t="s">
        <v>29</v>
      </c>
      <c r="D835" s="3" t="s">
        <v>23</v>
      </c>
      <c r="E835" s="3" t="s">
        <v>226</v>
      </c>
      <c r="N835" s="2">
        <v>1</v>
      </c>
      <c r="R835" s="2">
        <v>1</v>
      </c>
    </row>
    <row r="836" spans="1:18" ht="12.75" customHeight="1">
      <c r="A836" s="3" t="s">
        <v>27</v>
      </c>
      <c r="B836" s="3" t="s">
        <v>28</v>
      </c>
      <c r="C836" s="3" t="s">
        <v>29</v>
      </c>
      <c r="D836" s="3" t="s">
        <v>23</v>
      </c>
      <c r="E836" s="3" t="s">
        <v>77</v>
      </c>
      <c r="N836" s="2">
        <v>1</v>
      </c>
      <c r="R836" s="2">
        <v>1</v>
      </c>
    </row>
    <row r="837" spans="1:18" ht="12.75" customHeight="1">
      <c r="A837" s="3" t="s">
        <v>27</v>
      </c>
      <c r="B837" s="3" t="s">
        <v>28</v>
      </c>
      <c r="C837" s="3" t="s">
        <v>29</v>
      </c>
      <c r="D837" s="3" t="s">
        <v>23</v>
      </c>
      <c r="E837" s="3" t="s">
        <v>74</v>
      </c>
      <c r="K837" s="2">
        <v>1</v>
      </c>
      <c r="R837" s="2">
        <v>1</v>
      </c>
    </row>
    <row r="838" spans="1:18" ht="12.75" customHeight="1">
      <c r="A838" s="3" t="s">
        <v>27</v>
      </c>
      <c r="B838" s="3" t="s">
        <v>28</v>
      </c>
      <c r="C838" s="3" t="s">
        <v>29</v>
      </c>
      <c r="D838" s="3" t="s">
        <v>23</v>
      </c>
      <c r="E838" s="3" t="s">
        <v>225</v>
      </c>
      <c r="Q838" s="2">
        <v>1</v>
      </c>
      <c r="R838" s="2">
        <v>1</v>
      </c>
    </row>
    <row r="839" spans="1:18" ht="12.75" customHeight="1">
      <c r="A839" s="3" t="s">
        <v>27</v>
      </c>
      <c r="B839" s="3" t="s">
        <v>28</v>
      </c>
      <c r="C839" s="3" t="s">
        <v>29</v>
      </c>
      <c r="D839" s="3" t="s">
        <v>23</v>
      </c>
      <c r="E839" s="3" t="s">
        <v>173</v>
      </c>
      <c r="F839" s="2">
        <v>1</v>
      </c>
      <c r="K839" s="2">
        <v>1</v>
      </c>
      <c r="R839" s="2">
        <v>2</v>
      </c>
    </row>
    <row r="840" spans="1:18" ht="12.75" customHeight="1">
      <c r="A840" s="3" t="s">
        <v>27</v>
      </c>
      <c r="B840" s="3" t="s">
        <v>28</v>
      </c>
      <c r="C840" s="3" t="s">
        <v>29</v>
      </c>
      <c r="D840" s="3" t="s">
        <v>23</v>
      </c>
      <c r="E840" s="3" t="s">
        <v>73</v>
      </c>
      <c r="F840" s="2">
        <v>1</v>
      </c>
      <c r="R840" s="2">
        <v>1</v>
      </c>
    </row>
    <row r="841" spans="1:18" ht="12.75" customHeight="1">
      <c r="A841" s="3" t="s">
        <v>27</v>
      </c>
      <c r="B841" s="3" t="s">
        <v>28</v>
      </c>
      <c r="C841" s="3" t="s">
        <v>29</v>
      </c>
      <c r="D841" s="3" t="s">
        <v>23</v>
      </c>
      <c r="E841" s="3" t="s">
        <v>151</v>
      </c>
      <c r="G841" s="2">
        <v>1</v>
      </c>
      <c r="Q841" s="2">
        <v>1</v>
      </c>
      <c r="R841" s="2">
        <v>2</v>
      </c>
    </row>
    <row r="842" spans="1:18" ht="12.75" customHeight="1">
      <c r="A842" s="3" t="s">
        <v>27</v>
      </c>
      <c r="B842" s="3" t="s">
        <v>28</v>
      </c>
      <c r="C842" s="3" t="s">
        <v>29</v>
      </c>
      <c r="D842" s="3" t="s">
        <v>23</v>
      </c>
      <c r="E842" s="3" t="s">
        <v>72</v>
      </c>
      <c r="H842" s="2">
        <v>1</v>
      </c>
      <c r="J842" s="2">
        <v>1</v>
      </c>
      <c r="R842" s="2">
        <v>2</v>
      </c>
    </row>
    <row r="843" spans="1:18" ht="12.75" customHeight="1">
      <c r="A843" s="3" t="s">
        <v>27</v>
      </c>
      <c r="B843" s="3" t="s">
        <v>28</v>
      </c>
      <c r="C843" s="3" t="s">
        <v>29</v>
      </c>
      <c r="D843" s="3" t="s">
        <v>23</v>
      </c>
      <c r="E843" s="3" t="s">
        <v>71</v>
      </c>
      <c r="L843" s="2">
        <v>1</v>
      </c>
      <c r="R843" s="2">
        <v>1</v>
      </c>
    </row>
    <row r="844" spans="1:18" ht="12.75" customHeight="1">
      <c r="A844" s="3" t="s">
        <v>27</v>
      </c>
      <c r="B844" s="3" t="s">
        <v>28</v>
      </c>
      <c r="C844" s="3" t="s">
        <v>29</v>
      </c>
      <c r="D844" s="3" t="s">
        <v>23</v>
      </c>
      <c r="E844" s="3" t="s">
        <v>228</v>
      </c>
      <c r="I844" s="2">
        <v>1</v>
      </c>
      <c r="J844" s="2">
        <v>1</v>
      </c>
      <c r="R844" s="2">
        <v>2</v>
      </c>
    </row>
    <row r="845" spans="1:18" ht="12.75" customHeight="1">
      <c r="A845" s="3" t="s">
        <v>27</v>
      </c>
      <c r="B845" s="3" t="s">
        <v>28</v>
      </c>
      <c r="C845" s="3" t="s">
        <v>29</v>
      </c>
      <c r="D845" s="3" t="s">
        <v>23</v>
      </c>
      <c r="E845" s="3" t="s">
        <v>149</v>
      </c>
      <c r="L845" s="2">
        <v>1</v>
      </c>
      <c r="O845" s="2">
        <v>1</v>
      </c>
      <c r="R845" s="2">
        <v>2</v>
      </c>
    </row>
    <row r="846" spans="1:18" ht="12.75" customHeight="1">
      <c r="A846" s="3" t="s">
        <v>27</v>
      </c>
      <c r="B846" s="3" t="s">
        <v>28</v>
      </c>
      <c r="C846" s="3" t="s">
        <v>29</v>
      </c>
      <c r="D846" s="3" t="s">
        <v>23</v>
      </c>
      <c r="E846" s="3" t="s">
        <v>70</v>
      </c>
      <c r="G846" s="2">
        <v>1</v>
      </c>
      <c r="R846" s="2">
        <v>1</v>
      </c>
    </row>
    <row r="847" spans="1:18" ht="12.75" customHeight="1">
      <c r="A847" s="3" t="s">
        <v>27</v>
      </c>
      <c r="B847" s="3" t="s">
        <v>28</v>
      </c>
      <c r="C847" s="3" t="s">
        <v>29</v>
      </c>
      <c r="D847" s="3" t="s">
        <v>23</v>
      </c>
      <c r="E847" s="3" t="s">
        <v>69</v>
      </c>
      <c r="J847" s="2">
        <v>1</v>
      </c>
      <c r="K847" s="2">
        <v>1</v>
      </c>
      <c r="R847" s="2">
        <v>2</v>
      </c>
    </row>
    <row r="848" spans="1:18" ht="12.75" customHeight="1">
      <c r="A848" s="3" t="s">
        <v>27</v>
      </c>
      <c r="B848" s="3" t="s">
        <v>28</v>
      </c>
      <c r="C848" s="3" t="s">
        <v>29</v>
      </c>
      <c r="D848" s="3" t="s">
        <v>23</v>
      </c>
      <c r="E848" s="3" t="s">
        <v>68</v>
      </c>
      <c r="H848" s="2">
        <v>1</v>
      </c>
      <c r="N848" s="2">
        <v>1</v>
      </c>
      <c r="R848" s="2">
        <v>2</v>
      </c>
    </row>
    <row r="849" spans="1:18" ht="12.75" customHeight="1">
      <c r="A849" s="3" t="s">
        <v>27</v>
      </c>
      <c r="B849" s="3" t="s">
        <v>28</v>
      </c>
      <c r="C849" s="3" t="s">
        <v>29</v>
      </c>
      <c r="D849" s="3" t="s">
        <v>23</v>
      </c>
      <c r="E849" s="3" t="s">
        <v>67</v>
      </c>
      <c r="F849" s="2">
        <v>1</v>
      </c>
      <c r="N849" s="2">
        <v>1</v>
      </c>
      <c r="R849" s="2">
        <v>2</v>
      </c>
    </row>
    <row r="850" spans="1:18" ht="12.75" customHeight="1">
      <c r="A850" s="3" t="s">
        <v>27</v>
      </c>
      <c r="B850" s="3" t="s">
        <v>28</v>
      </c>
      <c r="C850" s="3" t="s">
        <v>29</v>
      </c>
      <c r="D850" s="3" t="s">
        <v>23</v>
      </c>
      <c r="E850" s="3" t="s">
        <v>181</v>
      </c>
      <c r="J850" s="2">
        <v>1</v>
      </c>
      <c r="R850" s="2">
        <v>1</v>
      </c>
    </row>
    <row r="851" spans="1:18" ht="12.75" customHeight="1">
      <c r="A851" s="3" t="s">
        <v>27</v>
      </c>
      <c r="B851" s="3" t="s">
        <v>28</v>
      </c>
      <c r="C851" s="3" t="s">
        <v>29</v>
      </c>
      <c r="D851" s="3" t="s">
        <v>23</v>
      </c>
      <c r="E851" s="3" t="s">
        <v>170</v>
      </c>
      <c r="G851" s="2">
        <v>1</v>
      </c>
      <c r="R851" s="2">
        <v>1</v>
      </c>
    </row>
    <row r="852" spans="1:18" ht="12.75" customHeight="1">
      <c r="A852" s="3" t="s">
        <v>27</v>
      </c>
      <c r="B852" s="3" t="s">
        <v>28</v>
      </c>
      <c r="C852" s="3" t="s">
        <v>29</v>
      </c>
      <c r="D852" s="3" t="s">
        <v>23</v>
      </c>
      <c r="E852" s="3" t="s">
        <v>66</v>
      </c>
      <c r="M852" s="2">
        <v>1</v>
      </c>
      <c r="R852" s="2">
        <v>1</v>
      </c>
    </row>
    <row r="853" spans="1:18" ht="12.75" customHeight="1">
      <c r="A853" s="3" t="s">
        <v>27</v>
      </c>
      <c r="B853" s="3" t="s">
        <v>28</v>
      </c>
      <c r="C853" s="3" t="s">
        <v>29</v>
      </c>
      <c r="D853" s="3" t="s">
        <v>23</v>
      </c>
      <c r="E853" s="3" t="s">
        <v>196</v>
      </c>
      <c r="G853" s="2">
        <v>1</v>
      </c>
      <c r="R853" s="2">
        <v>1</v>
      </c>
    </row>
    <row r="854" spans="1:18" ht="12.75" customHeight="1">
      <c r="A854" s="3" t="s">
        <v>27</v>
      </c>
      <c r="B854" s="3" t="s">
        <v>28</v>
      </c>
      <c r="C854" s="3" t="s">
        <v>29</v>
      </c>
      <c r="D854" s="3" t="s">
        <v>23</v>
      </c>
      <c r="E854" s="3" t="s">
        <v>195</v>
      </c>
      <c r="F854" s="2">
        <v>1</v>
      </c>
      <c r="G854" s="2">
        <v>1</v>
      </c>
      <c r="H854" s="2">
        <v>1</v>
      </c>
      <c r="J854" s="2">
        <v>1</v>
      </c>
      <c r="O854" s="2">
        <v>1</v>
      </c>
      <c r="R854" s="2">
        <v>5</v>
      </c>
    </row>
    <row r="855" spans="1:18" ht="12.75" customHeight="1">
      <c r="A855" s="3" t="s">
        <v>27</v>
      </c>
      <c r="B855" s="3" t="s">
        <v>28</v>
      </c>
      <c r="C855" s="3" t="s">
        <v>29</v>
      </c>
      <c r="D855" s="3" t="s">
        <v>23</v>
      </c>
      <c r="E855" s="3" t="s">
        <v>180</v>
      </c>
      <c r="F855" s="2">
        <v>2</v>
      </c>
      <c r="H855" s="2">
        <v>1</v>
      </c>
      <c r="I855" s="2">
        <v>1</v>
      </c>
      <c r="Q855" s="2">
        <v>1</v>
      </c>
      <c r="R855" s="2">
        <v>5</v>
      </c>
    </row>
    <row r="856" spans="1:18" ht="12.75" customHeight="1">
      <c r="A856" s="3" t="s">
        <v>27</v>
      </c>
      <c r="B856" s="3" t="s">
        <v>28</v>
      </c>
      <c r="C856" s="3" t="s">
        <v>29</v>
      </c>
      <c r="D856" s="3" t="s">
        <v>23</v>
      </c>
      <c r="E856" s="3" t="s">
        <v>179</v>
      </c>
      <c r="P856" s="2">
        <v>1</v>
      </c>
      <c r="R856" s="2">
        <v>1</v>
      </c>
    </row>
    <row r="857" spans="1:18" ht="12.75" customHeight="1">
      <c r="A857" s="3" t="s">
        <v>27</v>
      </c>
      <c r="B857" s="3" t="s">
        <v>28</v>
      </c>
      <c r="C857" s="3" t="s">
        <v>29</v>
      </c>
      <c r="D857" s="3" t="s">
        <v>23</v>
      </c>
      <c r="E857" s="3" t="s">
        <v>65</v>
      </c>
      <c r="H857" s="2">
        <v>1</v>
      </c>
      <c r="I857" s="2">
        <v>1</v>
      </c>
      <c r="R857" s="2">
        <v>2</v>
      </c>
    </row>
    <row r="858" spans="1:18" ht="12.75" customHeight="1">
      <c r="A858" s="3" t="s">
        <v>27</v>
      </c>
      <c r="B858" s="3" t="s">
        <v>28</v>
      </c>
      <c r="C858" s="3" t="s">
        <v>29</v>
      </c>
      <c r="D858" s="3" t="s">
        <v>23</v>
      </c>
      <c r="E858" s="3" t="s">
        <v>206</v>
      </c>
      <c r="G858" s="2">
        <v>1</v>
      </c>
      <c r="R858" s="2">
        <v>1</v>
      </c>
    </row>
    <row r="859" spans="1:18" ht="12.75" customHeight="1">
      <c r="A859" s="3" t="s">
        <v>27</v>
      </c>
      <c r="B859" s="3" t="s">
        <v>28</v>
      </c>
      <c r="C859" s="3" t="s">
        <v>29</v>
      </c>
      <c r="D859" s="3" t="s">
        <v>23</v>
      </c>
      <c r="E859" s="3" t="s">
        <v>229</v>
      </c>
      <c r="H859" s="2">
        <v>1</v>
      </c>
      <c r="L859" s="2">
        <v>1</v>
      </c>
      <c r="R859" s="2">
        <v>2</v>
      </c>
    </row>
    <row r="860" spans="1:18" ht="12.75" customHeight="1">
      <c r="A860" s="3" t="s">
        <v>27</v>
      </c>
      <c r="B860" s="3" t="s">
        <v>28</v>
      </c>
      <c r="C860" s="3" t="s">
        <v>29</v>
      </c>
      <c r="D860" s="3" t="s">
        <v>23</v>
      </c>
      <c r="E860" s="3" t="s">
        <v>147</v>
      </c>
      <c r="F860" s="2">
        <v>1</v>
      </c>
      <c r="M860" s="2">
        <v>1</v>
      </c>
      <c r="R860" s="2">
        <v>2</v>
      </c>
    </row>
    <row r="861" spans="1:18" ht="12.75" customHeight="1">
      <c r="A861" s="3" t="s">
        <v>27</v>
      </c>
      <c r="B861" s="3" t="s">
        <v>28</v>
      </c>
      <c r="C861" s="3" t="s">
        <v>29</v>
      </c>
      <c r="D861" s="3" t="s">
        <v>23</v>
      </c>
      <c r="E861" s="3" t="s">
        <v>146</v>
      </c>
      <c r="F861" s="2">
        <v>1</v>
      </c>
      <c r="L861" s="2">
        <v>1</v>
      </c>
      <c r="R861" s="2">
        <v>2</v>
      </c>
    </row>
    <row r="862" spans="1:18" ht="12.75" customHeight="1">
      <c r="A862" s="3" t="s">
        <v>27</v>
      </c>
      <c r="B862" s="3" t="s">
        <v>28</v>
      </c>
      <c r="C862" s="3" t="s">
        <v>29</v>
      </c>
      <c r="D862" s="3" t="s">
        <v>23</v>
      </c>
      <c r="E862" s="3" t="s">
        <v>292</v>
      </c>
      <c r="Q862" s="2">
        <v>1</v>
      </c>
      <c r="R862" s="2">
        <v>1</v>
      </c>
    </row>
    <row r="863" spans="1:18" ht="12.75" customHeight="1">
      <c r="A863" s="3" t="s">
        <v>27</v>
      </c>
      <c r="B863" s="3" t="s">
        <v>28</v>
      </c>
      <c r="C863" s="3" t="s">
        <v>29</v>
      </c>
      <c r="D863" s="3" t="s">
        <v>23</v>
      </c>
      <c r="E863" s="3" t="s">
        <v>211</v>
      </c>
      <c r="F863" s="2">
        <v>1</v>
      </c>
      <c r="R863" s="2">
        <v>1</v>
      </c>
    </row>
    <row r="864" spans="1:18" ht="12.75" customHeight="1">
      <c r="A864" s="3" t="s">
        <v>27</v>
      </c>
      <c r="B864" s="3" t="s">
        <v>28</v>
      </c>
      <c r="C864" s="3" t="s">
        <v>29</v>
      </c>
      <c r="D864" s="3" t="s">
        <v>23</v>
      </c>
      <c r="E864" s="3" t="s">
        <v>169</v>
      </c>
      <c r="K864" s="2">
        <v>1</v>
      </c>
      <c r="O864" s="2">
        <v>1</v>
      </c>
      <c r="R864" s="2">
        <v>2</v>
      </c>
    </row>
    <row r="865" spans="1:18" ht="12.75" customHeight="1">
      <c r="A865" s="3" t="s">
        <v>27</v>
      </c>
      <c r="B865" s="3" t="s">
        <v>28</v>
      </c>
      <c r="C865" s="3" t="s">
        <v>29</v>
      </c>
      <c r="D865" s="3" t="s">
        <v>23</v>
      </c>
      <c r="E865" s="3" t="s">
        <v>168</v>
      </c>
      <c r="M865" s="2">
        <v>1</v>
      </c>
      <c r="R865" s="2">
        <v>1</v>
      </c>
    </row>
    <row r="866" spans="1:18" ht="12.75" customHeight="1">
      <c r="A866" s="3" t="s">
        <v>27</v>
      </c>
      <c r="B866" s="3" t="s">
        <v>28</v>
      </c>
      <c r="C866" s="3" t="s">
        <v>29</v>
      </c>
      <c r="D866" s="3" t="s">
        <v>23</v>
      </c>
      <c r="E866" s="3" t="s">
        <v>204</v>
      </c>
      <c r="M866" s="2">
        <v>1</v>
      </c>
      <c r="R866" s="2">
        <v>1</v>
      </c>
    </row>
    <row r="867" spans="1:18" ht="12.75" customHeight="1">
      <c r="A867" s="3" t="s">
        <v>27</v>
      </c>
      <c r="B867" s="3" t="s">
        <v>28</v>
      </c>
      <c r="C867" s="3" t="s">
        <v>29</v>
      </c>
      <c r="D867" s="3" t="s">
        <v>23</v>
      </c>
      <c r="E867" s="3" t="s">
        <v>167</v>
      </c>
      <c r="N867" s="2">
        <v>1</v>
      </c>
      <c r="R867" s="2">
        <v>1</v>
      </c>
    </row>
    <row r="868" spans="1:18" ht="12.75" customHeight="1">
      <c r="A868" s="3" t="s">
        <v>27</v>
      </c>
      <c r="B868" s="3" t="s">
        <v>28</v>
      </c>
      <c r="C868" s="3" t="s">
        <v>29</v>
      </c>
      <c r="D868" s="3" t="s">
        <v>23</v>
      </c>
      <c r="E868" s="3" t="s">
        <v>203</v>
      </c>
      <c r="K868" s="2">
        <v>1</v>
      </c>
      <c r="R868" s="2">
        <v>1</v>
      </c>
    </row>
    <row r="869" spans="1:18" ht="12.75" customHeight="1">
      <c r="A869" s="3" t="s">
        <v>27</v>
      </c>
      <c r="B869" s="3" t="s">
        <v>28</v>
      </c>
      <c r="C869" s="3" t="s">
        <v>29</v>
      </c>
      <c r="D869" s="3" t="s">
        <v>23</v>
      </c>
      <c r="E869" s="3" t="s">
        <v>63</v>
      </c>
      <c r="I869" s="2">
        <v>2</v>
      </c>
      <c r="N869" s="2">
        <v>1</v>
      </c>
      <c r="R869" s="2">
        <v>3</v>
      </c>
    </row>
    <row r="870" spans="1:18" ht="12.75" customHeight="1">
      <c r="A870" s="3" t="s">
        <v>27</v>
      </c>
      <c r="B870" s="3" t="s">
        <v>28</v>
      </c>
      <c r="C870" s="3" t="s">
        <v>29</v>
      </c>
      <c r="D870" s="3" t="s">
        <v>23</v>
      </c>
      <c r="E870" s="3" t="s">
        <v>223</v>
      </c>
      <c r="O870" s="2">
        <v>1</v>
      </c>
      <c r="P870" s="2">
        <v>1</v>
      </c>
      <c r="R870" s="2">
        <v>2</v>
      </c>
    </row>
    <row r="871" spans="1:18" ht="12.75" customHeight="1">
      <c r="A871" s="3" t="s">
        <v>27</v>
      </c>
      <c r="B871" s="3" t="s">
        <v>28</v>
      </c>
      <c r="C871" s="3" t="s">
        <v>29</v>
      </c>
      <c r="D871" s="3" t="s">
        <v>23</v>
      </c>
      <c r="E871" s="3" t="s">
        <v>291</v>
      </c>
      <c r="M871" s="2">
        <v>1</v>
      </c>
      <c r="R871" s="2">
        <v>1</v>
      </c>
    </row>
    <row r="872" spans="1:18" ht="12.75" customHeight="1">
      <c r="A872" s="3" t="s">
        <v>27</v>
      </c>
      <c r="B872" s="3" t="s">
        <v>28</v>
      </c>
      <c r="C872" s="3" t="s">
        <v>29</v>
      </c>
      <c r="D872" s="3" t="s">
        <v>23</v>
      </c>
      <c r="E872" s="3" t="s">
        <v>290</v>
      </c>
      <c r="P872" s="2">
        <v>1</v>
      </c>
      <c r="R872" s="2">
        <v>1</v>
      </c>
    </row>
    <row r="873" spans="1:18" ht="12.75" customHeight="1">
      <c r="A873" s="3" t="s">
        <v>27</v>
      </c>
      <c r="B873" s="3" t="s">
        <v>28</v>
      </c>
      <c r="C873" s="3" t="s">
        <v>29</v>
      </c>
      <c r="D873" s="3" t="s">
        <v>23</v>
      </c>
      <c r="E873" s="3" t="s">
        <v>289</v>
      </c>
      <c r="I873" s="2">
        <v>1</v>
      </c>
      <c r="R873" s="2">
        <v>1</v>
      </c>
    </row>
    <row r="874" spans="1:18" ht="12.75" customHeight="1">
      <c r="A874" s="3" t="s">
        <v>27</v>
      </c>
      <c r="B874" s="3" t="s">
        <v>28</v>
      </c>
      <c r="C874" s="3" t="s">
        <v>29</v>
      </c>
      <c r="D874" s="3" t="s">
        <v>23</v>
      </c>
      <c r="E874" s="3" t="s">
        <v>288</v>
      </c>
      <c r="P874" s="2">
        <v>1</v>
      </c>
      <c r="R874" s="2">
        <v>1</v>
      </c>
    </row>
    <row r="875" spans="1:18" ht="12.75" customHeight="1">
      <c r="A875" s="3" t="s">
        <v>27</v>
      </c>
      <c r="B875" s="3" t="s">
        <v>28</v>
      </c>
      <c r="C875" s="3" t="s">
        <v>29</v>
      </c>
      <c r="D875" s="3" t="s">
        <v>23</v>
      </c>
      <c r="E875" s="3" t="s">
        <v>287</v>
      </c>
      <c r="J875" s="2">
        <v>1</v>
      </c>
      <c r="K875" s="2">
        <v>1</v>
      </c>
      <c r="R875" s="2">
        <v>2</v>
      </c>
    </row>
    <row r="876" spans="1:18" ht="12.75" customHeight="1">
      <c r="A876" s="3" t="s">
        <v>27</v>
      </c>
      <c r="B876" s="3" t="s">
        <v>28</v>
      </c>
      <c r="C876" s="3" t="s">
        <v>29</v>
      </c>
      <c r="D876" s="3" t="s">
        <v>23</v>
      </c>
      <c r="E876" s="3" t="s">
        <v>175</v>
      </c>
      <c r="Q876" s="2">
        <v>1</v>
      </c>
      <c r="R876" s="2">
        <v>1</v>
      </c>
    </row>
    <row r="877" spans="1:18" ht="12.75" customHeight="1">
      <c r="A877" s="3" t="s">
        <v>27</v>
      </c>
      <c r="B877" s="3" t="s">
        <v>28</v>
      </c>
      <c r="C877" s="3" t="s">
        <v>29</v>
      </c>
      <c r="D877" s="3" t="s">
        <v>23</v>
      </c>
      <c r="E877" s="3" t="s">
        <v>222</v>
      </c>
      <c r="H877" s="2">
        <v>1</v>
      </c>
      <c r="R877" s="2">
        <v>1</v>
      </c>
    </row>
    <row r="878" spans="1:18" ht="12.75" customHeight="1">
      <c r="A878" s="3" t="s">
        <v>27</v>
      </c>
      <c r="B878" s="3" t="s">
        <v>28</v>
      </c>
      <c r="C878" s="3" t="s">
        <v>29</v>
      </c>
      <c r="D878" s="3" t="s">
        <v>23</v>
      </c>
      <c r="E878" s="3" t="s">
        <v>286</v>
      </c>
      <c r="J878" s="2">
        <v>1</v>
      </c>
      <c r="Q878" s="2">
        <v>1</v>
      </c>
      <c r="R878" s="2">
        <v>2</v>
      </c>
    </row>
    <row r="879" spans="1:18" ht="12.75" customHeight="1">
      <c r="A879" s="3" t="s">
        <v>27</v>
      </c>
      <c r="B879" s="3" t="s">
        <v>28</v>
      </c>
      <c r="C879" s="3" t="s">
        <v>29</v>
      </c>
      <c r="D879" s="3" t="s">
        <v>23</v>
      </c>
      <c r="E879" s="3" t="s">
        <v>230</v>
      </c>
      <c r="G879" s="2">
        <v>1</v>
      </c>
      <c r="R879" s="2">
        <v>1</v>
      </c>
    </row>
    <row r="880" spans="1:18" ht="12.75" customHeight="1">
      <c r="A880" s="3" t="s">
        <v>27</v>
      </c>
      <c r="B880" s="3" t="s">
        <v>28</v>
      </c>
      <c r="C880" s="3" t="s">
        <v>29</v>
      </c>
      <c r="D880" s="3" t="s">
        <v>23</v>
      </c>
      <c r="E880" s="3" t="s">
        <v>251</v>
      </c>
      <c r="I880" s="2">
        <v>1</v>
      </c>
      <c r="L880" s="2">
        <v>1</v>
      </c>
      <c r="R880" s="2">
        <v>2</v>
      </c>
    </row>
    <row r="881" spans="1:18" ht="12.75" customHeight="1">
      <c r="A881" s="3" t="s">
        <v>27</v>
      </c>
      <c r="B881" s="3" t="s">
        <v>28</v>
      </c>
      <c r="C881" s="3" t="s">
        <v>29</v>
      </c>
      <c r="D881" s="3" t="s">
        <v>23</v>
      </c>
      <c r="E881" s="3" t="s">
        <v>285</v>
      </c>
      <c r="L881" s="2">
        <v>1</v>
      </c>
      <c r="O881" s="2">
        <v>1</v>
      </c>
      <c r="R881" s="2">
        <v>2</v>
      </c>
    </row>
    <row r="882" spans="1:18" ht="12.75" customHeight="1">
      <c r="A882" s="3" t="s">
        <v>27</v>
      </c>
      <c r="B882" s="3" t="s">
        <v>28</v>
      </c>
      <c r="C882" s="3" t="s">
        <v>29</v>
      </c>
      <c r="D882" s="3" t="s">
        <v>23</v>
      </c>
      <c r="E882" s="3" t="s">
        <v>249</v>
      </c>
      <c r="O882" s="2">
        <v>1</v>
      </c>
      <c r="R882" s="2">
        <v>1</v>
      </c>
    </row>
    <row r="883" spans="1:18" ht="12.75" customHeight="1">
      <c r="A883" s="3" t="s">
        <v>27</v>
      </c>
      <c r="B883" s="3" t="s">
        <v>28</v>
      </c>
      <c r="C883" s="3" t="s">
        <v>29</v>
      </c>
      <c r="D883" s="3" t="s">
        <v>23</v>
      </c>
      <c r="E883" s="3" t="s">
        <v>284</v>
      </c>
      <c r="G883" s="2">
        <v>1</v>
      </c>
      <c r="P883" s="2">
        <v>1</v>
      </c>
      <c r="R883" s="2">
        <v>2</v>
      </c>
    </row>
    <row r="884" spans="1:18" ht="12.75" customHeight="1">
      <c r="A884" s="3" t="s">
        <v>27</v>
      </c>
      <c r="B884" s="3" t="s">
        <v>28</v>
      </c>
      <c r="C884" s="3" t="s">
        <v>29</v>
      </c>
      <c r="D884" s="3" t="s">
        <v>23</v>
      </c>
      <c r="E884" s="3" t="s">
        <v>166</v>
      </c>
      <c r="N884" s="2">
        <v>1</v>
      </c>
      <c r="R884" s="2">
        <v>1</v>
      </c>
    </row>
    <row r="885" spans="1:18" ht="12.75" customHeight="1">
      <c r="A885" s="3" t="s">
        <v>27</v>
      </c>
      <c r="B885" s="3" t="s">
        <v>28</v>
      </c>
      <c r="C885" s="3" t="s">
        <v>29</v>
      </c>
      <c r="D885" s="3" t="s">
        <v>23</v>
      </c>
      <c r="E885" s="3" t="s">
        <v>283</v>
      </c>
      <c r="H885" s="2">
        <v>1</v>
      </c>
      <c r="M885" s="2">
        <v>1</v>
      </c>
      <c r="R885" s="2">
        <v>2</v>
      </c>
    </row>
    <row r="886" spans="1:18" ht="12.75" customHeight="1">
      <c r="A886" s="3" t="s">
        <v>27</v>
      </c>
      <c r="B886" s="3" t="s">
        <v>28</v>
      </c>
      <c r="C886" s="3" t="s">
        <v>29</v>
      </c>
      <c r="D886" s="3" t="s">
        <v>23</v>
      </c>
      <c r="E886" s="3" t="s">
        <v>282</v>
      </c>
      <c r="L886" s="2">
        <v>1</v>
      </c>
      <c r="N886" s="2">
        <v>1</v>
      </c>
      <c r="R886" s="2">
        <v>2</v>
      </c>
    </row>
    <row r="887" spans="1:18" ht="12.75" customHeight="1">
      <c r="A887" s="3" t="s">
        <v>27</v>
      </c>
      <c r="B887" s="3" t="s">
        <v>28</v>
      </c>
      <c r="C887" s="3" t="s">
        <v>29</v>
      </c>
      <c r="D887" s="3" t="s">
        <v>23</v>
      </c>
      <c r="E887" s="3" t="s">
        <v>281</v>
      </c>
      <c r="I887" s="2">
        <v>1</v>
      </c>
      <c r="R887" s="2">
        <v>1</v>
      </c>
    </row>
    <row r="888" spans="1:18" ht="12.75" customHeight="1">
      <c r="A888" s="3" t="s">
        <v>27</v>
      </c>
      <c r="B888" s="3" t="s">
        <v>28</v>
      </c>
      <c r="C888" s="3" t="s">
        <v>29</v>
      </c>
      <c r="D888" s="3" t="s">
        <v>23</v>
      </c>
      <c r="E888" s="3" t="s">
        <v>280</v>
      </c>
      <c r="J888" s="2">
        <v>1</v>
      </c>
      <c r="R888" s="2">
        <v>1</v>
      </c>
    </row>
    <row r="889" spans="1:18" ht="12.75" customHeight="1">
      <c r="A889" s="3" t="s">
        <v>27</v>
      </c>
      <c r="B889" s="3" t="s">
        <v>28</v>
      </c>
      <c r="C889" s="3" t="s">
        <v>29</v>
      </c>
      <c r="D889" s="3" t="s">
        <v>23</v>
      </c>
      <c r="E889" s="3" t="s">
        <v>237</v>
      </c>
      <c r="K889" s="2">
        <v>1</v>
      </c>
      <c r="R889" s="2">
        <v>1</v>
      </c>
    </row>
    <row r="890" spans="1:18" ht="12.75" customHeight="1">
      <c r="A890" s="3" t="s">
        <v>27</v>
      </c>
      <c r="B890" s="3" t="s">
        <v>28</v>
      </c>
      <c r="C890" s="3" t="s">
        <v>29</v>
      </c>
      <c r="D890" s="3" t="s">
        <v>23</v>
      </c>
      <c r="E890" s="3" t="s">
        <v>279</v>
      </c>
      <c r="K890" s="2">
        <v>1</v>
      </c>
      <c r="R890" s="2">
        <v>1</v>
      </c>
    </row>
    <row r="891" spans="1:18" ht="12.75" customHeight="1">
      <c r="A891" s="3" t="s">
        <v>27</v>
      </c>
      <c r="B891" s="3" t="s">
        <v>28</v>
      </c>
      <c r="C891" s="3" t="s">
        <v>29</v>
      </c>
      <c r="D891" s="3" t="s">
        <v>23</v>
      </c>
      <c r="E891" s="3" t="s">
        <v>58</v>
      </c>
      <c r="Q891" s="2">
        <v>1</v>
      </c>
      <c r="R891" s="2">
        <v>1</v>
      </c>
    </row>
    <row r="892" spans="1:18" ht="12.75" customHeight="1">
      <c r="A892" s="3" t="s">
        <v>27</v>
      </c>
      <c r="B892" s="3" t="s">
        <v>28</v>
      </c>
      <c r="C892" s="3" t="s">
        <v>29</v>
      </c>
      <c r="D892" s="3" t="s">
        <v>23</v>
      </c>
      <c r="E892" s="3" t="s">
        <v>278</v>
      </c>
      <c r="P892" s="2">
        <v>1</v>
      </c>
      <c r="R892" s="2">
        <v>1</v>
      </c>
    </row>
    <row r="893" spans="1:18" ht="12.75" customHeight="1">
      <c r="A893" s="3" t="s">
        <v>27</v>
      </c>
      <c r="B893" s="3" t="s">
        <v>28</v>
      </c>
      <c r="C893" s="3" t="s">
        <v>29</v>
      </c>
      <c r="D893" s="3" t="s">
        <v>23</v>
      </c>
      <c r="E893" s="3" t="s">
        <v>277</v>
      </c>
      <c r="P893" s="2">
        <v>1</v>
      </c>
      <c r="R893" s="2">
        <v>1</v>
      </c>
    </row>
    <row r="894" spans="1:18" ht="12.75" customHeight="1">
      <c r="A894" s="3" t="s">
        <v>27</v>
      </c>
      <c r="B894" s="3" t="s">
        <v>28</v>
      </c>
      <c r="C894" s="3" t="s">
        <v>29</v>
      </c>
      <c r="D894" s="3" t="s">
        <v>23</v>
      </c>
      <c r="E894" s="3" t="s">
        <v>276</v>
      </c>
      <c r="O894" s="2">
        <v>1</v>
      </c>
      <c r="R894" s="2">
        <v>1</v>
      </c>
    </row>
    <row r="895" spans="1:18" ht="12.75" customHeight="1">
      <c r="A895" s="3" t="s">
        <v>27</v>
      </c>
      <c r="B895" s="3" t="s">
        <v>28</v>
      </c>
      <c r="C895" s="3" t="s">
        <v>29</v>
      </c>
      <c r="D895" s="3" t="s">
        <v>23</v>
      </c>
      <c r="E895" s="3" t="s">
        <v>275</v>
      </c>
      <c r="F895" s="2">
        <v>1</v>
      </c>
      <c r="R895" s="2">
        <v>1</v>
      </c>
    </row>
    <row r="896" spans="1:18" ht="12.75" customHeight="1">
      <c r="A896" s="3" t="s">
        <v>27</v>
      </c>
      <c r="B896" s="3" t="s">
        <v>28</v>
      </c>
      <c r="C896" s="3" t="s">
        <v>29</v>
      </c>
      <c r="D896" s="3" t="s">
        <v>23</v>
      </c>
      <c r="E896" s="3" t="s">
        <v>274</v>
      </c>
      <c r="J896" s="2">
        <v>1</v>
      </c>
      <c r="R896" s="2">
        <v>1</v>
      </c>
    </row>
    <row r="897" spans="1:18" ht="12.75" customHeight="1">
      <c r="A897" s="3" t="s">
        <v>27</v>
      </c>
      <c r="B897" s="3" t="s">
        <v>28</v>
      </c>
      <c r="C897" s="3" t="s">
        <v>29</v>
      </c>
      <c r="D897" s="3" t="s">
        <v>23</v>
      </c>
      <c r="E897" s="3" t="s">
        <v>273</v>
      </c>
      <c r="O897" s="2">
        <v>1</v>
      </c>
      <c r="R897" s="2">
        <v>1</v>
      </c>
    </row>
    <row r="898" spans="1:18" ht="12.75" customHeight="1">
      <c r="A898" s="3" t="s">
        <v>27</v>
      </c>
      <c r="B898" s="3" t="s">
        <v>28</v>
      </c>
      <c r="C898" s="3" t="s">
        <v>29</v>
      </c>
      <c r="D898" s="3" t="s">
        <v>23</v>
      </c>
      <c r="E898" s="3" t="s">
        <v>272</v>
      </c>
      <c r="L898" s="2">
        <v>1</v>
      </c>
      <c r="R898" s="2">
        <v>1</v>
      </c>
    </row>
    <row r="899" spans="1:18" ht="12.75" customHeight="1">
      <c r="A899" s="3" t="s">
        <v>27</v>
      </c>
      <c r="B899" s="3" t="s">
        <v>28</v>
      </c>
      <c r="C899" s="3" t="s">
        <v>29</v>
      </c>
      <c r="D899" s="3" t="s">
        <v>23</v>
      </c>
      <c r="E899" s="3" t="s">
        <v>271</v>
      </c>
      <c r="H899" s="2">
        <v>1</v>
      </c>
      <c r="N899" s="2">
        <v>1</v>
      </c>
      <c r="R899" s="2">
        <v>2</v>
      </c>
    </row>
    <row r="900" spans="1:18" ht="12.75" customHeight="1">
      <c r="A900" s="3" t="s">
        <v>27</v>
      </c>
      <c r="B900" s="3" t="s">
        <v>28</v>
      </c>
      <c r="C900" s="3" t="s">
        <v>29</v>
      </c>
      <c r="D900" s="3" t="s">
        <v>23</v>
      </c>
      <c r="E900" s="3" t="s">
        <v>270</v>
      </c>
      <c r="M900" s="2">
        <v>1</v>
      </c>
      <c r="R900" s="2">
        <v>1</v>
      </c>
    </row>
    <row r="901" spans="1:18" ht="12.75" customHeight="1">
      <c r="A901" s="3" t="s">
        <v>27</v>
      </c>
      <c r="B901" s="3" t="s">
        <v>28</v>
      </c>
      <c r="C901" s="3" t="s">
        <v>29</v>
      </c>
      <c r="D901" s="3" t="s">
        <v>23</v>
      </c>
      <c r="E901" s="3" t="s">
        <v>269</v>
      </c>
      <c r="N901" s="2">
        <v>1</v>
      </c>
      <c r="R901" s="2">
        <v>1</v>
      </c>
    </row>
    <row r="902" spans="1:18" ht="12.75" customHeight="1">
      <c r="A902" s="3" t="s">
        <v>27</v>
      </c>
      <c r="B902" s="3" t="s">
        <v>28</v>
      </c>
      <c r="C902" s="3" t="s">
        <v>29</v>
      </c>
      <c r="D902" s="3" t="s">
        <v>23</v>
      </c>
      <c r="E902" s="3" t="s">
        <v>268</v>
      </c>
      <c r="Q902" s="2">
        <v>1</v>
      </c>
      <c r="R902" s="2">
        <v>1</v>
      </c>
    </row>
    <row r="903" spans="1:18" ht="12.75" customHeight="1">
      <c r="A903" s="3" t="s">
        <v>27</v>
      </c>
      <c r="B903" s="3" t="s">
        <v>28</v>
      </c>
      <c r="C903" s="3" t="s">
        <v>29</v>
      </c>
      <c r="D903" s="3" t="s">
        <v>23</v>
      </c>
      <c r="E903" s="3" t="s">
        <v>267</v>
      </c>
      <c r="I903" s="2">
        <v>1</v>
      </c>
      <c r="R903" s="2">
        <v>1</v>
      </c>
    </row>
    <row r="904" spans="1:18" ht="12.75" customHeight="1">
      <c r="A904" s="3" t="s">
        <v>27</v>
      </c>
      <c r="B904" s="3" t="s">
        <v>28</v>
      </c>
      <c r="C904" s="3" t="s">
        <v>29</v>
      </c>
      <c r="D904" s="3" t="s">
        <v>23</v>
      </c>
      <c r="E904" s="3" t="s">
        <v>134</v>
      </c>
      <c r="G904" s="2">
        <v>1</v>
      </c>
      <c r="R904" s="2">
        <v>1</v>
      </c>
    </row>
    <row r="905" spans="1:18" ht="12.75" customHeight="1">
      <c r="A905" s="3" t="s">
        <v>27</v>
      </c>
      <c r="B905" s="3" t="s">
        <v>28</v>
      </c>
      <c r="C905" s="3" t="s">
        <v>29</v>
      </c>
      <c r="D905" s="3" t="s">
        <v>23</v>
      </c>
      <c r="E905" s="3" t="s">
        <v>131</v>
      </c>
      <c r="O905" s="2">
        <v>1</v>
      </c>
      <c r="R905" s="2">
        <v>1</v>
      </c>
    </row>
    <row r="906" spans="1:18" ht="12.75" customHeight="1">
      <c r="A906" s="3" t="s">
        <v>27</v>
      </c>
      <c r="B906" s="3" t="s">
        <v>28</v>
      </c>
      <c r="C906" s="3" t="s">
        <v>29</v>
      </c>
      <c r="D906" s="3" t="s">
        <v>23</v>
      </c>
      <c r="E906" s="3" t="s">
        <v>266</v>
      </c>
      <c r="Q906" s="2">
        <v>1</v>
      </c>
      <c r="R906" s="2">
        <v>1</v>
      </c>
    </row>
    <row r="907" spans="1:18" ht="12.75" customHeight="1">
      <c r="A907" s="3" t="s">
        <v>27</v>
      </c>
      <c r="B907" s="3" t="s">
        <v>28</v>
      </c>
      <c r="C907" s="3" t="s">
        <v>29</v>
      </c>
      <c r="D907" s="3" t="s">
        <v>23</v>
      </c>
      <c r="E907" s="3" t="s">
        <v>265</v>
      </c>
      <c r="M907" s="2">
        <v>1</v>
      </c>
      <c r="R907" s="2">
        <v>1</v>
      </c>
    </row>
    <row r="908" spans="1:18" ht="12.75" customHeight="1">
      <c r="A908" s="3" t="s">
        <v>27</v>
      </c>
      <c r="B908" s="3" t="s">
        <v>28</v>
      </c>
      <c r="C908" s="3" t="s">
        <v>29</v>
      </c>
      <c r="D908" s="3" t="s">
        <v>23</v>
      </c>
      <c r="E908" s="3" t="s">
        <v>264</v>
      </c>
      <c r="K908" s="2">
        <v>1</v>
      </c>
      <c r="R908" s="2">
        <v>1</v>
      </c>
    </row>
    <row r="909" spans="1:18" ht="12.75" customHeight="1">
      <c r="A909" s="3" t="s">
        <v>27</v>
      </c>
      <c r="B909" s="3" t="s">
        <v>28</v>
      </c>
      <c r="C909" s="3" t="s">
        <v>29</v>
      </c>
      <c r="D909" s="3" t="s">
        <v>23</v>
      </c>
      <c r="E909" s="3" t="s">
        <v>263</v>
      </c>
      <c r="F909" s="2">
        <v>1</v>
      </c>
      <c r="R909" s="2">
        <v>1</v>
      </c>
    </row>
    <row r="910" spans="1:18" ht="12.75" customHeight="1">
      <c r="A910" s="3" t="s">
        <v>27</v>
      </c>
      <c r="B910" s="3" t="s">
        <v>28</v>
      </c>
      <c r="C910" s="3" t="s">
        <v>29</v>
      </c>
      <c r="D910" s="3" t="s">
        <v>23</v>
      </c>
      <c r="E910" s="3" t="s">
        <v>262</v>
      </c>
      <c r="L910" s="2">
        <v>1</v>
      </c>
      <c r="R910" s="2">
        <v>1</v>
      </c>
    </row>
    <row r="911" spans="1:18" ht="12.75" customHeight="1">
      <c r="A911" s="3" t="s">
        <v>27</v>
      </c>
      <c r="B911" s="3" t="s">
        <v>28</v>
      </c>
      <c r="C911" s="3" t="s">
        <v>29</v>
      </c>
      <c r="D911" s="3" t="s">
        <v>23</v>
      </c>
      <c r="E911" s="3" t="s">
        <v>261</v>
      </c>
      <c r="G911" s="2">
        <v>1</v>
      </c>
      <c r="N911" s="2">
        <v>1</v>
      </c>
      <c r="R911" s="2">
        <v>2</v>
      </c>
    </row>
    <row r="912" spans="1:18" ht="12.75" customHeight="1">
      <c r="A912" s="3" t="s">
        <v>27</v>
      </c>
      <c r="B912" s="3" t="s">
        <v>28</v>
      </c>
      <c r="C912" s="3" t="s">
        <v>29</v>
      </c>
      <c r="D912" s="3" t="s">
        <v>23</v>
      </c>
      <c r="E912" s="3" t="s">
        <v>260</v>
      </c>
      <c r="H912" s="2">
        <v>1</v>
      </c>
      <c r="P912" s="2">
        <v>1</v>
      </c>
      <c r="R912" s="2">
        <v>2</v>
      </c>
    </row>
    <row r="913" spans="1:18" ht="12.75" customHeight="1">
      <c r="A913" s="3" t="s">
        <v>27</v>
      </c>
      <c r="B913" s="3" t="s">
        <v>28</v>
      </c>
      <c r="C913" s="3" t="s">
        <v>29</v>
      </c>
      <c r="D913" s="3" t="s">
        <v>23</v>
      </c>
      <c r="E913" s="3" t="s">
        <v>259</v>
      </c>
      <c r="P913" s="2">
        <v>1</v>
      </c>
      <c r="R913" s="2">
        <v>1</v>
      </c>
    </row>
    <row r="914" spans="1:18" ht="12.75" customHeight="1">
      <c r="A914" s="3" t="s">
        <v>27</v>
      </c>
      <c r="B914" s="3" t="s">
        <v>28</v>
      </c>
      <c r="C914" s="3" t="s">
        <v>29</v>
      </c>
      <c r="D914" s="3" t="s">
        <v>23</v>
      </c>
      <c r="E914" s="3" t="s">
        <v>258</v>
      </c>
      <c r="Q914" s="2">
        <v>1</v>
      </c>
      <c r="R914" s="2">
        <v>1</v>
      </c>
    </row>
    <row r="915" spans="1:18" ht="12.75" customHeight="1">
      <c r="A915" s="3" t="s">
        <v>27</v>
      </c>
      <c r="B915" s="3" t="s">
        <v>28</v>
      </c>
      <c r="C915" s="3" t="s">
        <v>29</v>
      </c>
      <c r="D915" s="3" t="s">
        <v>23</v>
      </c>
      <c r="E915" s="3" t="s">
        <v>257</v>
      </c>
      <c r="J915" s="2">
        <v>1</v>
      </c>
      <c r="R915" s="2">
        <v>1</v>
      </c>
    </row>
    <row r="916" spans="1:18" ht="12.75" customHeight="1">
      <c r="A916" s="3" t="s">
        <v>27</v>
      </c>
      <c r="B916" s="3" t="s">
        <v>28</v>
      </c>
      <c r="C916" s="3" t="s">
        <v>29</v>
      </c>
      <c r="D916" s="3" t="s">
        <v>23</v>
      </c>
      <c r="E916" s="3" t="s">
        <v>256</v>
      </c>
      <c r="I916" s="2">
        <v>1</v>
      </c>
      <c r="R916" s="2">
        <v>1</v>
      </c>
    </row>
    <row r="917" spans="1:18" ht="12.75" customHeight="1">
      <c r="A917" s="3" t="s">
        <v>27</v>
      </c>
      <c r="B917" s="3" t="s">
        <v>28</v>
      </c>
      <c r="C917" s="3" t="s">
        <v>29</v>
      </c>
      <c r="D917" s="3" t="s">
        <v>23</v>
      </c>
      <c r="E917" s="3" t="s">
        <v>255</v>
      </c>
      <c r="M917" s="2">
        <v>1</v>
      </c>
      <c r="R917" s="2">
        <v>1</v>
      </c>
    </row>
    <row r="918" spans="1:18" ht="12.75" customHeight="1">
      <c r="A918" s="3" t="s">
        <v>27</v>
      </c>
      <c r="B918" s="3" t="s">
        <v>28</v>
      </c>
      <c r="C918" s="3" t="s">
        <v>29</v>
      </c>
      <c r="D918" s="3" t="s">
        <v>23</v>
      </c>
      <c r="E918" s="3" t="s">
        <v>254</v>
      </c>
      <c r="L918" s="2">
        <v>1</v>
      </c>
      <c r="R918" s="2">
        <v>1</v>
      </c>
    </row>
    <row r="919" spans="1:18" ht="12.75" customHeight="1">
      <c r="A919" s="3" t="s">
        <v>27</v>
      </c>
      <c r="B919" s="3" t="s">
        <v>28</v>
      </c>
      <c r="C919" s="3" t="s">
        <v>29</v>
      </c>
      <c r="D919" s="3" t="s">
        <v>23</v>
      </c>
      <c r="E919" s="3" t="s">
        <v>191</v>
      </c>
      <c r="O919" s="2">
        <v>1</v>
      </c>
      <c r="R919" s="2">
        <v>1</v>
      </c>
    </row>
    <row r="920" spans="1:18" ht="12.75" customHeight="1">
      <c r="A920" s="3" t="s">
        <v>27</v>
      </c>
      <c r="B920" s="3" t="s">
        <v>28</v>
      </c>
      <c r="C920" s="3" t="s">
        <v>29</v>
      </c>
      <c r="D920" s="3" t="s">
        <v>23</v>
      </c>
      <c r="E920" s="3" t="s">
        <v>253</v>
      </c>
      <c r="K920" s="2">
        <v>1</v>
      </c>
      <c r="R920" s="2">
        <v>1</v>
      </c>
    </row>
    <row r="921" spans="1:18" ht="12.75" customHeight="1">
      <c r="A921" s="3" t="s">
        <v>27</v>
      </c>
      <c r="B921" s="3" t="s">
        <v>28</v>
      </c>
      <c r="C921" s="3" t="s">
        <v>29</v>
      </c>
      <c r="D921" s="3" t="s">
        <v>23</v>
      </c>
      <c r="E921" s="3" t="s">
        <v>189</v>
      </c>
      <c r="N921" s="2">
        <v>1</v>
      </c>
      <c r="R921" s="2">
        <v>1</v>
      </c>
    </row>
    <row r="922" spans="1:18" ht="12.75" customHeight="1">
      <c r="A922" s="3" t="s">
        <v>27</v>
      </c>
      <c r="B922" s="3" t="s">
        <v>28</v>
      </c>
      <c r="C922" s="3" t="s">
        <v>29</v>
      </c>
      <c r="D922" s="3" t="s">
        <v>23</v>
      </c>
      <c r="E922" s="3" t="s">
        <v>252</v>
      </c>
      <c r="K922" s="2">
        <v>1</v>
      </c>
      <c r="R922" s="2">
        <v>1</v>
      </c>
    </row>
    <row r="923" spans="1:18" ht="12.75" customHeight="1">
      <c r="A923" s="3"/>
      <c r="B923" s="3"/>
      <c r="C923" s="3"/>
      <c r="D923" s="3"/>
      <c r="E923" s="3"/>
      <c r="K923" s="2"/>
      <c r="R923" s="2"/>
    </row>
    <row r="924" spans="1:18" ht="12.75" customHeight="1">
      <c r="A924" s="3"/>
      <c r="B924" s="3"/>
      <c r="C924" s="3"/>
      <c r="D924" s="3"/>
      <c r="E924" s="3"/>
      <c r="K924" s="2"/>
      <c r="R924" s="2"/>
    </row>
    <row r="925" spans="1:18" ht="12.75" customHeight="1">
      <c r="A925" s="3"/>
      <c r="B925" s="3"/>
      <c r="C925" s="3"/>
      <c r="D925" s="3"/>
      <c r="E925" s="3"/>
      <c r="K925" s="2"/>
      <c r="R925" s="2"/>
    </row>
    <row r="926" spans="1:18" ht="12.75" customHeight="1">
      <c r="A926" s="3" t="s">
        <v>27</v>
      </c>
      <c r="B926" s="3" t="s">
        <v>28</v>
      </c>
      <c r="C926" s="3" t="s">
        <v>29</v>
      </c>
      <c r="D926" s="3" t="s">
        <v>43</v>
      </c>
      <c r="E926" s="3" t="s">
        <v>113</v>
      </c>
      <c r="H926" s="2">
        <v>1</v>
      </c>
      <c r="R926" s="2">
        <v>1</v>
      </c>
    </row>
    <row r="927" spans="1:18" ht="12.75" customHeight="1">
      <c r="A927" s="3" t="s">
        <v>27</v>
      </c>
      <c r="B927" s="3" t="s">
        <v>28</v>
      </c>
      <c r="C927" s="3" t="s">
        <v>29</v>
      </c>
      <c r="D927" s="3" t="s">
        <v>43</v>
      </c>
      <c r="E927" s="3" t="s">
        <v>111</v>
      </c>
      <c r="J927" s="2">
        <v>1</v>
      </c>
      <c r="Q927" s="2">
        <v>1</v>
      </c>
      <c r="R927" s="2">
        <v>2</v>
      </c>
    </row>
    <row r="928" spans="1:18" ht="12.75" customHeight="1">
      <c r="A928" s="3" t="s">
        <v>27</v>
      </c>
      <c r="B928" s="3" t="s">
        <v>28</v>
      </c>
      <c r="C928" s="3" t="s">
        <v>29</v>
      </c>
      <c r="D928" s="3" t="s">
        <v>43</v>
      </c>
      <c r="E928" s="3" t="s">
        <v>44</v>
      </c>
      <c r="G928" s="2">
        <v>1</v>
      </c>
      <c r="L928" s="2">
        <v>1</v>
      </c>
      <c r="R928" s="2">
        <v>2</v>
      </c>
    </row>
    <row r="929" spans="1:18" ht="12.75" customHeight="1">
      <c r="A929" s="3" t="s">
        <v>27</v>
      </c>
      <c r="B929" s="3" t="s">
        <v>28</v>
      </c>
      <c r="C929" s="3" t="s">
        <v>29</v>
      </c>
      <c r="D929" s="3" t="s">
        <v>43</v>
      </c>
      <c r="E929" s="3" t="s">
        <v>110</v>
      </c>
      <c r="F929" s="2">
        <v>1</v>
      </c>
      <c r="R929" s="2">
        <v>1</v>
      </c>
    </row>
    <row r="930" spans="1:18" ht="12.75" customHeight="1">
      <c r="A930" s="3" t="s">
        <v>27</v>
      </c>
      <c r="B930" s="3" t="s">
        <v>28</v>
      </c>
      <c r="C930" s="3" t="s">
        <v>29</v>
      </c>
      <c r="D930" s="3" t="s">
        <v>43</v>
      </c>
      <c r="E930" s="3" t="s">
        <v>109</v>
      </c>
      <c r="I930" s="2">
        <v>1</v>
      </c>
      <c r="M930" s="2">
        <v>1</v>
      </c>
      <c r="N930" s="2">
        <v>1</v>
      </c>
      <c r="R930" s="2">
        <v>3</v>
      </c>
    </row>
    <row r="931" spans="1:18" ht="12.75" customHeight="1">
      <c r="A931" s="3" t="s">
        <v>27</v>
      </c>
      <c r="B931" s="3" t="s">
        <v>28</v>
      </c>
      <c r="C931" s="3" t="s">
        <v>29</v>
      </c>
      <c r="D931" s="3" t="s">
        <v>43</v>
      </c>
      <c r="E931" s="3" t="s">
        <v>108</v>
      </c>
      <c r="O931" s="2">
        <v>1</v>
      </c>
      <c r="R931" s="2">
        <v>1</v>
      </c>
    </row>
    <row r="932" spans="1:18" ht="12.75" customHeight="1">
      <c r="A932" s="3" t="s">
        <v>27</v>
      </c>
      <c r="B932" s="3" t="s">
        <v>28</v>
      </c>
      <c r="C932" s="3" t="s">
        <v>29</v>
      </c>
      <c r="D932" s="3" t="s">
        <v>43</v>
      </c>
      <c r="E932" s="3" t="s">
        <v>106</v>
      </c>
      <c r="K932" s="2">
        <v>1</v>
      </c>
      <c r="R932" s="2">
        <v>1</v>
      </c>
    </row>
    <row r="933" spans="1:18" ht="12.75" customHeight="1">
      <c r="A933" s="3" t="s">
        <v>27</v>
      </c>
      <c r="B933" s="3" t="s">
        <v>28</v>
      </c>
      <c r="C933" s="3" t="s">
        <v>29</v>
      </c>
      <c r="D933" s="3" t="s">
        <v>43</v>
      </c>
      <c r="E933" s="3" t="s">
        <v>104</v>
      </c>
      <c r="P933" s="2">
        <v>1</v>
      </c>
      <c r="R933" s="2">
        <v>1</v>
      </c>
    </row>
    <row r="934" spans="1:18" ht="12.75" customHeight="1">
      <c r="A934" s="3" t="s">
        <v>27</v>
      </c>
      <c r="B934" s="3" t="s">
        <v>28</v>
      </c>
      <c r="C934" s="3" t="s">
        <v>29</v>
      </c>
      <c r="D934" s="3" t="s">
        <v>43</v>
      </c>
      <c r="E934" s="3" t="s">
        <v>196</v>
      </c>
      <c r="I934" s="2">
        <v>1</v>
      </c>
      <c r="R934" s="2">
        <v>1</v>
      </c>
    </row>
    <row r="935" spans="1:18" ht="12.75" customHeight="1">
      <c r="A935" s="3" t="s">
        <v>27</v>
      </c>
      <c r="B935" s="3" t="s">
        <v>28</v>
      </c>
      <c r="C935" s="3" t="s">
        <v>29</v>
      </c>
      <c r="D935" s="3" t="s">
        <v>43</v>
      </c>
      <c r="E935" s="3" t="s">
        <v>223</v>
      </c>
      <c r="N935" s="2">
        <v>1</v>
      </c>
      <c r="R935" s="2">
        <v>1</v>
      </c>
    </row>
    <row r="936" spans="1:18" ht="12.75" customHeight="1">
      <c r="A936" s="3" t="s">
        <v>27</v>
      </c>
      <c r="B936" s="3" t="s">
        <v>28</v>
      </c>
      <c r="C936" s="3" t="s">
        <v>29</v>
      </c>
      <c r="D936" s="3" t="s">
        <v>43</v>
      </c>
      <c r="E936" s="3" t="s">
        <v>222</v>
      </c>
      <c r="N936" s="2">
        <v>1</v>
      </c>
      <c r="R936" s="2">
        <v>1</v>
      </c>
    </row>
    <row r="937" spans="1:18" ht="12.75" customHeight="1">
      <c r="A937" s="3" t="s">
        <v>27</v>
      </c>
      <c r="B937" s="3" t="s">
        <v>28</v>
      </c>
      <c r="C937" s="3" t="s">
        <v>29</v>
      </c>
      <c r="D937" s="3" t="s">
        <v>43</v>
      </c>
      <c r="E937" s="3" t="s">
        <v>208</v>
      </c>
      <c r="J937" s="2">
        <v>1</v>
      </c>
      <c r="R937" s="2">
        <v>1</v>
      </c>
    </row>
    <row r="938" spans="1:18" ht="12.75" customHeight="1">
      <c r="A938" s="3" t="s">
        <v>27</v>
      </c>
      <c r="B938" s="3" t="s">
        <v>28</v>
      </c>
      <c r="C938" s="3" t="s">
        <v>29</v>
      </c>
      <c r="D938" s="3" t="s">
        <v>43</v>
      </c>
      <c r="E938" s="3" t="s">
        <v>251</v>
      </c>
      <c r="M938" s="2">
        <v>1</v>
      </c>
      <c r="R938" s="2">
        <v>1</v>
      </c>
    </row>
    <row r="939" spans="1:18" ht="12.75" customHeight="1">
      <c r="A939" s="3" t="s">
        <v>27</v>
      </c>
      <c r="B939" s="3" t="s">
        <v>28</v>
      </c>
      <c r="C939" s="3" t="s">
        <v>29</v>
      </c>
      <c r="D939" s="3" t="s">
        <v>43</v>
      </c>
      <c r="E939" s="3" t="s">
        <v>250</v>
      </c>
      <c r="I939" s="2">
        <v>1</v>
      </c>
      <c r="J939" s="2">
        <v>1</v>
      </c>
      <c r="R939" s="2">
        <v>2</v>
      </c>
    </row>
    <row r="940" spans="1:18" ht="12.75" customHeight="1">
      <c r="A940" s="3" t="s">
        <v>27</v>
      </c>
      <c r="B940" s="3" t="s">
        <v>28</v>
      </c>
      <c r="C940" s="3" t="s">
        <v>29</v>
      </c>
      <c r="D940" s="3" t="s">
        <v>43</v>
      </c>
      <c r="E940" s="3" t="s">
        <v>249</v>
      </c>
      <c r="P940" s="2">
        <v>1</v>
      </c>
      <c r="R940" s="2">
        <v>1</v>
      </c>
    </row>
    <row r="941" spans="1:18" ht="12.75" customHeight="1">
      <c r="A941" s="3" t="s">
        <v>27</v>
      </c>
      <c r="B941" s="3" t="s">
        <v>28</v>
      </c>
      <c r="C941" s="3" t="s">
        <v>29</v>
      </c>
      <c r="D941" s="3" t="s">
        <v>43</v>
      </c>
      <c r="E941" s="3" t="s">
        <v>166</v>
      </c>
      <c r="P941" s="2">
        <v>1</v>
      </c>
      <c r="R941" s="2">
        <v>1</v>
      </c>
    </row>
    <row r="942" spans="1:18" ht="12.75" customHeight="1">
      <c r="A942" s="3" t="s">
        <v>27</v>
      </c>
      <c r="B942" s="3" t="s">
        <v>28</v>
      </c>
      <c r="C942" s="3" t="s">
        <v>29</v>
      </c>
      <c r="D942" s="3" t="s">
        <v>43</v>
      </c>
      <c r="E942" s="3" t="s">
        <v>248</v>
      </c>
      <c r="G942" s="2">
        <v>1</v>
      </c>
      <c r="R942" s="2">
        <v>1</v>
      </c>
    </row>
    <row r="943" spans="1:18" ht="12.75" customHeight="1">
      <c r="A943" s="3" t="s">
        <v>27</v>
      </c>
      <c r="B943" s="3" t="s">
        <v>28</v>
      </c>
      <c r="C943" s="3" t="s">
        <v>29</v>
      </c>
      <c r="D943" s="3" t="s">
        <v>43</v>
      </c>
      <c r="E943" s="3" t="s">
        <v>60</v>
      </c>
      <c r="H943" s="2">
        <v>1</v>
      </c>
      <c r="R943" s="2">
        <v>1</v>
      </c>
    </row>
    <row r="944" spans="1:18" ht="12.75" customHeight="1">
      <c r="A944" s="3" t="s">
        <v>27</v>
      </c>
      <c r="B944" s="3" t="s">
        <v>28</v>
      </c>
      <c r="C944" s="3" t="s">
        <v>29</v>
      </c>
      <c r="D944" s="3" t="s">
        <v>43</v>
      </c>
      <c r="E944" s="3" t="s">
        <v>247</v>
      </c>
      <c r="O944" s="2">
        <v>1</v>
      </c>
      <c r="R944" s="2">
        <v>1</v>
      </c>
    </row>
    <row r="945" spans="1:18" ht="12.75" customHeight="1">
      <c r="A945" s="3" t="s">
        <v>27</v>
      </c>
      <c r="B945" s="3" t="s">
        <v>28</v>
      </c>
      <c r="C945" s="3" t="s">
        <v>29</v>
      </c>
      <c r="D945" s="3" t="s">
        <v>43</v>
      </c>
      <c r="E945" s="3" t="s">
        <v>246</v>
      </c>
      <c r="G945" s="2">
        <v>1</v>
      </c>
      <c r="R945" s="2">
        <v>1</v>
      </c>
    </row>
    <row r="946" spans="1:18" ht="12.75" customHeight="1">
      <c r="A946" s="3" t="s">
        <v>27</v>
      </c>
      <c r="B946" s="3" t="s">
        <v>28</v>
      </c>
      <c r="C946" s="3" t="s">
        <v>29</v>
      </c>
      <c r="D946" s="3" t="s">
        <v>43</v>
      </c>
      <c r="E946" s="3" t="s">
        <v>245</v>
      </c>
      <c r="L946" s="2">
        <v>1</v>
      </c>
      <c r="M946" s="2">
        <v>1</v>
      </c>
      <c r="R946" s="2">
        <v>2</v>
      </c>
    </row>
    <row r="947" spans="1:18" ht="12.75" customHeight="1">
      <c r="A947" s="3" t="s">
        <v>27</v>
      </c>
      <c r="B947" s="3" t="s">
        <v>28</v>
      </c>
      <c r="C947" s="3" t="s">
        <v>29</v>
      </c>
      <c r="D947" s="3" t="s">
        <v>43</v>
      </c>
      <c r="E947" s="3" t="s">
        <v>244</v>
      </c>
      <c r="F947" s="2">
        <v>1</v>
      </c>
      <c r="R947" s="2">
        <v>1</v>
      </c>
    </row>
    <row r="948" spans="1:18" ht="12.75" customHeight="1">
      <c r="A948" s="3" t="s">
        <v>27</v>
      </c>
      <c r="B948" s="3" t="s">
        <v>28</v>
      </c>
      <c r="C948" s="3" t="s">
        <v>29</v>
      </c>
      <c r="D948" s="3" t="s">
        <v>43</v>
      </c>
      <c r="E948" s="3" t="s">
        <v>243</v>
      </c>
      <c r="Q948" s="2">
        <v>1</v>
      </c>
      <c r="R948" s="2">
        <v>1</v>
      </c>
    </row>
    <row r="949" spans="1:18" ht="12.75" customHeight="1">
      <c r="A949" s="3" t="s">
        <v>27</v>
      </c>
      <c r="B949" s="3" t="s">
        <v>28</v>
      </c>
      <c r="C949" s="3" t="s">
        <v>29</v>
      </c>
      <c r="D949" s="3" t="s">
        <v>43</v>
      </c>
      <c r="E949" s="3" t="s">
        <v>242</v>
      </c>
      <c r="F949" s="2">
        <v>1</v>
      </c>
      <c r="K949" s="2">
        <v>1</v>
      </c>
      <c r="Q949" s="2">
        <v>1</v>
      </c>
      <c r="R949" s="2">
        <v>3</v>
      </c>
    </row>
    <row r="950" spans="1:18" ht="12.75" customHeight="1">
      <c r="A950" s="3" t="s">
        <v>27</v>
      </c>
      <c r="B950" s="3" t="s">
        <v>28</v>
      </c>
      <c r="C950" s="3" t="s">
        <v>29</v>
      </c>
      <c r="D950" s="3" t="s">
        <v>43</v>
      </c>
      <c r="E950" s="3" t="s">
        <v>236</v>
      </c>
      <c r="K950" s="2">
        <v>1</v>
      </c>
      <c r="R950" s="2">
        <v>1</v>
      </c>
    </row>
    <row r="951" spans="1:18" ht="12.75" customHeight="1">
      <c r="A951" s="3" t="s">
        <v>27</v>
      </c>
      <c r="B951" s="3" t="s">
        <v>28</v>
      </c>
      <c r="C951" s="3" t="s">
        <v>29</v>
      </c>
      <c r="D951" s="3" t="s">
        <v>43</v>
      </c>
      <c r="E951" s="3" t="s">
        <v>241</v>
      </c>
      <c r="L951" s="2">
        <v>1</v>
      </c>
      <c r="R951" s="2">
        <v>1</v>
      </c>
    </row>
    <row r="952" spans="1:18" ht="12.75" customHeight="1">
      <c r="A952" s="3" t="s">
        <v>27</v>
      </c>
      <c r="B952" s="3" t="s">
        <v>28</v>
      </c>
      <c r="C952" s="3" t="s">
        <v>29</v>
      </c>
      <c r="D952" s="3" t="s">
        <v>43</v>
      </c>
      <c r="E952" s="3" t="s">
        <v>240</v>
      </c>
      <c r="O952" s="2">
        <v>1</v>
      </c>
      <c r="R952" s="2">
        <v>1</v>
      </c>
    </row>
    <row r="953" spans="1:18" ht="12.75" customHeight="1">
      <c r="A953" s="3" t="s">
        <v>27</v>
      </c>
      <c r="B953" s="3" t="s">
        <v>28</v>
      </c>
      <c r="C953" s="3" t="s">
        <v>29</v>
      </c>
      <c r="D953" s="3" t="s">
        <v>43</v>
      </c>
      <c r="E953" s="3" t="s">
        <v>239</v>
      </c>
      <c r="H953" s="2">
        <v>1</v>
      </c>
      <c r="R953" s="2">
        <v>1</v>
      </c>
    </row>
    <row r="954" spans="1:18" ht="12.75" customHeight="1">
      <c r="A954" s="3"/>
      <c r="B954" s="3"/>
      <c r="C954" s="3"/>
      <c r="D954" s="3"/>
      <c r="E954" s="3"/>
      <c r="H954" s="2"/>
      <c r="R954" s="2"/>
    </row>
    <row r="955" spans="1:18" ht="12.75" customHeight="1">
      <c r="A955" s="3"/>
      <c r="B955" s="3"/>
      <c r="C955" s="3"/>
      <c r="D955" s="3"/>
      <c r="E955" s="3"/>
      <c r="H955" s="2"/>
      <c r="R955" s="2"/>
    </row>
    <row r="956" spans="1:18" ht="12.75" customHeight="1">
      <c r="A956" s="3"/>
      <c r="B956" s="3"/>
      <c r="C956" s="3"/>
      <c r="D956" s="3"/>
      <c r="E956" s="3"/>
      <c r="H956" s="2"/>
      <c r="R956" s="2"/>
    </row>
    <row r="957" spans="1:18" ht="12.75" customHeight="1">
      <c r="A957" s="3" t="s">
        <v>27</v>
      </c>
      <c r="B957" s="3" t="s">
        <v>28</v>
      </c>
      <c r="C957" s="3" t="s">
        <v>29</v>
      </c>
      <c r="D957" s="3" t="s">
        <v>26</v>
      </c>
      <c r="E957" s="3" t="s">
        <v>57</v>
      </c>
      <c r="F957" s="2">
        <v>1</v>
      </c>
      <c r="G957" s="2">
        <v>1</v>
      </c>
      <c r="H957" s="2">
        <v>1</v>
      </c>
      <c r="I957" s="2">
        <v>1</v>
      </c>
      <c r="J957" s="2">
        <v>1</v>
      </c>
      <c r="K957" s="2">
        <v>1</v>
      </c>
      <c r="L957" s="2">
        <v>1</v>
      </c>
      <c r="M957" s="2">
        <v>1</v>
      </c>
      <c r="N957" s="2">
        <v>1</v>
      </c>
      <c r="O957" s="2">
        <v>1</v>
      </c>
      <c r="P957" s="2">
        <v>1</v>
      </c>
      <c r="Q957" s="2">
        <v>1</v>
      </c>
      <c r="R957" s="1">
        <f>SUM(F957:Q957)</f>
        <v>12</v>
      </c>
    </row>
    <row r="958" spans="1:18" ht="12.75" customHeight="1">
      <c r="A958" s="3"/>
      <c r="B958" s="3"/>
      <c r="C958" s="3"/>
      <c r="D958" s="3"/>
      <c r="E958" s="3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</row>
    <row r="959" spans="1:18" ht="12.75" customHeight="1">
      <c r="A959" s="3"/>
      <c r="B959" s="3"/>
      <c r="C959" s="3"/>
      <c r="D959" s="3"/>
      <c r="E959" s="3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</row>
    <row r="960" spans="1:18" ht="12.75" customHeight="1">
      <c r="A960" s="3"/>
      <c r="B960" s="3"/>
      <c r="C960" s="3"/>
      <c r="D960" s="3"/>
      <c r="E960" s="3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</row>
    <row r="961" spans="1:18" ht="12.75" customHeight="1">
      <c r="A961" s="3" t="s">
        <v>27</v>
      </c>
      <c r="B961" s="3" t="s">
        <v>28</v>
      </c>
      <c r="C961" s="3" t="s">
        <v>29</v>
      </c>
      <c r="D961" s="3" t="s">
        <v>45</v>
      </c>
      <c r="E961" s="3" t="s">
        <v>203</v>
      </c>
      <c r="F961" s="2">
        <v>1</v>
      </c>
      <c r="G961" s="2">
        <v>1</v>
      </c>
      <c r="R961" s="2">
        <v>2</v>
      </c>
    </row>
    <row r="962" spans="1:18" ht="12.75" customHeight="1">
      <c r="A962" s="3" t="s">
        <v>27</v>
      </c>
      <c r="B962" s="3" t="s">
        <v>28</v>
      </c>
      <c r="C962" s="3" t="s">
        <v>29</v>
      </c>
      <c r="D962" s="3" t="s">
        <v>45</v>
      </c>
      <c r="E962" s="3" t="s">
        <v>141</v>
      </c>
      <c r="J962" s="2">
        <v>1</v>
      </c>
      <c r="R962" s="2">
        <v>1</v>
      </c>
    </row>
    <row r="963" spans="1:18" ht="12.75" customHeight="1">
      <c r="A963" s="3" t="s">
        <v>27</v>
      </c>
      <c r="B963" s="3" t="s">
        <v>28</v>
      </c>
      <c r="C963" s="3" t="s">
        <v>29</v>
      </c>
      <c r="D963" s="3" t="s">
        <v>45</v>
      </c>
      <c r="E963" s="3" t="s">
        <v>238</v>
      </c>
      <c r="Q963" s="2">
        <v>1</v>
      </c>
      <c r="R963" s="2">
        <v>1</v>
      </c>
    </row>
    <row r="964" spans="1:18" ht="12.75" customHeight="1">
      <c r="A964" s="3" t="s">
        <v>27</v>
      </c>
      <c r="B964" s="3" t="s">
        <v>28</v>
      </c>
      <c r="C964" s="3" t="s">
        <v>29</v>
      </c>
      <c r="D964" s="3" t="s">
        <v>45</v>
      </c>
      <c r="E964" s="3" t="s">
        <v>145</v>
      </c>
      <c r="H964" s="2">
        <v>1</v>
      </c>
      <c r="R964" s="2">
        <v>1</v>
      </c>
    </row>
    <row r="965" spans="1:18" ht="12.75" customHeight="1">
      <c r="A965" s="3" t="s">
        <v>27</v>
      </c>
      <c r="B965" s="3" t="s">
        <v>28</v>
      </c>
      <c r="C965" s="3" t="s">
        <v>29</v>
      </c>
      <c r="D965" s="3" t="s">
        <v>45</v>
      </c>
      <c r="E965" s="3" t="s">
        <v>222</v>
      </c>
      <c r="I965" s="2">
        <v>1</v>
      </c>
      <c r="R965" s="2">
        <v>1</v>
      </c>
    </row>
    <row r="966" spans="1:18" ht="12.75" customHeight="1">
      <c r="A966" s="3" t="s">
        <v>27</v>
      </c>
      <c r="B966" s="3" t="s">
        <v>28</v>
      </c>
      <c r="C966" s="3" t="s">
        <v>29</v>
      </c>
      <c r="D966" s="3" t="s">
        <v>45</v>
      </c>
      <c r="E966" s="3" t="s">
        <v>237</v>
      </c>
      <c r="N966" s="2">
        <v>1</v>
      </c>
      <c r="R966" s="2">
        <v>1</v>
      </c>
    </row>
    <row r="967" spans="1:18" ht="12.75" customHeight="1">
      <c r="A967" s="3" t="s">
        <v>27</v>
      </c>
      <c r="B967" s="3" t="s">
        <v>28</v>
      </c>
      <c r="C967" s="3" t="s">
        <v>29</v>
      </c>
      <c r="D967" s="3" t="s">
        <v>45</v>
      </c>
      <c r="E967" s="3" t="s">
        <v>144</v>
      </c>
      <c r="P967" s="2">
        <v>1</v>
      </c>
      <c r="R967" s="2">
        <v>1</v>
      </c>
    </row>
    <row r="968" spans="1:18" ht="12.75" customHeight="1">
      <c r="A968" s="3" t="s">
        <v>27</v>
      </c>
      <c r="B968" s="3" t="s">
        <v>28</v>
      </c>
      <c r="C968" s="3" t="s">
        <v>29</v>
      </c>
      <c r="D968" s="3" t="s">
        <v>45</v>
      </c>
      <c r="E968" s="3" t="s">
        <v>236</v>
      </c>
      <c r="O968" s="2">
        <v>1</v>
      </c>
      <c r="R968" s="2">
        <v>1</v>
      </c>
    </row>
    <row r="969" spans="1:18" ht="12.75" customHeight="1">
      <c r="A969" s="3" t="s">
        <v>27</v>
      </c>
      <c r="B969" s="3" t="s">
        <v>28</v>
      </c>
      <c r="C969" s="3" t="s">
        <v>29</v>
      </c>
      <c r="D969" s="3" t="s">
        <v>45</v>
      </c>
      <c r="E969" s="3" t="s">
        <v>58</v>
      </c>
      <c r="M969" s="2">
        <v>1</v>
      </c>
      <c r="R969" s="2">
        <v>1</v>
      </c>
    </row>
    <row r="970" spans="1:18" ht="12.75" customHeight="1">
      <c r="A970" s="3" t="s">
        <v>27</v>
      </c>
      <c r="B970" s="3" t="s">
        <v>28</v>
      </c>
      <c r="C970" s="3" t="s">
        <v>29</v>
      </c>
      <c r="D970" s="3" t="s">
        <v>45</v>
      </c>
      <c r="E970" s="3" t="s">
        <v>235</v>
      </c>
      <c r="K970" s="2">
        <v>1</v>
      </c>
      <c r="R970" s="2">
        <v>1</v>
      </c>
    </row>
    <row r="971" spans="1:18" ht="12.75" customHeight="1">
      <c r="A971" s="3" t="s">
        <v>27</v>
      </c>
      <c r="B971" s="3" t="s">
        <v>28</v>
      </c>
      <c r="C971" s="3" t="s">
        <v>29</v>
      </c>
      <c r="D971" s="3" t="s">
        <v>45</v>
      </c>
      <c r="E971" s="3" t="s">
        <v>234</v>
      </c>
      <c r="L971" s="2">
        <v>1</v>
      </c>
      <c r="R971" s="2">
        <v>1</v>
      </c>
    </row>
    <row r="972" spans="1:18" ht="12.75" customHeight="1">
      <c r="A972" s="3"/>
      <c r="B972" s="3"/>
      <c r="C972" s="3"/>
      <c r="D972" s="3"/>
      <c r="E972" s="3"/>
      <c r="L972" s="2"/>
      <c r="R972" s="2"/>
    </row>
    <row r="973" spans="1:18" ht="12.75" customHeight="1">
      <c r="A973" s="3"/>
      <c r="B973" s="3"/>
      <c r="C973" s="3"/>
      <c r="D973" s="3"/>
      <c r="E973" s="3"/>
      <c r="L973" s="2"/>
      <c r="R973" s="2"/>
    </row>
    <row r="974" spans="1:18" ht="12.75" customHeight="1">
      <c r="A974" s="3"/>
      <c r="B974" s="3"/>
      <c r="C974" s="3"/>
      <c r="D974" s="3"/>
      <c r="E974" s="3"/>
      <c r="L974" s="2"/>
      <c r="R974" s="2"/>
    </row>
    <row r="975" spans="1:18" ht="12.75" customHeight="1">
      <c r="A975" s="3" t="s">
        <v>27</v>
      </c>
      <c r="B975" s="3" t="s">
        <v>28</v>
      </c>
      <c r="C975" s="3" t="s">
        <v>29</v>
      </c>
      <c r="D975" s="3" t="s">
        <v>18</v>
      </c>
      <c r="E975" s="3" t="s">
        <v>57</v>
      </c>
      <c r="F975" s="2">
        <v>139</v>
      </c>
      <c r="G975" s="2">
        <v>131</v>
      </c>
      <c r="H975" s="2">
        <v>149</v>
      </c>
      <c r="I975" s="2">
        <v>129</v>
      </c>
      <c r="J975" s="2">
        <v>129</v>
      </c>
      <c r="K975" s="2">
        <v>126</v>
      </c>
      <c r="L975" s="2">
        <v>137</v>
      </c>
      <c r="M975" s="2">
        <v>129</v>
      </c>
      <c r="N975" s="2">
        <v>137</v>
      </c>
      <c r="O975" s="2">
        <v>128</v>
      </c>
      <c r="P975" s="2">
        <v>121</v>
      </c>
      <c r="Q975" s="2">
        <v>123</v>
      </c>
      <c r="R975" s="2">
        <v>1578</v>
      </c>
    </row>
    <row r="976" spans="1:18" ht="12.75" customHeight="1">
      <c r="A976" s="3" t="s">
        <v>27</v>
      </c>
      <c r="B976" s="3" t="s">
        <v>28</v>
      </c>
      <c r="C976" s="3" t="s">
        <v>29</v>
      </c>
      <c r="D976" s="3" t="s">
        <v>18</v>
      </c>
      <c r="E976" s="3" t="s">
        <v>17</v>
      </c>
      <c r="F976" s="2">
        <v>103</v>
      </c>
      <c r="G976" s="2">
        <v>116</v>
      </c>
      <c r="H976" s="2">
        <v>104</v>
      </c>
      <c r="I976" s="2">
        <v>92</v>
      </c>
      <c r="J976" s="2">
        <v>106</v>
      </c>
      <c r="K976" s="2">
        <v>85</v>
      </c>
      <c r="L976" s="2">
        <v>106</v>
      </c>
      <c r="M976" s="2">
        <v>104</v>
      </c>
      <c r="N976" s="2">
        <v>108</v>
      </c>
      <c r="O976" s="2">
        <v>111</v>
      </c>
      <c r="P976" s="2">
        <v>123</v>
      </c>
      <c r="Q976" s="2">
        <v>125</v>
      </c>
      <c r="R976" s="2">
        <v>1283</v>
      </c>
    </row>
    <row r="977" spans="1:18" ht="12.75" customHeight="1">
      <c r="A977" s="3" t="s">
        <v>27</v>
      </c>
      <c r="B977" s="3" t="s">
        <v>28</v>
      </c>
      <c r="C977" s="3" t="s">
        <v>29</v>
      </c>
      <c r="D977" s="3" t="s">
        <v>18</v>
      </c>
      <c r="E977" s="3" t="s">
        <v>42</v>
      </c>
      <c r="F977" s="2">
        <v>76</v>
      </c>
      <c r="G977" s="2">
        <v>84</v>
      </c>
      <c r="H977" s="2">
        <v>76</v>
      </c>
      <c r="I977" s="2">
        <v>85</v>
      </c>
      <c r="J977" s="2">
        <v>92</v>
      </c>
      <c r="K977" s="2">
        <v>90</v>
      </c>
      <c r="L977" s="2">
        <v>75</v>
      </c>
      <c r="M977" s="2">
        <v>82</v>
      </c>
      <c r="N977" s="2">
        <v>71</v>
      </c>
      <c r="O977" s="2">
        <v>65</v>
      </c>
      <c r="P977" s="2">
        <v>77</v>
      </c>
      <c r="Q977" s="2">
        <v>68</v>
      </c>
      <c r="R977" s="2">
        <v>941</v>
      </c>
    </row>
    <row r="978" spans="1:18" ht="12.75" customHeight="1">
      <c r="A978" s="3" t="s">
        <v>27</v>
      </c>
      <c r="B978" s="3" t="s">
        <v>28</v>
      </c>
      <c r="C978" s="3" t="s">
        <v>29</v>
      </c>
      <c r="D978" s="3" t="s">
        <v>18</v>
      </c>
      <c r="E978" s="3" t="s">
        <v>41</v>
      </c>
      <c r="F978" s="2">
        <v>60</v>
      </c>
      <c r="G978" s="2">
        <v>56</v>
      </c>
      <c r="H978" s="2">
        <v>59</v>
      </c>
      <c r="I978" s="2">
        <v>68</v>
      </c>
      <c r="J978" s="2">
        <v>56</v>
      </c>
      <c r="K978" s="2">
        <v>47</v>
      </c>
      <c r="L978" s="2">
        <v>65</v>
      </c>
      <c r="M978" s="2">
        <v>59</v>
      </c>
      <c r="N978" s="2">
        <v>65</v>
      </c>
      <c r="O978" s="2">
        <v>60</v>
      </c>
      <c r="P978" s="2">
        <v>58</v>
      </c>
      <c r="Q978" s="2">
        <v>50</v>
      </c>
      <c r="R978" s="2">
        <v>703</v>
      </c>
    </row>
    <row r="979" spans="1:18" ht="12.75" customHeight="1">
      <c r="A979" s="3" t="s">
        <v>27</v>
      </c>
      <c r="B979" s="3" t="s">
        <v>28</v>
      </c>
      <c r="C979" s="3" t="s">
        <v>29</v>
      </c>
      <c r="D979" s="3" t="s">
        <v>18</v>
      </c>
      <c r="E979" s="3" t="s">
        <v>38</v>
      </c>
      <c r="F979" s="2">
        <v>33</v>
      </c>
      <c r="G979" s="2">
        <v>36</v>
      </c>
      <c r="H979" s="2">
        <v>39</v>
      </c>
      <c r="I979" s="2">
        <v>42</v>
      </c>
      <c r="J979" s="2">
        <v>39</v>
      </c>
      <c r="K979" s="2">
        <v>45</v>
      </c>
      <c r="L979" s="2">
        <v>35</v>
      </c>
      <c r="M979" s="2">
        <v>44</v>
      </c>
      <c r="N979" s="2">
        <v>41</v>
      </c>
      <c r="O979" s="2">
        <v>55</v>
      </c>
      <c r="P979" s="2">
        <v>38</v>
      </c>
      <c r="Q979" s="2">
        <v>49</v>
      </c>
      <c r="R979" s="2">
        <v>496</v>
      </c>
    </row>
    <row r="980" spans="1:18" ht="12.75" customHeight="1">
      <c r="A980" s="3" t="s">
        <v>27</v>
      </c>
      <c r="B980" s="3" t="s">
        <v>28</v>
      </c>
      <c r="C980" s="3" t="s">
        <v>29</v>
      </c>
      <c r="D980" s="3" t="s">
        <v>18</v>
      </c>
      <c r="E980" s="3" t="s">
        <v>50</v>
      </c>
      <c r="F980" s="2">
        <v>23</v>
      </c>
      <c r="G980" s="2">
        <v>18</v>
      </c>
      <c r="H980" s="2">
        <v>18</v>
      </c>
      <c r="I980" s="2">
        <v>22</v>
      </c>
      <c r="J980" s="2">
        <v>24</v>
      </c>
      <c r="K980" s="2">
        <v>30</v>
      </c>
      <c r="L980" s="2">
        <v>17</v>
      </c>
      <c r="M980" s="2">
        <v>18</v>
      </c>
      <c r="N980" s="2">
        <v>22</v>
      </c>
      <c r="O980" s="2">
        <v>27</v>
      </c>
      <c r="P980" s="2">
        <v>26</v>
      </c>
      <c r="Q980" s="2">
        <v>23</v>
      </c>
      <c r="R980" s="2">
        <v>268</v>
      </c>
    </row>
    <row r="981" spans="1:18" ht="12.75" customHeight="1">
      <c r="A981" s="3" t="s">
        <v>27</v>
      </c>
      <c r="B981" s="3" t="s">
        <v>28</v>
      </c>
      <c r="C981" s="3" t="s">
        <v>29</v>
      </c>
      <c r="D981" s="3" t="s">
        <v>18</v>
      </c>
      <c r="E981" s="3" t="s">
        <v>124</v>
      </c>
      <c r="F981" s="2">
        <v>23</v>
      </c>
      <c r="G981" s="2">
        <v>14</v>
      </c>
      <c r="H981" s="2">
        <v>10</v>
      </c>
      <c r="I981" s="2">
        <v>14</v>
      </c>
      <c r="J981" s="2">
        <v>15</v>
      </c>
      <c r="K981" s="2">
        <v>21</v>
      </c>
      <c r="L981" s="2">
        <v>15</v>
      </c>
      <c r="M981" s="2">
        <v>17</v>
      </c>
      <c r="N981" s="2">
        <v>12</v>
      </c>
      <c r="O981" s="2">
        <v>11</v>
      </c>
      <c r="P981" s="2">
        <v>13</v>
      </c>
      <c r="Q981" s="2">
        <v>20</v>
      </c>
      <c r="R981" s="2">
        <v>185</v>
      </c>
    </row>
    <row r="982" spans="1:18" ht="12.75" customHeight="1">
      <c r="A982" s="3" t="s">
        <v>27</v>
      </c>
      <c r="B982" s="3" t="s">
        <v>28</v>
      </c>
      <c r="C982" s="3" t="s">
        <v>29</v>
      </c>
      <c r="D982" s="3" t="s">
        <v>18</v>
      </c>
      <c r="E982" s="3" t="s">
        <v>46</v>
      </c>
      <c r="F982" s="2">
        <v>6</v>
      </c>
      <c r="G982" s="2">
        <v>12</v>
      </c>
      <c r="H982" s="2">
        <v>12</v>
      </c>
      <c r="I982" s="2">
        <v>9</v>
      </c>
      <c r="J982" s="2">
        <v>9</v>
      </c>
      <c r="K982" s="2">
        <v>10</v>
      </c>
      <c r="L982" s="2">
        <v>14</v>
      </c>
      <c r="M982" s="2">
        <v>9</v>
      </c>
      <c r="N982" s="2">
        <v>6</v>
      </c>
      <c r="O982" s="2">
        <v>9</v>
      </c>
      <c r="P982" s="2">
        <v>12</v>
      </c>
      <c r="Q982" s="2">
        <v>12</v>
      </c>
      <c r="R982" s="2">
        <v>120</v>
      </c>
    </row>
    <row r="983" spans="1:18" ht="12.75" customHeight="1">
      <c r="A983" s="3" t="s">
        <v>27</v>
      </c>
      <c r="B983" s="3" t="s">
        <v>28</v>
      </c>
      <c r="C983" s="3" t="s">
        <v>29</v>
      </c>
      <c r="D983" s="3" t="s">
        <v>18</v>
      </c>
      <c r="E983" s="3" t="s">
        <v>123</v>
      </c>
      <c r="F983" s="2">
        <v>9</v>
      </c>
      <c r="G983" s="2">
        <v>6</v>
      </c>
      <c r="H983" s="2">
        <v>10</v>
      </c>
      <c r="I983" s="2">
        <v>8</v>
      </c>
      <c r="J983" s="2">
        <v>4</v>
      </c>
      <c r="K983" s="2">
        <v>12</v>
      </c>
      <c r="L983" s="2">
        <v>7</v>
      </c>
      <c r="M983" s="2">
        <v>8</v>
      </c>
      <c r="N983" s="2">
        <v>5</v>
      </c>
      <c r="O983" s="2">
        <v>8</v>
      </c>
      <c r="P983" s="2">
        <v>10</v>
      </c>
      <c r="Q983" s="2">
        <v>9</v>
      </c>
      <c r="R983" s="2">
        <v>96</v>
      </c>
    </row>
    <row r="984" spans="1:18" ht="12.75" customHeight="1">
      <c r="A984" s="3" t="s">
        <v>27</v>
      </c>
      <c r="B984" s="3" t="s">
        <v>28</v>
      </c>
      <c r="C984" s="3" t="s">
        <v>29</v>
      </c>
      <c r="D984" s="3" t="s">
        <v>18</v>
      </c>
      <c r="E984" s="3" t="s">
        <v>122</v>
      </c>
      <c r="F984" s="2">
        <v>5</v>
      </c>
      <c r="G984" s="2">
        <v>9</v>
      </c>
      <c r="H984" s="2">
        <v>5</v>
      </c>
      <c r="I984" s="2">
        <v>8</v>
      </c>
      <c r="J984" s="2">
        <v>6</v>
      </c>
      <c r="K984" s="2">
        <v>8</v>
      </c>
      <c r="L984" s="2">
        <v>10</v>
      </c>
      <c r="M984" s="2">
        <v>7</v>
      </c>
      <c r="N984" s="2">
        <v>5</v>
      </c>
      <c r="O984" s="2">
        <v>6</v>
      </c>
      <c r="P984" s="2">
        <v>5</v>
      </c>
      <c r="Q984" s="2">
        <v>7</v>
      </c>
      <c r="R984" s="2">
        <v>81</v>
      </c>
    </row>
    <row r="985" spans="1:18" ht="12.75" customHeight="1">
      <c r="A985" s="3" t="s">
        <v>27</v>
      </c>
      <c r="B985" s="3" t="s">
        <v>28</v>
      </c>
      <c r="C985" s="3" t="s">
        <v>29</v>
      </c>
      <c r="D985" s="3" t="s">
        <v>18</v>
      </c>
      <c r="E985" s="3" t="s">
        <v>121</v>
      </c>
      <c r="F985" s="2">
        <v>5</v>
      </c>
      <c r="G985" s="2">
        <v>5</v>
      </c>
      <c r="H985" s="2">
        <v>7</v>
      </c>
      <c r="I985" s="2">
        <v>5</v>
      </c>
      <c r="J985" s="2">
        <v>4</v>
      </c>
      <c r="K985" s="2">
        <v>6</v>
      </c>
      <c r="L985" s="2">
        <v>4</v>
      </c>
      <c r="M985" s="2">
        <v>6</v>
      </c>
      <c r="N985" s="2">
        <v>8</v>
      </c>
      <c r="O985" s="2">
        <v>5</v>
      </c>
      <c r="P985" s="2">
        <v>5</v>
      </c>
      <c r="Q985" s="2">
        <v>5</v>
      </c>
      <c r="R985" s="2">
        <v>65</v>
      </c>
    </row>
    <row r="986" spans="1:18" ht="12.75" customHeight="1">
      <c r="A986" s="3" t="s">
        <v>27</v>
      </c>
      <c r="B986" s="3" t="s">
        <v>28</v>
      </c>
      <c r="C986" s="3" t="s">
        <v>29</v>
      </c>
      <c r="D986" s="3" t="s">
        <v>18</v>
      </c>
      <c r="E986" s="3" t="s">
        <v>120</v>
      </c>
      <c r="F986" s="2">
        <v>7</v>
      </c>
      <c r="G986" s="2">
        <v>4</v>
      </c>
      <c r="H986" s="2">
        <v>6</v>
      </c>
      <c r="I986" s="2">
        <v>2</v>
      </c>
      <c r="J986" s="2">
        <v>5</v>
      </c>
      <c r="K986" s="2">
        <v>4</v>
      </c>
      <c r="M986" s="2">
        <v>4</v>
      </c>
      <c r="N986" s="2">
        <v>2</v>
      </c>
      <c r="O986" s="2">
        <v>3</v>
      </c>
      <c r="P986" s="2">
        <v>8</v>
      </c>
      <c r="Q986" s="2">
        <v>2</v>
      </c>
      <c r="R986" s="2">
        <v>47</v>
      </c>
    </row>
    <row r="987" spans="1:18" ht="12.75" customHeight="1">
      <c r="A987" s="3" t="s">
        <v>27</v>
      </c>
      <c r="B987" s="3" t="s">
        <v>28</v>
      </c>
      <c r="C987" s="3" t="s">
        <v>29</v>
      </c>
      <c r="D987" s="3" t="s">
        <v>18</v>
      </c>
      <c r="E987" s="3" t="s">
        <v>119</v>
      </c>
      <c r="F987" s="2">
        <v>2</v>
      </c>
      <c r="G987" s="2">
        <v>2</v>
      </c>
      <c r="I987" s="2">
        <v>5</v>
      </c>
      <c r="J987" s="2">
        <v>3</v>
      </c>
      <c r="K987" s="2">
        <v>5</v>
      </c>
      <c r="L987" s="2">
        <v>5</v>
      </c>
      <c r="M987" s="2">
        <v>4</v>
      </c>
      <c r="N987" s="2">
        <v>4</v>
      </c>
      <c r="O987" s="2">
        <v>4</v>
      </c>
      <c r="P987" s="2">
        <v>5</v>
      </c>
      <c r="Q987" s="2">
        <v>4</v>
      </c>
      <c r="R987" s="2">
        <v>43</v>
      </c>
    </row>
    <row r="988" spans="1:18" ht="12.75" customHeight="1">
      <c r="A988" s="3" t="s">
        <v>27</v>
      </c>
      <c r="B988" s="3" t="s">
        <v>28</v>
      </c>
      <c r="C988" s="3" t="s">
        <v>29</v>
      </c>
      <c r="D988" s="3" t="s">
        <v>18</v>
      </c>
      <c r="E988" s="3" t="s">
        <v>118</v>
      </c>
      <c r="F988" s="2">
        <v>2</v>
      </c>
      <c r="G988" s="2">
        <v>4</v>
      </c>
      <c r="H988" s="2">
        <v>3</v>
      </c>
      <c r="I988" s="2">
        <v>3</v>
      </c>
      <c r="J988" s="2">
        <v>3</v>
      </c>
      <c r="K988" s="2">
        <v>4</v>
      </c>
      <c r="M988" s="2">
        <v>3</v>
      </c>
      <c r="N988" s="2">
        <v>11</v>
      </c>
      <c r="O988" s="2">
        <v>1</v>
      </c>
      <c r="P988" s="2">
        <v>3</v>
      </c>
      <c r="Q988" s="2">
        <v>6</v>
      </c>
      <c r="R988" s="2">
        <v>43</v>
      </c>
    </row>
    <row r="989" spans="1:18" ht="12.75" customHeight="1">
      <c r="A989" s="3" t="s">
        <v>27</v>
      </c>
      <c r="B989" s="3" t="s">
        <v>28</v>
      </c>
      <c r="C989" s="3" t="s">
        <v>29</v>
      </c>
      <c r="D989" s="3" t="s">
        <v>18</v>
      </c>
      <c r="E989" s="3" t="s">
        <v>117</v>
      </c>
      <c r="F989" s="2">
        <v>1</v>
      </c>
      <c r="G989" s="2">
        <v>4</v>
      </c>
      <c r="H989" s="2">
        <v>3</v>
      </c>
      <c r="I989" s="2">
        <v>1</v>
      </c>
      <c r="J989" s="2">
        <v>2</v>
      </c>
      <c r="K989" s="2">
        <v>4</v>
      </c>
      <c r="L989" s="2">
        <v>1</v>
      </c>
      <c r="M989" s="2">
        <v>2</v>
      </c>
      <c r="N989" s="2">
        <v>3</v>
      </c>
      <c r="O989" s="2">
        <v>3</v>
      </c>
      <c r="P989" s="2">
        <v>4</v>
      </c>
      <c r="Q989" s="2">
        <v>4</v>
      </c>
      <c r="R989" s="2">
        <v>32</v>
      </c>
    </row>
    <row r="990" spans="1:18" ht="12.75" customHeight="1">
      <c r="A990" s="3" t="s">
        <v>27</v>
      </c>
      <c r="B990" s="3" t="s">
        <v>28</v>
      </c>
      <c r="C990" s="3" t="s">
        <v>29</v>
      </c>
      <c r="D990" s="3" t="s">
        <v>18</v>
      </c>
      <c r="E990" s="3" t="s">
        <v>116</v>
      </c>
      <c r="F990" s="2">
        <v>4</v>
      </c>
      <c r="G990" s="2">
        <v>5</v>
      </c>
      <c r="H990" s="2">
        <v>2</v>
      </c>
      <c r="I990" s="2">
        <v>3</v>
      </c>
      <c r="J990" s="2">
        <v>2</v>
      </c>
      <c r="K990" s="2">
        <v>1</v>
      </c>
      <c r="L990" s="2">
        <v>3</v>
      </c>
      <c r="M990" s="2">
        <v>2</v>
      </c>
      <c r="N990" s="2">
        <v>2</v>
      </c>
      <c r="O990" s="2">
        <v>6</v>
      </c>
      <c r="P990" s="2">
        <v>3</v>
      </c>
      <c r="Q990" s="2">
        <v>3</v>
      </c>
      <c r="R990" s="2">
        <v>36</v>
      </c>
    </row>
    <row r="991" spans="1:18" ht="12.75" customHeight="1">
      <c r="A991" s="3" t="s">
        <v>27</v>
      </c>
      <c r="B991" s="3" t="s">
        <v>28</v>
      </c>
      <c r="C991" s="3" t="s">
        <v>29</v>
      </c>
      <c r="D991" s="3" t="s">
        <v>18</v>
      </c>
      <c r="E991" s="3" t="s">
        <v>115</v>
      </c>
      <c r="F991" s="2">
        <v>3</v>
      </c>
      <c r="G991" s="2">
        <v>1</v>
      </c>
      <c r="H991" s="2">
        <v>3</v>
      </c>
      <c r="I991" s="2">
        <v>2</v>
      </c>
      <c r="J991" s="2">
        <v>2</v>
      </c>
      <c r="K991" s="2">
        <v>3</v>
      </c>
      <c r="L991" s="2">
        <v>6</v>
      </c>
      <c r="M991" s="2">
        <v>1</v>
      </c>
      <c r="N991" s="2">
        <v>3</v>
      </c>
      <c r="P991" s="2">
        <v>2</v>
      </c>
      <c r="Q991" s="2">
        <v>2</v>
      </c>
      <c r="R991" s="2">
        <v>28</v>
      </c>
    </row>
    <row r="992" spans="1:18" ht="12.75" customHeight="1">
      <c r="A992" s="3" t="s">
        <v>27</v>
      </c>
      <c r="B992" s="3" t="s">
        <v>28</v>
      </c>
      <c r="C992" s="3" t="s">
        <v>29</v>
      </c>
      <c r="D992" s="3" t="s">
        <v>18</v>
      </c>
      <c r="E992" s="3" t="s">
        <v>114</v>
      </c>
      <c r="F992" s="2">
        <v>1</v>
      </c>
      <c r="G992" s="2">
        <v>4</v>
      </c>
      <c r="H992" s="2">
        <v>2</v>
      </c>
      <c r="I992" s="2">
        <v>1</v>
      </c>
      <c r="J992" s="2">
        <v>3</v>
      </c>
      <c r="K992" s="2">
        <v>1</v>
      </c>
      <c r="L992" s="2">
        <v>2</v>
      </c>
      <c r="M992" s="2">
        <v>3</v>
      </c>
      <c r="N992" s="2">
        <v>1</v>
      </c>
      <c r="O992" s="2">
        <v>3</v>
      </c>
      <c r="R992" s="2">
        <v>21</v>
      </c>
    </row>
    <row r="993" spans="1:18" ht="12.75" customHeight="1">
      <c r="A993" s="3" t="s">
        <v>27</v>
      </c>
      <c r="B993" s="3" t="s">
        <v>28</v>
      </c>
      <c r="C993" s="3" t="s">
        <v>29</v>
      </c>
      <c r="D993" s="3" t="s">
        <v>18</v>
      </c>
      <c r="E993" s="3" t="s">
        <v>113</v>
      </c>
      <c r="F993" s="2">
        <v>5</v>
      </c>
      <c r="G993" s="2">
        <v>1</v>
      </c>
      <c r="J993" s="2">
        <v>2</v>
      </c>
      <c r="K993" s="2">
        <v>3</v>
      </c>
      <c r="L993" s="2">
        <v>2</v>
      </c>
      <c r="M993" s="2">
        <v>3</v>
      </c>
      <c r="N993" s="2">
        <v>2</v>
      </c>
      <c r="P993" s="2">
        <v>1</v>
      </c>
      <c r="Q993" s="2">
        <v>2</v>
      </c>
      <c r="R993" s="2">
        <v>21</v>
      </c>
    </row>
    <row r="994" spans="1:18" ht="12.75" customHeight="1">
      <c r="A994" s="3" t="s">
        <v>27</v>
      </c>
      <c r="B994" s="3" t="s">
        <v>28</v>
      </c>
      <c r="C994" s="3" t="s">
        <v>29</v>
      </c>
      <c r="D994" s="3" t="s">
        <v>18</v>
      </c>
      <c r="E994" s="3" t="s">
        <v>112</v>
      </c>
      <c r="F994" s="2">
        <v>1</v>
      </c>
      <c r="G994" s="2">
        <v>2</v>
      </c>
      <c r="H994" s="2">
        <v>3</v>
      </c>
      <c r="I994" s="2">
        <v>1</v>
      </c>
      <c r="J994" s="2">
        <v>2</v>
      </c>
      <c r="L994" s="2">
        <v>1</v>
      </c>
      <c r="M994" s="2">
        <v>2</v>
      </c>
      <c r="O994" s="2">
        <v>2</v>
      </c>
      <c r="P994" s="2">
        <v>1</v>
      </c>
      <c r="R994" s="2">
        <v>15</v>
      </c>
    </row>
    <row r="995" spans="1:18" ht="12.75" customHeight="1">
      <c r="A995" s="3" t="s">
        <v>27</v>
      </c>
      <c r="B995" s="3" t="s">
        <v>28</v>
      </c>
      <c r="C995" s="3" t="s">
        <v>29</v>
      </c>
      <c r="D995" s="3" t="s">
        <v>18</v>
      </c>
      <c r="E995" s="3" t="s">
        <v>111</v>
      </c>
      <c r="G995" s="2">
        <v>1</v>
      </c>
      <c r="I995" s="2">
        <v>2</v>
      </c>
      <c r="J995" s="2">
        <v>3</v>
      </c>
      <c r="K995" s="2">
        <v>2</v>
      </c>
      <c r="L995" s="2">
        <v>1</v>
      </c>
      <c r="M995" s="2">
        <v>2</v>
      </c>
      <c r="N995" s="2">
        <v>2</v>
      </c>
      <c r="O995" s="2">
        <v>1</v>
      </c>
      <c r="Q995" s="2">
        <v>1</v>
      </c>
      <c r="R995" s="2">
        <v>15</v>
      </c>
    </row>
    <row r="996" spans="1:18" ht="12.75" customHeight="1">
      <c r="A996" s="3" t="s">
        <v>27</v>
      </c>
      <c r="B996" s="3" t="s">
        <v>28</v>
      </c>
      <c r="C996" s="3" t="s">
        <v>29</v>
      </c>
      <c r="D996" s="3" t="s">
        <v>18</v>
      </c>
      <c r="E996" s="3" t="s">
        <v>44</v>
      </c>
      <c r="F996" s="2">
        <v>1</v>
      </c>
      <c r="H996" s="2">
        <v>1</v>
      </c>
      <c r="I996" s="2">
        <v>3</v>
      </c>
      <c r="N996" s="2">
        <v>1</v>
      </c>
      <c r="O996" s="2">
        <v>1</v>
      </c>
      <c r="R996" s="2">
        <v>7</v>
      </c>
    </row>
    <row r="997" spans="1:18" ht="12.75" customHeight="1">
      <c r="A997" s="3" t="s">
        <v>27</v>
      </c>
      <c r="B997" s="3" t="s">
        <v>28</v>
      </c>
      <c r="C997" s="3" t="s">
        <v>29</v>
      </c>
      <c r="D997" s="3" t="s">
        <v>18</v>
      </c>
      <c r="E997" s="3" t="s">
        <v>110</v>
      </c>
      <c r="G997" s="2">
        <v>1</v>
      </c>
      <c r="H997" s="2">
        <v>1</v>
      </c>
      <c r="I997" s="2">
        <v>3</v>
      </c>
      <c r="K997" s="2">
        <v>2</v>
      </c>
      <c r="L997" s="2">
        <v>1</v>
      </c>
      <c r="O997" s="2">
        <v>1</v>
      </c>
      <c r="R997" s="2">
        <v>9</v>
      </c>
    </row>
    <row r="998" spans="1:18" ht="12.75" customHeight="1">
      <c r="A998" s="3" t="s">
        <v>27</v>
      </c>
      <c r="B998" s="3" t="s">
        <v>28</v>
      </c>
      <c r="C998" s="3" t="s">
        <v>29</v>
      </c>
      <c r="D998" s="3" t="s">
        <v>18</v>
      </c>
      <c r="E998" s="3" t="s">
        <v>109</v>
      </c>
      <c r="F998" s="2">
        <v>1</v>
      </c>
      <c r="G998" s="2">
        <v>1</v>
      </c>
      <c r="H998" s="2">
        <v>3</v>
      </c>
      <c r="I998" s="2">
        <v>1</v>
      </c>
      <c r="J998" s="2">
        <v>2</v>
      </c>
      <c r="K998" s="2">
        <v>2</v>
      </c>
      <c r="L998" s="2">
        <v>1</v>
      </c>
      <c r="M998" s="2">
        <v>1</v>
      </c>
      <c r="P998" s="2">
        <v>1</v>
      </c>
      <c r="R998" s="2">
        <v>13</v>
      </c>
    </row>
    <row r="999" spans="1:18" ht="12.75" customHeight="1">
      <c r="A999" s="3" t="s">
        <v>27</v>
      </c>
      <c r="B999" s="3" t="s">
        <v>28</v>
      </c>
      <c r="C999" s="3" t="s">
        <v>29</v>
      </c>
      <c r="D999" s="3" t="s">
        <v>18</v>
      </c>
      <c r="E999" s="3" t="s">
        <v>108</v>
      </c>
      <c r="F999" s="2">
        <v>2</v>
      </c>
      <c r="G999" s="2">
        <v>5</v>
      </c>
      <c r="I999" s="2">
        <v>2</v>
      </c>
      <c r="J999" s="2">
        <v>1</v>
      </c>
      <c r="L999" s="2">
        <v>2</v>
      </c>
      <c r="M999" s="2">
        <v>1</v>
      </c>
      <c r="N999" s="2">
        <v>1</v>
      </c>
      <c r="O999" s="2">
        <v>1</v>
      </c>
      <c r="P999" s="2">
        <v>2</v>
      </c>
      <c r="Q999" s="2">
        <v>2</v>
      </c>
      <c r="R999" s="2">
        <v>19</v>
      </c>
    </row>
    <row r="1000" spans="1:18" ht="12.75" customHeight="1">
      <c r="A1000" s="3" t="s">
        <v>27</v>
      </c>
      <c r="B1000" s="3" t="s">
        <v>28</v>
      </c>
      <c r="C1000" s="3" t="s">
        <v>29</v>
      </c>
      <c r="D1000" s="3" t="s">
        <v>18</v>
      </c>
      <c r="E1000" s="3" t="s">
        <v>107</v>
      </c>
      <c r="F1000" s="2">
        <v>1</v>
      </c>
      <c r="H1000" s="2">
        <v>1</v>
      </c>
      <c r="K1000" s="2">
        <v>1</v>
      </c>
      <c r="O1000" s="2">
        <v>2</v>
      </c>
      <c r="P1000" s="2">
        <v>1</v>
      </c>
      <c r="R1000" s="2">
        <v>6</v>
      </c>
    </row>
    <row r="1001" spans="1:18" ht="12.75" customHeight="1">
      <c r="A1001" s="3" t="s">
        <v>27</v>
      </c>
      <c r="B1001" s="3" t="s">
        <v>28</v>
      </c>
      <c r="C1001" s="3" t="s">
        <v>29</v>
      </c>
      <c r="D1001" s="3" t="s">
        <v>18</v>
      </c>
      <c r="E1001" s="3" t="s">
        <v>106</v>
      </c>
      <c r="H1001" s="2">
        <v>1</v>
      </c>
      <c r="I1001" s="2">
        <v>1</v>
      </c>
      <c r="K1001" s="2">
        <v>1</v>
      </c>
      <c r="M1001" s="2">
        <v>1</v>
      </c>
      <c r="P1001" s="2">
        <v>1</v>
      </c>
      <c r="R1001" s="2">
        <v>5</v>
      </c>
    </row>
    <row r="1002" spans="1:18" ht="12.75" customHeight="1">
      <c r="A1002" s="3" t="s">
        <v>27</v>
      </c>
      <c r="B1002" s="3" t="s">
        <v>28</v>
      </c>
      <c r="C1002" s="3" t="s">
        <v>29</v>
      </c>
      <c r="D1002" s="3" t="s">
        <v>18</v>
      </c>
      <c r="E1002" s="3" t="s">
        <v>105</v>
      </c>
      <c r="J1002" s="2">
        <v>1</v>
      </c>
      <c r="K1002" s="2">
        <v>1</v>
      </c>
      <c r="L1002" s="2">
        <v>1</v>
      </c>
      <c r="P1002" s="2">
        <v>1</v>
      </c>
      <c r="Q1002" s="2">
        <v>2</v>
      </c>
      <c r="R1002" s="2">
        <v>6</v>
      </c>
    </row>
    <row r="1003" spans="1:18" ht="12.75" customHeight="1">
      <c r="A1003" s="3" t="s">
        <v>27</v>
      </c>
      <c r="B1003" s="3" t="s">
        <v>28</v>
      </c>
      <c r="C1003" s="3" t="s">
        <v>29</v>
      </c>
      <c r="D1003" s="3" t="s">
        <v>18</v>
      </c>
      <c r="E1003" s="3" t="s">
        <v>104</v>
      </c>
      <c r="F1003" s="2">
        <v>2</v>
      </c>
      <c r="H1003" s="2">
        <v>1</v>
      </c>
      <c r="L1003" s="2">
        <v>1</v>
      </c>
      <c r="N1003" s="2">
        <v>1</v>
      </c>
      <c r="P1003" s="2">
        <v>1</v>
      </c>
      <c r="R1003" s="2">
        <v>6</v>
      </c>
    </row>
    <row r="1004" spans="1:18" ht="12.75" customHeight="1">
      <c r="A1004" s="3" t="s">
        <v>27</v>
      </c>
      <c r="B1004" s="3" t="s">
        <v>28</v>
      </c>
      <c r="C1004" s="3" t="s">
        <v>29</v>
      </c>
      <c r="D1004" s="3" t="s">
        <v>18</v>
      </c>
      <c r="E1004" s="3" t="s">
        <v>103</v>
      </c>
      <c r="G1004" s="2">
        <v>1</v>
      </c>
      <c r="I1004" s="2">
        <v>1</v>
      </c>
      <c r="N1004" s="2">
        <v>1</v>
      </c>
      <c r="R1004" s="2">
        <v>3</v>
      </c>
    </row>
    <row r="1005" spans="1:18" ht="12.75" customHeight="1">
      <c r="A1005" s="3" t="s">
        <v>27</v>
      </c>
      <c r="B1005" s="3" t="s">
        <v>28</v>
      </c>
      <c r="C1005" s="3" t="s">
        <v>29</v>
      </c>
      <c r="D1005" s="3" t="s">
        <v>18</v>
      </c>
      <c r="E1005" s="3" t="s">
        <v>102</v>
      </c>
      <c r="F1005" s="2">
        <v>1</v>
      </c>
      <c r="J1005" s="2">
        <v>2</v>
      </c>
      <c r="K1005" s="2">
        <v>1</v>
      </c>
      <c r="M1005" s="2">
        <v>1</v>
      </c>
      <c r="O1005" s="2">
        <v>1</v>
      </c>
      <c r="R1005" s="2">
        <v>6</v>
      </c>
    </row>
    <row r="1006" spans="1:18" ht="12.75" customHeight="1">
      <c r="A1006" s="3" t="s">
        <v>27</v>
      </c>
      <c r="B1006" s="3" t="s">
        <v>28</v>
      </c>
      <c r="C1006" s="3" t="s">
        <v>29</v>
      </c>
      <c r="D1006" s="3" t="s">
        <v>18</v>
      </c>
      <c r="E1006" s="3" t="s">
        <v>101</v>
      </c>
      <c r="F1006" s="2">
        <v>1</v>
      </c>
      <c r="K1006" s="2">
        <v>1</v>
      </c>
      <c r="N1006" s="2">
        <v>1</v>
      </c>
      <c r="R1006" s="2">
        <v>3</v>
      </c>
    </row>
    <row r="1007" spans="1:18" ht="12.75" customHeight="1">
      <c r="A1007" s="3" t="s">
        <v>27</v>
      </c>
      <c r="B1007" s="3" t="s">
        <v>28</v>
      </c>
      <c r="C1007" s="3" t="s">
        <v>29</v>
      </c>
      <c r="D1007" s="3" t="s">
        <v>18</v>
      </c>
      <c r="E1007" s="3" t="s">
        <v>99</v>
      </c>
      <c r="M1007" s="2">
        <v>1</v>
      </c>
      <c r="O1007" s="2">
        <v>1</v>
      </c>
      <c r="R1007" s="2">
        <v>2</v>
      </c>
    </row>
    <row r="1008" spans="1:18" ht="12.75" customHeight="1">
      <c r="A1008" s="3" t="s">
        <v>27</v>
      </c>
      <c r="B1008" s="3" t="s">
        <v>28</v>
      </c>
      <c r="C1008" s="3" t="s">
        <v>29</v>
      </c>
      <c r="D1008" s="3" t="s">
        <v>18</v>
      </c>
      <c r="E1008" s="3" t="s">
        <v>98</v>
      </c>
      <c r="L1008" s="2">
        <v>1</v>
      </c>
      <c r="R1008" s="2">
        <v>1</v>
      </c>
    </row>
    <row r="1009" spans="1:18" ht="12.75" customHeight="1">
      <c r="A1009" s="3" t="s">
        <v>27</v>
      </c>
      <c r="B1009" s="3" t="s">
        <v>28</v>
      </c>
      <c r="C1009" s="3" t="s">
        <v>29</v>
      </c>
      <c r="D1009" s="3" t="s">
        <v>18</v>
      </c>
      <c r="E1009" s="3" t="s">
        <v>97</v>
      </c>
      <c r="H1009" s="2">
        <v>1</v>
      </c>
      <c r="K1009" s="2">
        <v>2</v>
      </c>
      <c r="R1009" s="2">
        <v>3</v>
      </c>
    </row>
    <row r="1010" spans="1:18" ht="12.75" customHeight="1">
      <c r="A1010" s="3" t="s">
        <v>27</v>
      </c>
      <c r="B1010" s="3" t="s">
        <v>28</v>
      </c>
      <c r="C1010" s="3" t="s">
        <v>29</v>
      </c>
      <c r="D1010" s="3" t="s">
        <v>18</v>
      </c>
      <c r="E1010" s="3" t="s">
        <v>96</v>
      </c>
      <c r="M1010" s="2">
        <v>1</v>
      </c>
      <c r="R1010" s="2">
        <v>1</v>
      </c>
    </row>
    <row r="1011" spans="1:18" ht="12.75" customHeight="1">
      <c r="A1011" s="3" t="s">
        <v>27</v>
      </c>
      <c r="B1011" s="3" t="s">
        <v>28</v>
      </c>
      <c r="C1011" s="3" t="s">
        <v>29</v>
      </c>
      <c r="D1011" s="3" t="s">
        <v>18</v>
      </c>
      <c r="E1011" s="3" t="s">
        <v>95</v>
      </c>
      <c r="K1011" s="2">
        <v>1</v>
      </c>
      <c r="R1011" s="2">
        <v>1</v>
      </c>
    </row>
    <row r="1012" spans="1:18" ht="12.75" customHeight="1">
      <c r="A1012" s="3" t="s">
        <v>27</v>
      </c>
      <c r="B1012" s="3" t="s">
        <v>28</v>
      </c>
      <c r="C1012" s="3" t="s">
        <v>29</v>
      </c>
      <c r="D1012" s="3" t="s">
        <v>18</v>
      </c>
      <c r="E1012" s="3" t="s">
        <v>94</v>
      </c>
      <c r="O1012" s="2">
        <v>1</v>
      </c>
      <c r="R1012" s="2">
        <v>1</v>
      </c>
    </row>
    <row r="1013" spans="1:18" ht="12.75" customHeight="1">
      <c r="A1013" s="3" t="s">
        <v>27</v>
      </c>
      <c r="B1013" s="3" t="s">
        <v>28</v>
      </c>
      <c r="C1013" s="3" t="s">
        <v>29</v>
      </c>
      <c r="D1013" s="3" t="s">
        <v>18</v>
      </c>
      <c r="E1013" s="3" t="s">
        <v>93</v>
      </c>
      <c r="I1013" s="2">
        <v>1</v>
      </c>
      <c r="O1013" s="2">
        <v>1</v>
      </c>
      <c r="Q1013" s="2">
        <v>1</v>
      </c>
      <c r="R1013" s="2">
        <v>3</v>
      </c>
    </row>
    <row r="1014" spans="1:18" ht="12.75" customHeight="1">
      <c r="A1014" s="3" t="s">
        <v>27</v>
      </c>
      <c r="B1014" s="3" t="s">
        <v>28</v>
      </c>
      <c r="C1014" s="3" t="s">
        <v>29</v>
      </c>
      <c r="D1014" s="3" t="s">
        <v>18</v>
      </c>
      <c r="E1014" s="3" t="s">
        <v>92</v>
      </c>
      <c r="J1014" s="2">
        <v>1</v>
      </c>
      <c r="R1014" s="2">
        <v>1</v>
      </c>
    </row>
    <row r="1015" spans="1:18" ht="12.75" customHeight="1">
      <c r="A1015" s="3" t="s">
        <v>27</v>
      </c>
      <c r="B1015" s="3" t="s">
        <v>28</v>
      </c>
      <c r="C1015" s="3" t="s">
        <v>29</v>
      </c>
      <c r="D1015" s="3" t="s">
        <v>18</v>
      </c>
      <c r="E1015" s="3" t="s">
        <v>91</v>
      </c>
      <c r="J1015" s="2">
        <v>1</v>
      </c>
      <c r="O1015" s="2">
        <v>1</v>
      </c>
      <c r="R1015" s="2">
        <v>2</v>
      </c>
    </row>
    <row r="1016" spans="1:18" ht="12.75" customHeight="1">
      <c r="A1016" s="3" t="s">
        <v>27</v>
      </c>
      <c r="B1016" s="3" t="s">
        <v>28</v>
      </c>
      <c r="C1016" s="3" t="s">
        <v>29</v>
      </c>
      <c r="D1016" s="3" t="s">
        <v>18</v>
      </c>
      <c r="E1016" s="3" t="s">
        <v>90</v>
      </c>
      <c r="J1016" s="2">
        <v>1</v>
      </c>
      <c r="K1016" s="2">
        <v>1</v>
      </c>
      <c r="M1016" s="2">
        <v>1</v>
      </c>
      <c r="R1016" s="2">
        <v>3</v>
      </c>
    </row>
    <row r="1017" spans="1:18" ht="12.75" customHeight="1">
      <c r="A1017" s="3" t="s">
        <v>27</v>
      </c>
      <c r="B1017" s="3" t="s">
        <v>28</v>
      </c>
      <c r="C1017" s="3" t="s">
        <v>29</v>
      </c>
      <c r="D1017" s="3" t="s">
        <v>18</v>
      </c>
      <c r="E1017" s="3" t="s">
        <v>89</v>
      </c>
      <c r="J1017" s="2">
        <v>1</v>
      </c>
      <c r="K1017" s="2">
        <v>1</v>
      </c>
      <c r="O1017" s="2">
        <v>1</v>
      </c>
      <c r="R1017" s="2">
        <v>3</v>
      </c>
    </row>
    <row r="1018" spans="1:18" ht="12.75" customHeight="1">
      <c r="A1018" s="3" t="s">
        <v>27</v>
      </c>
      <c r="B1018" s="3" t="s">
        <v>28</v>
      </c>
      <c r="C1018" s="3" t="s">
        <v>29</v>
      </c>
      <c r="D1018" s="3" t="s">
        <v>18</v>
      </c>
      <c r="E1018" s="3" t="s">
        <v>217</v>
      </c>
      <c r="L1018" s="2">
        <v>1</v>
      </c>
      <c r="O1018" s="2">
        <v>1</v>
      </c>
      <c r="R1018" s="2">
        <v>2</v>
      </c>
    </row>
    <row r="1019" spans="1:18" ht="12.75" customHeight="1">
      <c r="A1019" s="3" t="s">
        <v>27</v>
      </c>
      <c r="B1019" s="3" t="s">
        <v>28</v>
      </c>
      <c r="C1019" s="3" t="s">
        <v>29</v>
      </c>
      <c r="D1019" s="3" t="s">
        <v>18</v>
      </c>
      <c r="E1019" s="3" t="s">
        <v>88</v>
      </c>
      <c r="I1019" s="2">
        <v>1</v>
      </c>
      <c r="K1019" s="2">
        <v>1</v>
      </c>
      <c r="P1019" s="2">
        <v>1</v>
      </c>
      <c r="R1019" s="2">
        <v>3</v>
      </c>
    </row>
    <row r="1020" spans="1:18" ht="12.75" customHeight="1">
      <c r="A1020" s="3" t="s">
        <v>27</v>
      </c>
      <c r="B1020" s="3" t="s">
        <v>28</v>
      </c>
      <c r="C1020" s="3" t="s">
        <v>29</v>
      </c>
      <c r="D1020" s="3" t="s">
        <v>18</v>
      </c>
      <c r="E1020" s="3" t="s">
        <v>87</v>
      </c>
      <c r="G1020" s="2">
        <v>1</v>
      </c>
      <c r="J1020" s="2">
        <v>1</v>
      </c>
      <c r="N1020" s="2">
        <v>1</v>
      </c>
      <c r="R1020" s="2">
        <v>3</v>
      </c>
    </row>
    <row r="1021" spans="1:18" ht="12.75" customHeight="1">
      <c r="A1021" s="3" t="s">
        <v>27</v>
      </c>
      <c r="B1021" s="3" t="s">
        <v>28</v>
      </c>
      <c r="C1021" s="3" t="s">
        <v>29</v>
      </c>
      <c r="D1021" s="3" t="s">
        <v>18</v>
      </c>
      <c r="E1021" s="3" t="s">
        <v>216</v>
      </c>
      <c r="G1021" s="2">
        <v>1</v>
      </c>
      <c r="R1021" s="2">
        <v>1</v>
      </c>
    </row>
    <row r="1022" spans="1:18" ht="12.75" customHeight="1">
      <c r="A1022" s="3" t="s">
        <v>27</v>
      </c>
      <c r="B1022" s="3" t="s">
        <v>28</v>
      </c>
      <c r="C1022" s="3" t="s">
        <v>29</v>
      </c>
      <c r="D1022" s="3" t="s">
        <v>18</v>
      </c>
      <c r="E1022" s="3" t="s">
        <v>86</v>
      </c>
      <c r="G1022" s="2">
        <v>1</v>
      </c>
      <c r="M1022" s="2">
        <v>1</v>
      </c>
      <c r="N1022" s="2">
        <v>1</v>
      </c>
      <c r="R1022" s="2">
        <v>3</v>
      </c>
    </row>
    <row r="1023" spans="1:18" ht="12.75" customHeight="1">
      <c r="A1023" s="3" t="s">
        <v>27</v>
      </c>
      <c r="B1023" s="3" t="s">
        <v>28</v>
      </c>
      <c r="C1023" s="3" t="s">
        <v>29</v>
      </c>
      <c r="D1023" s="3" t="s">
        <v>18</v>
      </c>
      <c r="E1023" s="3" t="s">
        <v>85</v>
      </c>
      <c r="I1023" s="2">
        <v>1</v>
      </c>
      <c r="M1023" s="2">
        <v>1</v>
      </c>
      <c r="R1023" s="2">
        <v>2</v>
      </c>
    </row>
    <row r="1024" spans="1:18" ht="12.75" customHeight="1">
      <c r="A1024" s="3" t="s">
        <v>27</v>
      </c>
      <c r="B1024" s="3" t="s">
        <v>28</v>
      </c>
      <c r="C1024" s="3" t="s">
        <v>29</v>
      </c>
      <c r="D1024" s="3" t="s">
        <v>18</v>
      </c>
      <c r="E1024" s="3" t="s">
        <v>84</v>
      </c>
      <c r="F1024" s="2">
        <v>1</v>
      </c>
      <c r="G1024" s="2">
        <v>1</v>
      </c>
      <c r="I1024" s="2">
        <v>1</v>
      </c>
      <c r="L1024" s="2">
        <v>1</v>
      </c>
      <c r="R1024" s="2">
        <v>4</v>
      </c>
    </row>
    <row r="1025" spans="1:18" ht="12.75" customHeight="1">
      <c r="A1025" s="3" t="s">
        <v>27</v>
      </c>
      <c r="B1025" s="3" t="s">
        <v>28</v>
      </c>
      <c r="C1025" s="3" t="s">
        <v>29</v>
      </c>
      <c r="D1025" s="3" t="s">
        <v>18</v>
      </c>
      <c r="E1025" s="3" t="s">
        <v>83</v>
      </c>
      <c r="I1025" s="2">
        <v>1</v>
      </c>
      <c r="N1025" s="2">
        <v>1</v>
      </c>
      <c r="R1025" s="2">
        <v>2</v>
      </c>
    </row>
    <row r="1026" spans="1:18" ht="12.75" customHeight="1">
      <c r="A1026" s="3" t="s">
        <v>27</v>
      </c>
      <c r="B1026" s="3" t="s">
        <v>28</v>
      </c>
      <c r="C1026" s="3" t="s">
        <v>29</v>
      </c>
      <c r="D1026" s="3" t="s">
        <v>18</v>
      </c>
      <c r="E1026" s="3" t="s">
        <v>81</v>
      </c>
      <c r="J1026" s="2">
        <v>1</v>
      </c>
      <c r="R1026" s="2">
        <v>1</v>
      </c>
    </row>
    <row r="1027" spans="1:18" ht="12.75" customHeight="1">
      <c r="A1027" s="3" t="s">
        <v>27</v>
      </c>
      <c r="B1027" s="3" t="s">
        <v>28</v>
      </c>
      <c r="C1027" s="3" t="s">
        <v>29</v>
      </c>
      <c r="D1027" s="3" t="s">
        <v>18</v>
      </c>
      <c r="E1027" s="3" t="s">
        <v>80</v>
      </c>
      <c r="J1027" s="2">
        <v>1</v>
      </c>
      <c r="N1027" s="2">
        <v>1</v>
      </c>
      <c r="R1027" s="2">
        <v>2</v>
      </c>
    </row>
    <row r="1028" spans="1:18" ht="12.75" customHeight="1">
      <c r="A1028" s="3" t="s">
        <v>27</v>
      </c>
      <c r="B1028" s="3" t="s">
        <v>28</v>
      </c>
      <c r="C1028" s="3" t="s">
        <v>29</v>
      </c>
      <c r="D1028" s="3" t="s">
        <v>18</v>
      </c>
      <c r="E1028" s="3" t="s">
        <v>79</v>
      </c>
      <c r="H1028" s="2">
        <v>1</v>
      </c>
      <c r="L1028" s="2">
        <v>2</v>
      </c>
      <c r="Q1028" s="2">
        <v>1</v>
      </c>
      <c r="R1028" s="2">
        <v>4</v>
      </c>
    </row>
    <row r="1029" spans="1:18" ht="12.75" customHeight="1">
      <c r="A1029" s="3" t="s">
        <v>27</v>
      </c>
      <c r="B1029" s="3" t="s">
        <v>28</v>
      </c>
      <c r="C1029" s="3" t="s">
        <v>29</v>
      </c>
      <c r="D1029" s="3" t="s">
        <v>18</v>
      </c>
      <c r="E1029" s="3" t="s">
        <v>215</v>
      </c>
      <c r="O1029" s="2">
        <v>1</v>
      </c>
      <c r="R1029" s="2">
        <v>1</v>
      </c>
    </row>
    <row r="1030" spans="1:18" ht="12.75" customHeight="1">
      <c r="A1030" s="3" t="s">
        <v>27</v>
      </c>
      <c r="B1030" s="3" t="s">
        <v>28</v>
      </c>
      <c r="C1030" s="3" t="s">
        <v>29</v>
      </c>
      <c r="D1030" s="3" t="s">
        <v>18</v>
      </c>
      <c r="E1030" s="3" t="s">
        <v>226</v>
      </c>
      <c r="H1030" s="2">
        <v>1</v>
      </c>
      <c r="K1030" s="2">
        <v>1</v>
      </c>
      <c r="R1030" s="2">
        <v>2</v>
      </c>
    </row>
    <row r="1031" spans="1:18" ht="12.75" customHeight="1">
      <c r="A1031" s="3" t="s">
        <v>27</v>
      </c>
      <c r="B1031" s="3" t="s">
        <v>28</v>
      </c>
      <c r="C1031" s="3" t="s">
        <v>29</v>
      </c>
      <c r="D1031" s="3" t="s">
        <v>18</v>
      </c>
      <c r="E1031" s="3" t="s">
        <v>76</v>
      </c>
      <c r="M1031" s="2">
        <v>1</v>
      </c>
      <c r="N1031" s="2">
        <v>1</v>
      </c>
      <c r="P1031" s="2">
        <v>1</v>
      </c>
      <c r="R1031" s="2">
        <v>3</v>
      </c>
    </row>
    <row r="1032" spans="1:18" ht="12.75" customHeight="1">
      <c r="A1032" s="3" t="s">
        <v>27</v>
      </c>
      <c r="B1032" s="3" t="s">
        <v>28</v>
      </c>
      <c r="C1032" s="3" t="s">
        <v>29</v>
      </c>
      <c r="D1032" s="3" t="s">
        <v>18</v>
      </c>
      <c r="E1032" s="3" t="s">
        <v>75</v>
      </c>
      <c r="L1032" s="2">
        <v>1</v>
      </c>
      <c r="N1032" s="2">
        <v>1</v>
      </c>
      <c r="R1032" s="2">
        <v>2</v>
      </c>
    </row>
    <row r="1033" spans="1:18" ht="12.75" customHeight="1">
      <c r="A1033" s="3" t="s">
        <v>27</v>
      </c>
      <c r="B1033" s="3" t="s">
        <v>28</v>
      </c>
      <c r="C1033" s="3" t="s">
        <v>29</v>
      </c>
      <c r="D1033" s="3" t="s">
        <v>18</v>
      </c>
      <c r="E1033" s="3" t="s">
        <v>74</v>
      </c>
      <c r="F1033" s="2">
        <v>1</v>
      </c>
      <c r="R1033" s="2">
        <v>1</v>
      </c>
    </row>
    <row r="1034" spans="1:18" ht="12.75" customHeight="1">
      <c r="A1034" s="3" t="s">
        <v>27</v>
      </c>
      <c r="B1034" s="3" t="s">
        <v>28</v>
      </c>
      <c r="C1034" s="3" t="s">
        <v>29</v>
      </c>
      <c r="D1034" s="3" t="s">
        <v>18</v>
      </c>
      <c r="E1034" s="3" t="s">
        <v>225</v>
      </c>
      <c r="F1034" s="2">
        <v>1</v>
      </c>
      <c r="Q1034" s="2">
        <v>1</v>
      </c>
      <c r="R1034" s="2">
        <v>2</v>
      </c>
    </row>
    <row r="1035" spans="1:18" ht="12.75" customHeight="1">
      <c r="A1035" s="3" t="s">
        <v>27</v>
      </c>
      <c r="B1035" s="3" t="s">
        <v>28</v>
      </c>
      <c r="C1035" s="3" t="s">
        <v>29</v>
      </c>
      <c r="D1035" s="3" t="s">
        <v>18</v>
      </c>
      <c r="E1035" s="3" t="s">
        <v>173</v>
      </c>
      <c r="G1035" s="2">
        <v>1</v>
      </c>
      <c r="I1035" s="2">
        <v>1</v>
      </c>
      <c r="R1035" s="2">
        <v>2</v>
      </c>
    </row>
    <row r="1036" spans="1:18" ht="12.75" customHeight="1">
      <c r="A1036" s="3" t="s">
        <v>27</v>
      </c>
      <c r="B1036" s="3" t="s">
        <v>28</v>
      </c>
      <c r="C1036" s="3" t="s">
        <v>29</v>
      </c>
      <c r="D1036" s="3" t="s">
        <v>18</v>
      </c>
      <c r="E1036" s="3" t="s">
        <v>73</v>
      </c>
      <c r="K1036" s="2">
        <v>1</v>
      </c>
      <c r="O1036" s="2">
        <v>1</v>
      </c>
      <c r="R1036" s="2">
        <v>2</v>
      </c>
    </row>
    <row r="1037" spans="1:18" ht="12.75" customHeight="1">
      <c r="A1037" s="3" t="s">
        <v>27</v>
      </c>
      <c r="B1037" s="3" t="s">
        <v>28</v>
      </c>
      <c r="C1037" s="3" t="s">
        <v>29</v>
      </c>
      <c r="D1037" s="3" t="s">
        <v>18</v>
      </c>
      <c r="E1037" s="3" t="s">
        <v>151</v>
      </c>
      <c r="L1037" s="2">
        <v>1</v>
      </c>
      <c r="Q1037" s="2">
        <v>1</v>
      </c>
      <c r="R1037" s="2">
        <v>2</v>
      </c>
    </row>
    <row r="1038" spans="1:18" ht="12.75" customHeight="1">
      <c r="A1038" s="3" t="s">
        <v>27</v>
      </c>
      <c r="B1038" s="3" t="s">
        <v>28</v>
      </c>
      <c r="C1038" s="3" t="s">
        <v>29</v>
      </c>
      <c r="D1038" s="3" t="s">
        <v>18</v>
      </c>
      <c r="E1038" s="3" t="s">
        <v>71</v>
      </c>
      <c r="M1038" s="2">
        <v>1</v>
      </c>
      <c r="O1038" s="2">
        <v>1</v>
      </c>
      <c r="R1038" s="2">
        <v>2</v>
      </c>
    </row>
    <row r="1039" spans="1:18" ht="12.75" customHeight="1">
      <c r="A1039" s="3" t="s">
        <v>27</v>
      </c>
      <c r="B1039" s="3" t="s">
        <v>28</v>
      </c>
      <c r="C1039" s="3" t="s">
        <v>29</v>
      </c>
      <c r="D1039" s="3" t="s">
        <v>18</v>
      </c>
      <c r="E1039" s="3" t="s">
        <v>150</v>
      </c>
      <c r="I1039" s="2">
        <v>1</v>
      </c>
      <c r="R1039" s="2">
        <v>1</v>
      </c>
    </row>
    <row r="1040" spans="1:18" ht="12.75" customHeight="1">
      <c r="A1040" s="3" t="s">
        <v>27</v>
      </c>
      <c r="B1040" s="3" t="s">
        <v>28</v>
      </c>
      <c r="C1040" s="3" t="s">
        <v>29</v>
      </c>
      <c r="D1040" s="3" t="s">
        <v>18</v>
      </c>
      <c r="E1040" s="3" t="s">
        <v>142</v>
      </c>
      <c r="L1040" s="2">
        <v>1</v>
      </c>
      <c r="R1040" s="2">
        <v>1</v>
      </c>
    </row>
    <row r="1041" spans="1:18" ht="12.75" customHeight="1">
      <c r="A1041" s="3" t="s">
        <v>27</v>
      </c>
      <c r="B1041" s="3" t="s">
        <v>28</v>
      </c>
      <c r="C1041" s="3" t="s">
        <v>29</v>
      </c>
      <c r="D1041" s="3" t="s">
        <v>18</v>
      </c>
      <c r="E1041" s="3" t="s">
        <v>172</v>
      </c>
      <c r="K1041" s="2">
        <v>1</v>
      </c>
      <c r="R1041" s="2">
        <v>1</v>
      </c>
    </row>
    <row r="1042" spans="1:18" ht="12.75" customHeight="1">
      <c r="A1042" s="3" t="s">
        <v>27</v>
      </c>
      <c r="B1042" s="3" t="s">
        <v>28</v>
      </c>
      <c r="C1042" s="3" t="s">
        <v>29</v>
      </c>
      <c r="D1042" s="3" t="s">
        <v>18</v>
      </c>
      <c r="E1042" s="3" t="s">
        <v>149</v>
      </c>
      <c r="P1042" s="2">
        <v>1</v>
      </c>
      <c r="R1042" s="2">
        <v>1</v>
      </c>
    </row>
    <row r="1043" spans="1:18" ht="12.75" customHeight="1">
      <c r="A1043" s="3" t="s">
        <v>27</v>
      </c>
      <c r="B1043" s="3" t="s">
        <v>28</v>
      </c>
      <c r="C1043" s="3" t="s">
        <v>29</v>
      </c>
      <c r="D1043" s="3" t="s">
        <v>18</v>
      </c>
      <c r="E1043" s="3" t="s">
        <v>70</v>
      </c>
      <c r="J1043" s="2">
        <v>1</v>
      </c>
      <c r="R1043" s="2">
        <v>1</v>
      </c>
    </row>
    <row r="1044" spans="1:18" ht="12.75" customHeight="1">
      <c r="A1044" s="3" t="s">
        <v>27</v>
      </c>
      <c r="B1044" s="3" t="s">
        <v>28</v>
      </c>
      <c r="C1044" s="3" t="s">
        <v>29</v>
      </c>
      <c r="D1044" s="3" t="s">
        <v>18</v>
      </c>
      <c r="E1044" s="3" t="s">
        <v>171</v>
      </c>
      <c r="K1044" s="2">
        <v>1</v>
      </c>
      <c r="R1044" s="2">
        <v>1</v>
      </c>
    </row>
    <row r="1045" spans="1:18" ht="12.75" customHeight="1">
      <c r="A1045" s="3" t="s">
        <v>27</v>
      </c>
      <c r="B1045" s="3" t="s">
        <v>28</v>
      </c>
      <c r="C1045" s="3" t="s">
        <v>29</v>
      </c>
      <c r="D1045" s="3" t="s">
        <v>18</v>
      </c>
      <c r="E1045" s="3" t="s">
        <v>233</v>
      </c>
      <c r="H1045" s="2">
        <v>1</v>
      </c>
      <c r="R1045" s="2">
        <v>1</v>
      </c>
    </row>
    <row r="1046" spans="1:18" ht="12.75" customHeight="1">
      <c r="A1046" s="3" t="s">
        <v>27</v>
      </c>
      <c r="B1046" s="3" t="s">
        <v>28</v>
      </c>
      <c r="C1046" s="3" t="s">
        <v>29</v>
      </c>
      <c r="D1046" s="3" t="s">
        <v>18</v>
      </c>
      <c r="E1046" s="3" t="s">
        <v>181</v>
      </c>
      <c r="M1046" s="2">
        <v>2</v>
      </c>
      <c r="R1046" s="2">
        <v>2</v>
      </c>
    </row>
    <row r="1047" spans="1:18" ht="12.75" customHeight="1">
      <c r="A1047" s="3" t="s">
        <v>27</v>
      </c>
      <c r="B1047" s="3" t="s">
        <v>28</v>
      </c>
      <c r="C1047" s="3" t="s">
        <v>29</v>
      </c>
      <c r="D1047" s="3" t="s">
        <v>18</v>
      </c>
      <c r="E1047" s="3" t="s">
        <v>198</v>
      </c>
      <c r="G1047" s="2">
        <v>1</v>
      </c>
      <c r="N1047" s="2">
        <v>1</v>
      </c>
      <c r="R1047" s="2">
        <v>2</v>
      </c>
    </row>
    <row r="1048" spans="1:18" ht="12.75" customHeight="1">
      <c r="A1048" s="3" t="s">
        <v>27</v>
      </c>
      <c r="B1048" s="3" t="s">
        <v>28</v>
      </c>
      <c r="C1048" s="3" t="s">
        <v>29</v>
      </c>
      <c r="D1048" s="3" t="s">
        <v>18</v>
      </c>
      <c r="E1048" s="3" t="s">
        <v>195</v>
      </c>
      <c r="F1048" s="2">
        <v>1</v>
      </c>
      <c r="R1048" s="2">
        <v>1</v>
      </c>
    </row>
    <row r="1049" spans="1:18" ht="12.75" customHeight="1">
      <c r="A1049" s="3" t="s">
        <v>27</v>
      </c>
      <c r="B1049" s="3" t="s">
        <v>28</v>
      </c>
      <c r="C1049" s="3" t="s">
        <v>29</v>
      </c>
      <c r="D1049" s="3" t="s">
        <v>18</v>
      </c>
      <c r="E1049" s="3" t="s">
        <v>227</v>
      </c>
      <c r="F1049" s="2">
        <v>1</v>
      </c>
      <c r="I1049" s="2">
        <v>1</v>
      </c>
      <c r="O1049" s="2">
        <v>1</v>
      </c>
      <c r="P1049" s="2">
        <v>1</v>
      </c>
      <c r="R1049" s="2">
        <v>4</v>
      </c>
    </row>
    <row r="1050" spans="1:18" ht="12.75" customHeight="1">
      <c r="A1050" s="3" t="s">
        <v>27</v>
      </c>
      <c r="B1050" s="3" t="s">
        <v>28</v>
      </c>
      <c r="C1050" s="3" t="s">
        <v>29</v>
      </c>
      <c r="D1050" s="3" t="s">
        <v>18</v>
      </c>
      <c r="E1050" s="3" t="s">
        <v>214</v>
      </c>
      <c r="G1050" s="2">
        <v>1</v>
      </c>
      <c r="R1050" s="2">
        <v>1</v>
      </c>
    </row>
    <row r="1051" spans="1:18" ht="12.75" customHeight="1">
      <c r="A1051" s="3" t="s">
        <v>27</v>
      </c>
      <c r="B1051" s="3" t="s">
        <v>28</v>
      </c>
      <c r="C1051" s="3" t="s">
        <v>29</v>
      </c>
      <c r="D1051" s="3" t="s">
        <v>18</v>
      </c>
      <c r="E1051" s="3" t="s">
        <v>205</v>
      </c>
      <c r="N1051" s="2">
        <v>1</v>
      </c>
      <c r="R1051" s="2">
        <v>1</v>
      </c>
    </row>
    <row r="1052" spans="1:18" ht="12.75" customHeight="1">
      <c r="A1052" s="3" t="s">
        <v>27</v>
      </c>
      <c r="B1052" s="3" t="s">
        <v>28</v>
      </c>
      <c r="C1052" s="3" t="s">
        <v>29</v>
      </c>
      <c r="D1052" s="3" t="s">
        <v>18</v>
      </c>
      <c r="E1052" s="3" t="s">
        <v>64</v>
      </c>
      <c r="H1052" s="2">
        <v>1</v>
      </c>
      <c r="R1052" s="2">
        <v>1</v>
      </c>
    </row>
    <row r="1053" spans="1:18" ht="12.75" customHeight="1">
      <c r="A1053" s="3" t="s">
        <v>27</v>
      </c>
      <c r="B1053" s="3" t="s">
        <v>28</v>
      </c>
      <c r="C1053" s="3" t="s">
        <v>29</v>
      </c>
      <c r="D1053" s="3" t="s">
        <v>18</v>
      </c>
      <c r="E1053" s="3" t="s">
        <v>146</v>
      </c>
      <c r="O1053" s="2">
        <v>1</v>
      </c>
      <c r="R1053" s="2">
        <v>1</v>
      </c>
    </row>
    <row r="1054" spans="1:18" ht="12.75" customHeight="1">
      <c r="A1054" s="3" t="s">
        <v>27</v>
      </c>
      <c r="B1054" s="3" t="s">
        <v>28</v>
      </c>
      <c r="C1054" s="3" t="s">
        <v>29</v>
      </c>
      <c r="D1054" s="3" t="s">
        <v>18</v>
      </c>
      <c r="E1054" s="3" t="s">
        <v>212</v>
      </c>
      <c r="I1054" s="2">
        <v>1</v>
      </c>
      <c r="R1054" s="2">
        <v>1</v>
      </c>
    </row>
    <row r="1055" spans="1:18" ht="12.75" customHeight="1">
      <c r="A1055" s="3" t="s">
        <v>27</v>
      </c>
      <c r="B1055" s="3" t="s">
        <v>28</v>
      </c>
      <c r="C1055" s="3" t="s">
        <v>29</v>
      </c>
      <c r="D1055" s="3" t="s">
        <v>18</v>
      </c>
      <c r="E1055" s="3" t="s">
        <v>169</v>
      </c>
      <c r="Q1055" s="2">
        <v>1</v>
      </c>
      <c r="R1055" s="2">
        <v>1</v>
      </c>
    </row>
    <row r="1056" spans="1:18" ht="12.75" customHeight="1">
      <c r="A1056" s="3" t="s">
        <v>27</v>
      </c>
      <c r="B1056" s="3" t="s">
        <v>28</v>
      </c>
      <c r="C1056" s="3" t="s">
        <v>29</v>
      </c>
      <c r="D1056" s="3" t="s">
        <v>18</v>
      </c>
      <c r="E1056" s="3" t="s">
        <v>168</v>
      </c>
      <c r="Q1056" s="2">
        <v>1</v>
      </c>
      <c r="R1056" s="2">
        <v>1</v>
      </c>
    </row>
    <row r="1057" spans="1:18" ht="12.75" customHeight="1">
      <c r="A1057" s="3" t="s">
        <v>27</v>
      </c>
      <c r="B1057" s="3" t="s">
        <v>28</v>
      </c>
      <c r="C1057" s="3" t="s">
        <v>29</v>
      </c>
      <c r="D1057" s="3" t="s">
        <v>18</v>
      </c>
      <c r="E1057" s="3" t="s">
        <v>167</v>
      </c>
      <c r="J1057" s="2">
        <v>1</v>
      </c>
      <c r="R1057" s="2">
        <v>1</v>
      </c>
    </row>
    <row r="1058" spans="1:18" ht="12.75" customHeight="1">
      <c r="A1058" s="3" t="s">
        <v>27</v>
      </c>
      <c r="B1058" s="3" t="s">
        <v>28</v>
      </c>
      <c r="C1058" s="3" t="s">
        <v>29</v>
      </c>
      <c r="D1058" s="3" t="s">
        <v>18</v>
      </c>
      <c r="E1058" s="3" t="s">
        <v>223</v>
      </c>
      <c r="P1058" s="2">
        <v>1</v>
      </c>
      <c r="R1058" s="2">
        <v>1</v>
      </c>
    </row>
    <row r="1059" spans="1:18" ht="12.75" customHeight="1">
      <c r="A1059" s="3" t="s">
        <v>27</v>
      </c>
      <c r="B1059" s="3" t="s">
        <v>28</v>
      </c>
      <c r="C1059" s="3" t="s">
        <v>29</v>
      </c>
      <c r="D1059" s="3" t="s">
        <v>18</v>
      </c>
      <c r="E1059" s="3" t="s">
        <v>202</v>
      </c>
      <c r="N1059" s="2">
        <v>1</v>
      </c>
      <c r="R1059" s="2">
        <v>1</v>
      </c>
    </row>
    <row r="1060" spans="1:18" ht="12.75" customHeight="1">
      <c r="A1060" s="3" t="s">
        <v>27</v>
      </c>
      <c r="B1060" s="3" t="s">
        <v>28</v>
      </c>
      <c r="C1060" s="3" t="s">
        <v>29</v>
      </c>
      <c r="D1060" s="3" t="s">
        <v>18</v>
      </c>
      <c r="E1060" s="3" t="s">
        <v>201</v>
      </c>
      <c r="M1060" s="2">
        <v>1</v>
      </c>
      <c r="R1060" s="2">
        <v>1</v>
      </c>
    </row>
    <row r="1061" spans="1:18" ht="12.75" customHeight="1">
      <c r="A1061" s="3" t="s">
        <v>27</v>
      </c>
      <c r="B1061" s="3" t="s">
        <v>28</v>
      </c>
      <c r="C1061" s="3" t="s">
        <v>29</v>
      </c>
      <c r="D1061" s="3" t="s">
        <v>18</v>
      </c>
      <c r="E1061" s="3" t="s">
        <v>232</v>
      </c>
      <c r="L1061" s="2">
        <v>1</v>
      </c>
      <c r="R1061" s="2">
        <v>1</v>
      </c>
    </row>
    <row r="1062" spans="1:18" ht="12.75" customHeight="1">
      <c r="A1062" s="3" t="s">
        <v>27</v>
      </c>
      <c r="B1062" s="3" t="s">
        <v>28</v>
      </c>
      <c r="C1062" s="3" t="s">
        <v>29</v>
      </c>
      <c r="D1062" s="3" t="s">
        <v>18</v>
      </c>
      <c r="E1062" s="3" t="s">
        <v>209</v>
      </c>
      <c r="O1062" s="2">
        <v>1</v>
      </c>
      <c r="R1062" s="2">
        <v>1</v>
      </c>
    </row>
    <row r="1063" spans="1:18" ht="12.75" customHeight="1">
      <c r="A1063" s="3" t="s">
        <v>27</v>
      </c>
      <c r="B1063" s="3" t="s">
        <v>28</v>
      </c>
      <c r="C1063" s="3" t="s">
        <v>29</v>
      </c>
      <c r="D1063" s="3" t="s">
        <v>18</v>
      </c>
      <c r="E1063" s="3" t="s">
        <v>231</v>
      </c>
      <c r="P1063" s="2">
        <v>1</v>
      </c>
      <c r="R1063" s="2">
        <v>1</v>
      </c>
    </row>
    <row r="1064" spans="1:18" ht="12.75" customHeight="1">
      <c r="A1064" s="3" t="s">
        <v>27</v>
      </c>
      <c r="B1064" s="3" t="s">
        <v>28</v>
      </c>
      <c r="C1064" s="3" t="s">
        <v>29</v>
      </c>
      <c r="D1064" s="3" t="s">
        <v>18</v>
      </c>
      <c r="E1064" s="3" t="s">
        <v>208</v>
      </c>
      <c r="O1064" s="2">
        <v>1</v>
      </c>
      <c r="R1064" s="2">
        <v>1</v>
      </c>
    </row>
    <row r="1065" spans="1:18" ht="12.75" customHeight="1">
      <c r="A1065" s="3" t="s">
        <v>27</v>
      </c>
      <c r="B1065" s="3" t="s">
        <v>28</v>
      </c>
      <c r="C1065" s="3" t="s">
        <v>29</v>
      </c>
      <c r="D1065" s="3" t="s">
        <v>18</v>
      </c>
      <c r="E1065" s="3" t="s">
        <v>230</v>
      </c>
      <c r="K1065" s="2">
        <v>1</v>
      </c>
      <c r="R1065" s="2">
        <v>1</v>
      </c>
    </row>
    <row r="1066" spans="1:18" ht="12.75" customHeight="1">
      <c r="A1066" s="3"/>
      <c r="B1066" s="3"/>
      <c r="C1066" s="3"/>
      <c r="D1066" s="3"/>
      <c r="E1066" s="3"/>
      <c r="K1066" s="2"/>
      <c r="R1066" s="2"/>
    </row>
    <row r="1067" spans="1:18" ht="12.75" customHeight="1">
      <c r="A1067" s="3"/>
      <c r="B1067" s="3"/>
      <c r="C1067" s="3"/>
      <c r="D1067" s="3"/>
      <c r="E1067" s="3"/>
      <c r="K1067" s="2"/>
      <c r="R1067" s="2"/>
    </row>
    <row r="1068" spans="1:18" ht="12.75" customHeight="1">
      <c r="A1068" s="3"/>
      <c r="B1068" s="3"/>
      <c r="C1068" s="3"/>
      <c r="D1068" s="3"/>
      <c r="E1068" s="3"/>
      <c r="K1068" s="2"/>
      <c r="R1068" s="2"/>
    </row>
    <row r="1069" spans="1:18" ht="12.75" customHeight="1">
      <c r="A1069" s="3" t="s">
        <v>27</v>
      </c>
      <c r="B1069" s="3" t="s">
        <v>28</v>
      </c>
      <c r="C1069" s="3" t="s">
        <v>29</v>
      </c>
      <c r="D1069" s="3" t="s">
        <v>47</v>
      </c>
      <c r="E1069" s="3" t="s">
        <v>88</v>
      </c>
      <c r="F1069" s="2">
        <v>1</v>
      </c>
      <c r="R1069" s="2">
        <v>1</v>
      </c>
    </row>
    <row r="1070" spans="1:18" ht="12.75" customHeight="1">
      <c r="A1070" s="3" t="s">
        <v>27</v>
      </c>
      <c r="B1070" s="3" t="s">
        <v>28</v>
      </c>
      <c r="C1070" s="3" t="s">
        <v>29</v>
      </c>
      <c r="D1070" s="3" t="s">
        <v>47</v>
      </c>
      <c r="E1070" s="3" t="s">
        <v>215</v>
      </c>
      <c r="G1070" s="2">
        <v>1</v>
      </c>
      <c r="H1070" s="2">
        <v>1</v>
      </c>
      <c r="R1070" s="2">
        <v>2</v>
      </c>
    </row>
    <row r="1071" spans="1:18" ht="12.75" customHeight="1">
      <c r="A1071" s="3" t="s">
        <v>27</v>
      </c>
      <c r="B1071" s="3" t="s">
        <v>28</v>
      </c>
      <c r="C1071" s="3" t="s">
        <v>29</v>
      </c>
      <c r="D1071" s="3" t="s">
        <v>47</v>
      </c>
      <c r="E1071" s="3" t="s">
        <v>226</v>
      </c>
      <c r="J1071" s="2">
        <v>1</v>
      </c>
      <c r="L1071" s="2">
        <v>1</v>
      </c>
      <c r="R1071" s="2">
        <v>2</v>
      </c>
    </row>
    <row r="1072" spans="1:18" ht="12.75" customHeight="1">
      <c r="A1072" s="3" t="s">
        <v>27</v>
      </c>
      <c r="B1072" s="3" t="s">
        <v>28</v>
      </c>
      <c r="C1072" s="3" t="s">
        <v>29</v>
      </c>
      <c r="D1072" s="3" t="s">
        <v>47</v>
      </c>
      <c r="E1072" s="3" t="s">
        <v>225</v>
      </c>
      <c r="H1072" s="2">
        <v>1</v>
      </c>
      <c r="I1072" s="2">
        <v>1</v>
      </c>
      <c r="R1072" s="2">
        <v>2</v>
      </c>
    </row>
    <row r="1073" spans="1:18" ht="12.75" customHeight="1">
      <c r="A1073" s="3" t="s">
        <v>27</v>
      </c>
      <c r="B1073" s="3" t="s">
        <v>28</v>
      </c>
      <c r="C1073" s="3" t="s">
        <v>29</v>
      </c>
      <c r="D1073" s="3" t="s">
        <v>47</v>
      </c>
      <c r="E1073" s="3" t="s">
        <v>173</v>
      </c>
      <c r="F1073" s="2">
        <v>1</v>
      </c>
      <c r="I1073" s="2">
        <v>1</v>
      </c>
      <c r="R1073" s="2">
        <v>2</v>
      </c>
    </row>
    <row r="1074" spans="1:18" ht="12.75" customHeight="1">
      <c r="A1074" s="3" t="s">
        <v>27</v>
      </c>
      <c r="B1074" s="3" t="s">
        <v>28</v>
      </c>
      <c r="C1074" s="3" t="s">
        <v>29</v>
      </c>
      <c r="D1074" s="3" t="s">
        <v>47</v>
      </c>
      <c r="E1074" s="3" t="s">
        <v>73</v>
      </c>
      <c r="N1074" s="2">
        <v>1</v>
      </c>
      <c r="R1074" s="2">
        <v>1</v>
      </c>
    </row>
    <row r="1075" spans="1:18" ht="12.75" customHeight="1">
      <c r="A1075" s="3" t="s">
        <v>27</v>
      </c>
      <c r="B1075" s="3" t="s">
        <v>28</v>
      </c>
      <c r="C1075" s="3" t="s">
        <v>29</v>
      </c>
      <c r="D1075" s="3" t="s">
        <v>47</v>
      </c>
      <c r="E1075" s="3" t="s">
        <v>72</v>
      </c>
      <c r="P1075" s="2">
        <v>1</v>
      </c>
      <c r="R1075" s="2">
        <v>1</v>
      </c>
    </row>
    <row r="1076" spans="1:18" ht="12.75" customHeight="1">
      <c r="A1076" s="3" t="s">
        <v>27</v>
      </c>
      <c r="B1076" s="3" t="s">
        <v>28</v>
      </c>
      <c r="C1076" s="3" t="s">
        <v>29</v>
      </c>
      <c r="D1076" s="3" t="s">
        <v>47</v>
      </c>
      <c r="E1076" s="3" t="s">
        <v>71</v>
      </c>
      <c r="K1076" s="2">
        <v>1</v>
      </c>
      <c r="R1076" s="2">
        <v>1</v>
      </c>
    </row>
    <row r="1077" spans="1:18" ht="12.75" customHeight="1">
      <c r="A1077" s="3" t="s">
        <v>27</v>
      </c>
      <c r="B1077" s="3" t="s">
        <v>28</v>
      </c>
      <c r="C1077" s="3" t="s">
        <v>29</v>
      </c>
      <c r="D1077" s="3" t="s">
        <v>47</v>
      </c>
      <c r="E1077" s="3" t="s">
        <v>150</v>
      </c>
      <c r="G1077" s="2">
        <v>1</v>
      </c>
      <c r="O1077" s="2">
        <v>1</v>
      </c>
      <c r="R1077" s="2">
        <v>2</v>
      </c>
    </row>
    <row r="1078" spans="1:18" ht="12.75" customHeight="1">
      <c r="A1078" s="3" t="s">
        <v>27</v>
      </c>
      <c r="B1078" s="3" t="s">
        <v>28</v>
      </c>
      <c r="C1078" s="3" t="s">
        <v>29</v>
      </c>
      <c r="D1078" s="3" t="s">
        <v>47</v>
      </c>
      <c r="E1078" s="3" t="s">
        <v>228</v>
      </c>
      <c r="Q1078" s="2">
        <v>1</v>
      </c>
      <c r="R1078" s="2">
        <v>1</v>
      </c>
    </row>
    <row r="1079" spans="1:18" ht="12.75" customHeight="1">
      <c r="A1079" s="3" t="s">
        <v>27</v>
      </c>
      <c r="B1079" s="3" t="s">
        <v>28</v>
      </c>
      <c r="C1079" s="3" t="s">
        <v>29</v>
      </c>
      <c r="D1079" s="3" t="s">
        <v>47</v>
      </c>
      <c r="E1079" s="3" t="s">
        <v>149</v>
      </c>
      <c r="M1079" s="2">
        <v>1</v>
      </c>
      <c r="R1079" s="2">
        <v>1</v>
      </c>
    </row>
    <row r="1080" spans="1:18" ht="12.75" customHeight="1">
      <c r="A1080" s="3" t="s">
        <v>27</v>
      </c>
      <c r="B1080" s="3" t="s">
        <v>28</v>
      </c>
      <c r="C1080" s="3" t="s">
        <v>29</v>
      </c>
      <c r="D1080" s="3" t="s">
        <v>47</v>
      </c>
      <c r="E1080" s="3" t="s">
        <v>196</v>
      </c>
      <c r="L1080" s="2">
        <v>1</v>
      </c>
      <c r="R1080" s="2">
        <v>1</v>
      </c>
    </row>
    <row r="1081" spans="1:18" ht="12.75" customHeight="1">
      <c r="A1081" s="3" t="s">
        <v>27</v>
      </c>
      <c r="B1081" s="3" t="s">
        <v>28</v>
      </c>
      <c r="C1081" s="3" t="s">
        <v>29</v>
      </c>
      <c r="D1081" s="3" t="s">
        <v>47</v>
      </c>
      <c r="E1081" s="3" t="s">
        <v>195</v>
      </c>
      <c r="Q1081" s="2">
        <v>1</v>
      </c>
      <c r="R1081" s="2">
        <v>1</v>
      </c>
    </row>
    <row r="1082" spans="1:18" ht="12.75" customHeight="1">
      <c r="A1082" s="3" t="s">
        <v>27</v>
      </c>
      <c r="B1082" s="3" t="s">
        <v>28</v>
      </c>
      <c r="C1082" s="3" t="s">
        <v>29</v>
      </c>
      <c r="D1082" s="3" t="s">
        <v>47</v>
      </c>
      <c r="E1082" s="3" t="s">
        <v>214</v>
      </c>
      <c r="K1082" s="2">
        <v>1</v>
      </c>
      <c r="R1082" s="2">
        <v>1</v>
      </c>
    </row>
    <row r="1083" spans="1:18" ht="12.75" customHeight="1">
      <c r="A1083" s="3" t="s">
        <v>27</v>
      </c>
      <c r="B1083" s="3" t="s">
        <v>28</v>
      </c>
      <c r="C1083" s="3" t="s">
        <v>29</v>
      </c>
      <c r="D1083" s="3" t="s">
        <v>47</v>
      </c>
      <c r="E1083" s="3" t="s">
        <v>179</v>
      </c>
      <c r="J1083" s="2">
        <v>1</v>
      </c>
      <c r="R1083" s="2">
        <v>1</v>
      </c>
    </row>
    <row r="1084" spans="1:18" ht="12.75" customHeight="1">
      <c r="A1084" s="3" t="s">
        <v>27</v>
      </c>
      <c r="B1084" s="3" t="s">
        <v>28</v>
      </c>
      <c r="C1084" s="3" t="s">
        <v>29</v>
      </c>
      <c r="D1084" s="3" t="s">
        <v>47</v>
      </c>
      <c r="E1084" s="3" t="s">
        <v>229</v>
      </c>
      <c r="N1084" s="2">
        <v>1</v>
      </c>
      <c r="R1084" s="2">
        <v>1</v>
      </c>
    </row>
    <row r="1085" spans="1:18" ht="12.75" customHeight="1">
      <c r="A1085" s="3" t="s">
        <v>27</v>
      </c>
      <c r="B1085" s="3" t="s">
        <v>28</v>
      </c>
      <c r="C1085" s="3" t="s">
        <v>29</v>
      </c>
      <c r="D1085" s="3" t="s">
        <v>47</v>
      </c>
      <c r="E1085" s="3" t="s">
        <v>211</v>
      </c>
      <c r="P1085" s="2">
        <v>1</v>
      </c>
      <c r="R1085" s="2">
        <v>1</v>
      </c>
    </row>
    <row r="1086" spans="1:18" ht="12.75" customHeight="1">
      <c r="A1086" s="3" t="s">
        <v>27</v>
      </c>
      <c r="B1086" s="3" t="s">
        <v>28</v>
      </c>
      <c r="C1086" s="3" t="s">
        <v>29</v>
      </c>
      <c r="D1086" s="3" t="s">
        <v>47</v>
      </c>
      <c r="E1086" s="3" t="s">
        <v>203</v>
      </c>
      <c r="O1086" s="2">
        <v>1</v>
      </c>
      <c r="R1086" s="2">
        <v>1</v>
      </c>
    </row>
    <row r="1087" spans="1:18" ht="12.75" customHeight="1">
      <c r="A1087" s="3" t="s">
        <v>27</v>
      </c>
      <c r="B1087" s="3" t="s">
        <v>28</v>
      </c>
      <c r="C1087" s="3" t="s">
        <v>29</v>
      </c>
      <c r="D1087" s="3" t="s">
        <v>47</v>
      </c>
      <c r="E1087" s="3" t="s">
        <v>62</v>
      </c>
      <c r="M1087" s="2">
        <v>1</v>
      </c>
      <c r="R1087" s="2">
        <v>1</v>
      </c>
    </row>
    <row r="1088" spans="1:18" ht="12.75" customHeight="1">
      <c r="A1088" s="3"/>
      <c r="B1088" s="3"/>
      <c r="C1088" s="3"/>
      <c r="D1088" s="3"/>
      <c r="E1088" s="3"/>
      <c r="M1088" s="2"/>
      <c r="R1088" s="2"/>
    </row>
    <row r="1089" spans="1:18" ht="12.75" customHeight="1">
      <c r="A1089" s="3"/>
      <c r="B1089" s="3"/>
      <c r="C1089" s="3"/>
      <c r="D1089" s="3"/>
      <c r="E1089" s="3"/>
      <c r="M1089" s="2"/>
      <c r="R1089" s="2"/>
    </row>
    <row r="1090" spans="1:18" ht="12.75" customHeight="1">
      <c r="A1090" s="3"/>
      <c r="B1090" s="3"/>
      <c r="C1090" s="3"/>
      <c r="D1090" s="3"/>
      <c r="E1090" s="3"/>
      <c r="M1090" s="2"/>
      <c r="R1090" s="2"/>
    </row>
    <row r="1091" spans="1:18" ht="12.75" customHeight="1">
      <c r="A1091" s="3" t="s">
        <v>27</v>
      </c>
      <c r="B1091" s="3" t="s">
        <v>28</v>
      </c>
      <c r="C1091" s="3" t="s">
        <v>16</v>
      </c>
      <c r="D1091" s="3" t="s">
        <v>30</v>
      </c>
      <c r="E1091" s="3" t="s">
        <v>84</v>
      </c>
      <c r="M1091" s="2">
        <v>1</v>
      </c>
      <c r="R1091" s="2">
        <v>1</v>
      </c>
    </row>
    <row r="1092" spans="1:18" ht="12.75" customHeight="1">
      <c r="A1092" s="3" t="s">
        <v>27</v>
      </c>
      <c r="B1092" s="3" t="s">
        <v>28</v>
      </c>
      <c r="C1092" s="3" t="s">
        <v>16</v>
      </c>
      <c r="D1092" s="3" t="s">
        <v>30</v>
      </c>
      <c r="E1092" s="3" t="s">
        <v>78</v>
      </c>
      <c r="O1092" s="2">
        <v>1</v>
      </c>
      <c r="R1092" s="2">
        <v>1</v>
      </c>
    </row>
    <row r="1093" spans="1:18" ht="12.75" customHeight="1">
      <c r="A1093" s="3" t="s">
        <v>27</v>
      </c>
      <c r="B1093" s="3" t="s">
        <v>28</v>
      </c>
      <c r="C1093" s="3" t="s">
        <v>16</v>
      </c>
      <c r="D1093" s="3" t="s">
        <v>30</v>
      </c>
      <c r="E1093" s="3" t="s">
        <v>75</v>
      </c>
      <c r="N1093" s="2">
        <v>1</v>
      </c>
      <c r="R1093" s="2">
        <v>1</v>
      </c>
    </row>
    <row r="1094" spans="1:18" ht="12.75" customHeight="1">
      <c r="A1094" s="3" t="s">
        <v>27</v>
      </c>
      <c r="B1094" s="3" t="s">
        <v>28</v>
      </c>
      <c r="C1094" s="3" t="s">
        <v>16</v>
      </c>
      <c r="D1094" s="3" t="s">
        <v>30</v>
      </c>
      <c r="E1094" s="3" t="s">
        <v>151</v>
      </c>
      <c r="J1094" s="2">
        <v>1</v>
      </c>
      <c r="R1094" s="2">
        <v>1</v>
      </c>
    </row>
    <row r="1095" spans="1:18" ht="12.75" customHeight="1">
      <c r="A1095" s="3" t="s">
        <v>27</v>
      </c>
      <c r="B1095" s="3" t="s">
        <v>28</v>
      </c>
      <c r="C1095" s="3" t="s">
        <v>16</v>
      </c>
      <c r="D1095" s="3" t="s">
        <v>30</v>
      </c>
      <c r="E1095" s="3" t="s">
        <v>228</v>
      </c>
      <c r="H1095" s="2">
        <v>1</v>
      </c>
      <c r="L1095" s="2">
        <v>1</v>
      </c>
      <c r="R1095" s="2">
        <v>2</v>
      </c>
    </row>
    <row r="1096" spans="1:18" ht="12.75" customHeight="1">
      <c r="A1096" s="3" t="s">
        <v>27</v>
      </c>
      <c r="B1096" s="3" t="s">
        <v>28</v>
      </c>
      <c r="C1096" s="3" t="s">
        <v>16</v>
      </c>
      <c r="D1096" s="3" t="s">
        <v>30</v>
      </c>
      <c r="E1096" s="3" t="s">
        <v>68</v>
      </c>
      <c r="P1096" s="2">
        <v>1</v>
      </c>
      <c r="R1096" s="2">
        <v>1</v>
      </c>
    </row>
    <row r="1097" spans="1:18" ht="12.75" customHeight="1">
      <c r="A1097" s="3" t="s">
        <v>27</v>
      </c>
      <c r="B1097" s="3" t="s">
        <v>28</v>
      </c>
      <c r="C1097" s="3" t="s">
        <v>16</v>
      </c>
      <c r="D1097" s="3" t="s">
        <v>30</v>
      </c>
      <c r="E1097" s="3" t="s">
        <v>148</v>
      </c>
      <c r="K1097" s="2">
        <v>1</v>
      </c>
      <c r="R1097" s="2">
        <v>1</v>
      </c>
    </row>
    <row r="1098" spans="1:18" ht="12.75" customHeight="1">
      <c r="A1098" s="3" t="s">
        <v>27</v>
      </c>
      <c r="B1098" s="3" t="s">
        <v>28</v>
      </c>
      <c r="C1098" s="3" t="s">
        <v>16</v>
      </c>
      <c r="D1098" s="3" t="s">
        <v>30</v>
      </c>
      <c r="E1098" s="3" t="s">
        <v>227</v>
      </c>
      <c r="Q1098" s="2">
        <v>1</v>
      </c>
      <c r="R1098" s="2">
        <v>1</v>
      </c>
    </row>
    <row r="1099" spans="1:18" ht="12.75" customHeight="1">
      <c r="A1099" s="3" t="s">
        <v>27</v>
      </c>
      <c r="B1099" s="3" t="s">
        <v>28</v>
      </c>
      <c r="C1099" s="3" t="s">
        <v>16</v>
      </c>
      <c r="D1099" s="3" t="s">
        <v>30</v>
      </c>
      <c r="E1099" s="3" t="s">
        <v>65</v>
      </c>
      <c r="G1099" s="2">
        <v>1</v>
      </c>
      <c r="I1099" s="2">
        <v>1</v>
      </c>
      <c r="R1099" s="2">
        <v>2</v>
      </c>
    </row>
    <row r="1100" spans="1:18" ht="12.75" customHeight="1">
      <c r="A1100" s="3" t="s">
        <v>27</v>
      </c>
      <c r="B1100" s="3" t="s">
        <v>28</v>
      </c>
      <c r="C1100" s="3" t="s">
        <v>16</v>
      </c>
      <c r="D1100" s="3" t="s">
        <v>30</v>
      </c>
      <c r="E1100" s="3" t="s">
        <v>169</v>
      </c>
      <c r="F1100" s="2">
        <v>1</v>
      </c>
      <c r="R1100" s="2">
        <v>1</v>
      </c>
    </row>
    <row r="1101" spans="1:18" ht="12.75" customHeight="1">
      <c r="A1101" s="3"/>
      <c r="B1101" s="3"/>
      <c r="C1101" s="3"/>
      <c r="D1101" s="3"/>
      <c r="E1101" s="3"/>
      <c r="F1101" s="2"/>
      <c r="R1101" s="2"/>
    </row>
    <row r="1102" spans="1:18" ht="12.75" customHeight="1">
      <c r="A1102" s="3"/>
      <c r="B1102" s="3"/>
      <c r="C1102" s="3"/>
      <c r="D1102" s="3"/>
      <c r="E1102" s="3"/>
      <c r="F1102" s="2"/>
      <c r="R1102" s="2"/>
    </row>
    <row r="1103" spans="1:18" ht="12.75" customHeight="1">
      <c r="A1103" s="3"/>
      <c r="B1103" s="3"/>
      <c r="C1103" s="3"/>
      <c r="D1103" s="3"/>
      <c r="E1103" s="3"/>
      <c r="F1103" s="2"/>
      <c r="R1103" s="2"/>
    </row>
    <row r="1104" spans="1:18" ht="12.75" customHeight="1">
      <c r="A1104" s="3" t="s">
        <v>27</v>
      </c>
      <c r="B1104" s="3" t="s">
        <v>28</v>
      </c>
      <c r="C1104" s="3" t="s">
        <v>16</v>
      </c>
      <c r="D1104" s="3" t="s">
        <v>18</v>
      </c>
      <c r="E1104" s="3" t="s">
        <v>57</v>
      </c>
      <c r="F1104" s="2">
        <v>4</v>
      </c>
      <c r="G1104" s="2">
        <v>4</v>
      </c>
      <c r="H1104" s="2">
        <v>4</v>
      </c>
      <c r="I1104" s="2">
        <v>4</v>
      </c>
      <c r="J1104" s="2">
        <v>2</v>
      </c>
      <c r="K1104" s="2">
        <v>3</v>
      </c>
      <c r="L1104" s="2">
        <v>2</v>
      </c>
      <c r="M1104" s="2">
        <v>5</v>
      </c>
      <c r="N1104" s="2">
        <v>2</v>
      </c>
      <c r="O1104" s="2">
        <v>5</v>
      </c>
      <c r="P1104" s="2">
        <v>6</v>
      </c>
      <c r="Q1104" s="2">
        <v>5</v>
      </c>
      <c r="R1104" s="2">
        <v>46</v>
      </c>
    </row>
    <row r="1105" spans="1:18" ht="12.75" customHeight="1">
      <c r="A1105" s="3" t="s">
        <v>27</v>
      </c>
      <c r="B1105" s="3" t="s">
        <v>28</v>
      </c>
      <c r="C1105" s="3" t="s">
        <v>16</v>
      </c>
      <c r="D1105" s="3" t="s">
        <v>18</v>
      </c>
      <c r="E1105" s="3" t="s">
        <v>17</v>
      </c>
      <c r="F1105" s="2">
        <v>2</v>
      </c>
      <c r="G1105" s="2">
        <v>2</v>
      </c>
      <c r="H1105" s="2">
        <v>3</v>
      </c>
      <c r="I1105" s="2">
        <v>1</v>
      </c>
      <c r="J1105" s="2">
        <v>4</v>
      </c>
      <c r="K1105" s="2">
        <v>3</v>
      </c>
      <c r="L1105" s="2">
        <v>4</v>
      </c>
      <c r="M1105" s="2">
        <v>1</v>
      </c>
      <c r="N1105" s="2">
        <v>5</v>
      </c>
      <c r="O1105" s="2">
        <v>2</v>
      </c>
      <c r="P1105" s="2">
        <v>2</v>
      </c>
      <c r="R1105" s="2">
        <v>29</v>
      </c>
    </row>
    <row r="1106" spans="1:18" ht="12.75" customHeight="1">
      <c r="A1106" s="3" t="s">
        <v>27</v>
      </c>
      <c r="B1106" s="3" t="s">
        <v>28</v>
      </c>
      <c r="C1106" s="3" t="s">
        <v>16</v>
      </c>
      <c r="D1106" s="3" t="s">
        <v>18</v>
      </c>
      <c r="E1106" s="3" t="s">
        <v>42</v>
      </c>
      <c r="F1106" s="2">
        <v>2</v>
      </c>
      <c r="G1106" s="2">
        <v>1</v>
      </c>
      <c r="H1106" s="2">
        <v>1</v>
      </c>
      <c r="K1106" s="2">
        <v>1</v>
      </c>
      <c r="L1106" s="2">
        <v>2</v>
      </c>
      <c r="M1106" s="2">
        <v>2</v>
      </c>
      <c r="O1106" s="2">
        <v>1</v>
      </c>
      <c r="Q1106" s="2">
        <v>2</v>
      </c>
      <c r="R1106" s="2">
        <v>12</v>
      </c>
    </row>
    <row r="1107" spans="1:18" ht="12.75" customHeight="1">
      <c r="A1107" s="3" t="s">
        <v>27</v>
      </c>
      <c r="B1107" s="3" t="s">
        <v>28</v>
      </c>
      <c r="C1107" s="3" t="s">
        <v>16</v>
      </c>
      <c r="D1107" s="3" t="s">
        <v>18</v>
      </c>
      <c r="E1107" s="3" t="s">
        <v>41</v>
      </c>
      <c r="I1107" s="2">
        <v>1</v>
      </c>
      <c r="J1107" s="2">
        <v>2</v>
      </c>
      <c r="K1107" s="2">
        <v>1</v>
      </c>
      <c r="M1107" s="2">
        <v>1</v>
      </c>
      <c r="N1107" s="2">
        <v>2</v>
      </c>
      <c r="O1107" s="2">
        <v>1</v>
      </c>
      <c r="P1107" s="2">
        <v>1</v>
      </c>
      <c r="R1107" s="2">
        <v>9</v>
      </c>
    </row>
    <row r="1108" spans="1:18" ht="12.75" customHeight="1">
      <c r="A1108" s="3" t="s">
        <v>27</v>
      </c>
      <c r="B1108" s="3" t="s">
        <v>28</v>
      </c>
      <c r="C1108" s="3" t="s">
        <v>16</v>
      </c>
      <c r="D1108" s="3" t="s">
        <v>18</v>
      </c>
      <c r="E1108" s="3" t="s">
        <v>38</v>
      </c>
      <c r="I1108" s="2">
        <v>1</v>
      </c>
      <c r="R1108" s="2">
        <v>1</v>
      </c>
    </row>
    <row r="1109" spans="1:18" ht="12.75" customHeight="1">
      <c r="A1109" s="3" t="s">
        <v>27</v>
      </c>
      <c r="B1109" s="3" t="s">
        <v>28</v>
      </c>
      <c r="C1109" s="3" t="s">
        <v>16</v>
      </c>
      <c r="D1109" s="3" t="s">
        <v>18</v>
      </c>
      <c r="E1109" s="3" t="s">
        <v>50</v>
      </c>
      <c r="G1109" s="2">
        <v>1</v>
      </c>
      <c r="H1109" s="2">
        <v>1</v>
      </c>
      <c r="I1109" s="2">
        <v>1</v>
      </c>
      <c r="L1109" s="2">
        <v>1</v>
      </c>
      <c r="M1109" s="2">
        <v>1</v>
      </c>
      <c r="N1109" s="2">
        <v>1</v>
      </c>
      <c r="R1109" s="2">
        <v>6</v>
      </c>
    </row>
    <row r="1110" spans="1:18" ht="12.75" customHeight="1">
      <c r="A1110" s="3" t="s">
        <v>27</v>
      </c>
      <c r="B1110" s="3" t="s">
        <v>28</v>
      </c>
      <c r="C1110" s="3" t="s">
        <v>16</v>
      </c>
      <c r="D1110" s="3" t="s">
        <v>18</v>
      </c>
      <c r="E1110" s="3" t="s">
        <v>124</v>
      </c>
      <c r="N1110" s="2">
        <v>1</v>
      </c>
      <c r="P1110" s="2">
        <v>1</v>
      </c>
      <c r="Q1110" s="2">
        <v>1</v>
      </c>
      <c r="R1110" s="2">
        <v>3</v>
      </c>
    </row>
    <row r="1111" spans="1:18" ht="12.75" customHeight="1">
      <c r="A1111" s="3" t="s">
        <v>27</v>
      </c>
      <c r="B1111" s="3" t="s">
        <v>28</v>
      </c>
      <c r="C1111" s="3" t="s">
        <v>16</v>
      </c>
      <c r="D1111" s="3" t="s">
        <v>18</v>
      </c>
      <c r="E1111" s="3" t="s">
        <v>46</v>
      </c>
      <c r="F1111" s="2">
        <v>1</v>
      </c>
      <c r="J1111" s="2">
        <v>1</v>
      </c>
      <c r="L1111" s="2">
        <v>1</v>
      </c>
      <c r="R1111" s="2">
        <v>3</v>
      </c>
    </row>
    <row r="1112" spans="1:18" ht="12.75" customHeight="1">
      <c r="A1112" s="3" t="s">
        <v>27</v>
      </c>
      <c r="B1112" s="3" t="s">
        <v>28</v>
      </c>
      <c r="C1112" s="3" t="s">
        <v>16</v>
      </c>
      <c r="D1112" s="3" t="s">
        <v>18</v>
      </c>
      <c r="E1112" s="3" t="s">
        <v>123</v>
      </c>
      <c r="F1112" s="2">
        <v>1</v>
      </c>
      <c r="M1112" s="2">
        <v>1</v>
      </c>
      <c r="R1112" s="2">
        <v>2</v>
      </c>
    </row>
    <row r="1113" spans="1:18" ht="12.75" customHeight="1">
      <c r="A1113" s="3" t="s">
        <v>27</v>
      </c>
      <c r="B1113" s="3" t="s">
        <v>28</v>
      </c>
      <c r="C1113" s="3" t="s">
        <v>16</v>
      </c>
      <c r="D1113" s="3" t="s">
        <v>18</v>
      </c>
      <c r="E1113" s="3" t="s">
        <v>122</v>
      </c>
      <c r="F1113" s="2">
        <v>1</v>
      </c>
      <c r="G1113" s="2">
        <v>1</v>
      </c>
      <c r="H1113" s="2">
        <v>1</v>
      </c>
      <c r="I1113" s="2">
        <v>1</v>
      </c>
      <c r="K1113" s="2">
        <v>1</v>
      </c>
      <c r="R1113" s="2">
        <v>5</v>
      </c>
    </row>
    <row r="1114" spans="1:18" ht="12.75" customHeight="1">
      <c r="A1114" s="3" t="s">
        <v>27</v>
      </c>
      <c r="B1114" s="3" t="s">
        <v>28</v>
      </c>
      <c r="C1114" s="3" t="s">
        <v>16</v>
      </c>
      <c r="D1114" s="3" t="s">
        <v>18</v>
      </c>
      <c r="E1114" s="3" t="s">
        <v>121</v>
      </c>
      <c r="G1114" s="2">
        <v>1</v>
      </c>
      <c r="I1114" s="2">
        <v>1</v>
      </c>
      <c r="J1114" s="2">
        <v>2</v>
      </c>
      <c r="K1114" s="2">
        <v>1</v>
      </c>
      <c r="R1114" s="2">
        <v>5</v>
      </c>
    </row>
    <row r="1115" spans="1:18" ht="12.75" customHeight="1">
      <c r="A1115" s="3" t="s">
        <v>27</v>
      </c>
      <c r="B1115" s="3" t="s">
        <v>28</v>
      </c>
      <c r="C1115" s="3" t="s">
        <v>16</v>
      </c>
      <c r="D1115" s="3" t="s">
        <v>18</v>
      </c>
      <c r="E1115" s="3" t="s">
        <v>120</v>
      </c>
      <c r="P1115" s="2">
        <v>1</v>
      </c>
      <c r="R1115" s="2">
        <v>1</v>
      </c>
    </row>
    <row r="1116" spans="1:18" ht="12.75" customHeight="1">
      <c r="A1116" s="3" t="s">
        <v>27</v>
      </c>
      <c r="B1116" s="3" t="s">
        <v>28</v>
      </c>
      <c r="C1116" s="3" t="s">
        <v>16</v>
      </c>
      <c r="D1116" s="3" t="s">
        <v>18</v>
      </c>
      <c r="E1116" s="3" t="s">
        <v>119</v>
      </c>
      <c r="O1116" s="2">
        <v>1</v>
      </c>
      <c r="Q1116" s="2">
        <v>2</v>
      </c>
      <c r="R1116" s="2">
        <v>3</v>
      </c>
    </row>
    <row r="1117" spans="1:18" ht="12.75" customHeight="1">
      <c r="A1117" s="3" t="s">
        <v>27</v>
      </c>
      <c r="B1117" s="3" t="s">
        <v>28</v>
      </c>
      <c r="C1117" s="3" t="s">
        <v>16</v>
      </c>
      <c r="D1117" s="3" t="s">
        <v>18</v>
      </c>
      <c r="E1117" s="3" t="s">
        <v>117</v>
      </c>
      <c r="H1117" s="2">
        <v>1</v>
      </c>
      <c r="K1117" s="2">
        <v>1</v>
      </c>
      <c r="R1117" s="2">
        <v>2</v>
      </c>
    </row>
    <row r="1118" spans="1:18" ht="12.75" customHeight="1">
      <c r="A1118" s="3" t="s">
        <v>27</v>
      </c>
      <c r="B1118" s="3" t="s">
        <v>28</v>
      </c>
      <c r="C1118" s="3" t="s">
        <v>16</v>
      </c>
      <c r="D1118" s="3" t="s">
        <v>18</v>
      </c>
      <c r="E1118" s="3" t="s">
        <v>115</v>
      </c>
      <c r="L1118" s="2">
        <v>1</v>
      </c>
      <c r="O1118" s="2">
        <v>1</v>
      </c>
      <c r="R1118" s="2">
        <v>2</v>
      </c>
    </row>
    <row r="1119" spans="1:18" ht="12.75" customHeight="1">
      <c r="A1119" s="3" t="s">
        <v>27</v>
      </c>
      <c r="B1119" s="3" t="s">
        <v>28</v>
      </c>
      <c r="C1119" s="3" t="s">
        <v>16</v>
      </c>
      <c r="D1119" s="3" t="s">
        <v>18</v>
      </c>
      <c r="E1119" s="3" t="s">
        <v>114</v>
      </c>
      <c r="G1119" s="2">
        <v>1</v>
      </c>
      <c r="R1119" s="2">
        <v>1</v>
      </c>
    </row>
    <row r="1120" spans="1:18" ht="12.75" customHeight="1">
      <c r="A1120" s="3" t="s">
        <v>27</v>
      </c>
      <c r="B1120" s="3" t="s">
        <v>28</v>
      </c>
      <c r="C1120" s="3" t="s">
        <v>16</v>
      </c>
      <c r="D1120" s="3" t="s">
        <v>18</v>
      </c>
      <c r="E1120" s="3" t="s">
        <v>107</v>
      </c>
      <c r="I1120" s="2">
        <v>1</v>
      </c>
      <c r="R1120" s="2">
        <v>1</v>
      </c>
    </row>
    <row r="1121" spans="1:18" ht="12.75" customHeight="1">
      <c r="A1121" s="3"/>
      <c r="B1121" s="3"/>
      <c r="C1121" s="3"/>
      <c r="D1121" s="3"/>
      <c r="E1121" s="3"/>
      <c r="I1121" s="2"/>
      <c r="R1121" s="2"/>
    </row>
    <row r="1122" spans="1:18" ht="12.75" customHeight="1">
      <c r="A1122" s="3"/>
      <c r="B1122" s="3"/>
      <c r="C1122" s="3"/>
      <c r="D1122" s="3"/>
      <c r="E1122" s="3"/>
      <c r="I1122" s="2"/>
      <c r="R1122" s="2"/>
    </row>
    <row r="1123" spans="1:18" ht="12.75" customHeight="1">
      <c r="A1123" s="3"/>
      <c r="B1123" s="3"/>
      <c r="C1123" s="3"/>
      <c r="D1123" s="3"/>
      <c r="E1123" s="3"/>
      <c r="I1123" s="2"/>
      <c r="R1123" s="2"/>
    </row>
    <row r="1124" spans="1:18" ht="12.75" customHeight="1">
      <c r="A1124" s="3" t="s">
        <v>24</v>
      </c>
      <c r="B1124" s="3" t="s">
        <v>25</v>
      </c>
      <c r="C1124" s="3" t="s">
        <v>16</v>
      </c>
      <c r="D1124" s="3" t="s">
        <v>30</v>
      </c>
      <c r="E1124" s="3" t="s">
        <v>41</v>
      </c>
      <c r="F1124" s="2">
        <v>1</v>
      </c>
      <c r="G1124" s="2">
        <v>1</v>
      </c>
      <c r="H1124" s="2">
        <v>1</v>
      </c>
      <c r="I1124" s="2">
        <v>1</v>
      </c>
      <c r="J1124" s="2">
        <v>1</v>
      </c>
      <c r="K1124" s="2">
        <v>1</v>
      </c>
      <c r="L1124" s="2">
        <v>1</v>
      </c>
      <c r="M1124" s="2">
        <v>1</v>
      </c>
      <c r="N1124" s="2">
        <v>1</v>
      </c>
      <c r="O1124" s="2">
        <v>1</v>
      </c>
      <c r="Q1124" s="2">
        <v>1</v>
      </c>
      <c r="R1124" s="2">
        <v>11</v>
      </c>
    </row>
    <row r="1125" spans="1:18" ht="12.75" customHeight="1">
      <c r="A1125" s="3" t="s">
        <v>24</v>
      </c>
      <c r="B1125" s="3" t="s">
        <v>25</v>
      </c>
      <c r="C1125" s="3" t="s">
        <v>16</v>
      </c>
      <c r="D1125" s="3" t="s">
        <v>30</v>
      </c>
      <c r="E1125" s="3" t="s">
        <v>38</v>
      </c>
      <c r="P1125" s="2">
        <v>1</v>
      </c>
      <c r="R1125" s="2">
        <v>1</v>
      </c>
    </row>
    <row r="1126" spans="1:18" ht="12.75" customHeight="1">
      <c r="A1126" s="3" t="s">
        <v>24</v>
      </c>
      <c r="B1126" s="3" t="s">
        <v>25</v>
      </c>
      <c r="C1126" s="3" t="s">
        <v>16</v>
      </c>
      <c r="D1126" s="3" t="s">
        <v>30</v>
      </c>
      <c r="E1126" s="3" t="s">
        <v>122</v>
      </c>
      <c r="I1126" s="2">
        <v>1</v>
      </c>
      <c r="J1126" s="2">
        <v>1</v>
      </c>
      <c r="Q1126" s="2">
        <v>1</v>
      </c>
      <c r="R1126" s="2">
        <v>3</v>
      </c>
    </row>
    <row r="1127" spans="1:18" ht="12.75" customHeight="1">
      <c r="A1127" s="3" t="s">
        <v>24</v>
      </c>
      <c r="B1127" s="3" t="s">
        <v>25</v>
      </c>
      <c r="C1127" s="3" t="s">
        <v>16</v>
      </c>
      <c r="D1127" s="3" t="s">
        <v>30</v>
      </c>
      <c r="E1127" s="3" t="s">
        <v>121</v>
      </c>
      <c r="O1127" s="2">
        <v>1</v>
      </c>
      <c r="P1127" s="2">
        <v>1</v>
      </c>
      <c r="R1127" s="2">
        <v>2</v>
      </c>
    </row>
    <row r="1128" spans="1:18" ht="12.75" customHeight="1">
      <c r="A1128" s="3" t="s">
        <v>24</v>
      </c>
      <c r="B1128" s="3" t="s">
        <v>25</v>
      </c>
      <c r="C1128" s="3" t="s">
        <v>16</v>
      </c>
      <c r="D1128" s="3" t="s">
        <v>30</v>
      </c>
      <c r="E1128" s="3" t="s">
        <v>120</v>
      </c>
      <c r="F1128" s="2">
        <v>1</v>
      </c>
      <c r="K1128" s="2">
        <v>1</v>
      </c>
      <c r="N1128" s="2">
        <v>1</v>
      </c>
      <c r="R1128" s="2">
        <v>3</v>
      </c>
    </row>
    <row r="1129" spans="1:18" ht="12.75" customHeight="1">
      <c r="A1129" s="3" t="s">
        <v>24</v>
      </c>
      <c r="B1129" s="3" t="s">
        <v>25</v>
      </c>
      <c r="C1129" s="3" t="s">
        <v>16</v>
      </c>
      <c r="D1129" s="3" t="s">
        <v>30</v>
      </c>
      <c r="E1129" s="3" t="s">
        <v>119</v>
      </c>
      <c r="H1129" s="2">
        <v>1</v>
      </c>
      <c r="R1129" s="2">
        <v>1</v>
      </c>
    </row>
    <row r="1130" spans="1:18" ht="12.75" customHeight="1">
      <c r="A1130" s="3" t="s">
        <v>24</v>
      </c>
      <c r="B1130" s="3" t="s">
        <v>25</v>
      </c>
      <c r="C1130" s="3" t="s">
        <v>16</v>
      </c>
      <c r="D1130" s="3" t="s">
        <v>30</v>
      </c>
      <c r="E1130" s="3" t="s">
        <v>116</v>
      </c>
      <c r="G1130" s="2">
        <v>1</v>
      </c>
      <c r="R1130" s="2">
        <v>1</v>
      </c>
    </row>
    <row r="1131" spans="1:18" ht="12.75" customHeight="1">
      <c r="A1131" s="3" t="s">
        <v>24</v>
      </c>
      <c r="B1131" s="3" t="s">
        <v>25</v>
      </c>
      <c r="C1131" s="3" t="s">
        <v>16</v>
      </c>
      <c r="D1131" s="3" t="s">
        <v>30</v>
      </c>
      <c r="E1131" s="3" t="s">
        <v>110</v>
      </c>
      <c r="M1131" s="2">
        <v>1</v>
      </c>
      <c r="R1131" s="2">
        <v>1</v>
      </c>
    </row>
    <row r="1132" spans="1:18" ht="12.75" customHeight="1">
      <c r="A1132" s="3" t="s">
        <v>24</v>
      </c>
      <c r="B1132" s="3" t="s">
        <v>25</v>
      </c>
      <c r="C1132" s="3" t="s">
        <v>16</v>
      </c>
      <c r="D1132" s="3" t="s">
        <v>30</v>
      </c>
      <c r="E1132" s="3" t="s">
        <v>107</v>
      </c>
      <c r="F1132" s="2">
        <v>1</v>
      </c>
      <c r="R1132" s="2">
        <v>1</v>
      </c>
    </row>
    <row r="1133" spans="1:18" ht="12.75" customHeight="1">
      <c r="A1133" s="3" t="s">
        <v>24</v>
      </c>
      <c r="B1133" s="3" t="s">
        <v>25</v>
      </c>
      <c r="C1133" s="3" t="s">
        <v>16</v>
      </c>
      <c r="D1133" s="3" t="s">
        <v>30</v>
      </c>
      <c r="E1133" s="3" t="s">
        <v>106</v>
      </c>
      <c r="H1133" s="2">
        <v>1</v>
      </c>
      <c r="N1133" s="2">
        <v>1</v>
      </c>
      <c r="R1133" s="2">
        <v>2</v>
      </c>
    </row>
    <row r="1134" spans="1:18" ht="12.75" customHeight="1">
      <c r="A1134" s="3" t="s">
        <v>24</v>
      </c>
      <c r="B1134" s="3" t="s">
        <v>25</v>
      </c>
      <c r="C1134" s="3" t="s">
        <v>16</v>
      </c>
      <c r="D1134" s="3" t="s">
        <v>30</v>
      </c>
      <c r="E1134" s="3" t="s">
        <v>105</v>
      </c>
      <c r="O1134" s="2">
        <v>1</v>
      </c>
      <c r="R1134" s="2">
        <v>1</v>
      </c>
    </row>
    <row r="1135" spans="1:18" ht="12.75" customHeight="1">
      <c r="A1135" s="3" t="s">
        <v>24</v>
      </c>
      <c r="B1135" s="3" t="s">
        <v>25</v>
      </c>
      <c r="C1135" s="3" t="s">
        <v>16</v>
      </c>
      <c r="D1135" s="3" t="s">
        <v>30</v>
      </c>
      <c r="E1135" s="3" t="s">
        <v>104</v>
      </c>
      <c r="J1135" s="2">
        <v>1</v>
      </c>
      <c r="L1135" s="2">
        <v>2</v>
      </c>
      <c r="R1135" s="2">
        <v>3</v>
      </c>
    </row>
    <row r="1136" spans="1:18" ht="12.75" customHeight="1">
      <c r="A1136" s="3" t="s">
        <v>24</v>
      </c>
      <c r="B1136" s="3" t="s">
        <v>25</v>
      </c>
      <c r="C1136" s="3" t="s">
        <v>16</v>
      </c>
      <c r="D1136" s="3" t="s">
        <v>30</v>
      </c>
      <c r="E1136" s="3" t="s">
        <v>103</v>
      </c>
      <c r="G1136" s="2">
        <v>1</v>
      </c>
      <c r="M1136" s="2">
        <v>1</v>
      </c>
      <c r="R1136" s="2">
        <v>2</v>
      </c>
    </row>
    <row r="1137" spans="1:18" ht="12.75" customHeight="1">
      <c r="A1137" s="3" t="s">
        <v>24</v>
      </c>
      <c r="B1137" s="3" t="s">
        <v>25</v>
      </c>
      <c r="C1137" s="3" t="s">
        <v>16</v>
      </c>
      <c r="D1137" s="3" t="s">
        <v>30</v>
      </c>
      <c r="E1137" s="3" t="s">
        <v>102</v>
      </c>
      <c r="I1137" s="2">
        <v>1</v>
      </c>
      <c r="R1137" s="2">
        <v>1</v>
      </c>
    </row>
    <row r="1138" spans="1:18" ht="12.75" customHeight="1">
      <c r="A1138" s="3" t="s">
        <v>24</v>
      </c>
      <c r="B1138" s="3" t="s">
        <v>25</v>
      </c>
      <c r="C1138" s="3" t="s">
        <v>16</v>
      </c>
      <c r="D1138" s="3" t="s">
        <v>30</v>
      </c>
      <c r="E1138" s="3" t="s">
        <v>101</v>
      </c>
      <c r="P1138" s="2">
        <v>1</v>
      </c>
      <c r="R1138" s="2">
        <v>1</v>
      </c>
    </row>
    <row r="1139" spans="1:18" ht="12.75" customHeight="1">
      <c r="A1139" s="3" t="s">
        <v>24</v>
      </c>
      <c r="B1139" s="3" t="s">
        <v>25</v>
      </c>
      <c r="C1139" s="3" t="s">
        <v>16</v>
      </c>
      <c r="D1139" s="3" t="s">
        <v>30</v>
      </c>
      <c r="E1139" s="3" t="s">
        <v>100</v>
      </c>
      <c r="Q1139" s="2">
        <v>1</v>
      </c>
      <c r="R1139" s="2">
        <v>1</v>
      </c>
    </row>
    <row r="1140" spans="1:18" ht="12.75" customHeight="1">
      <c r="A1140" s="3" t="s">
        <v>24</v>
      </c>
      <c r="B1140" s="3" t="s">
        <v>25</v>
      </c>
      <c r="C1140" s="3" t="s">
        <v>16</v>
      </c>
      <c r="D1140" s="3" t="s">
        <v>30</v>
      </c>
      <c r="E1140" s="3" t="s">
        <v>96</v>
      </c>
      <c r="K1140" s="2">
        <v>1</v>
      </c>
      <c r="R1140" s="2">
        <v>1</v>
      </c>
    </row>
    <row r="1141" spans="1:18" ht="12.75" customHeight="1">
      <c r="A1141" s="3"/>
      <c r="B1141" s="3"/>
      <c r="C1141" s="3"/>
      <c r="D1141" s="3"/>
      <c r="E1141" s="3"/>
      <c r="K1141" s="2"/>
      <c r="R1141" s="2"/>
    </row>
    <row r="1142" spans="1:18" ht="12.75" customHeight="1">
      <c r="A1142" s="3"/>
      <c r="B1142" s="3"/>
      <c r="C1142" s="3"/>
      <c r="D1142" s="3"/>
      <c r="E1142" s="3"/>
      <c r="K1142" s="2"/>
      <c r="R1142" s="2"/>
    </row>
    <row r="1143" spans="1:18" ht="12.75" customHeight="1">
      <c r="A1143" s="3"/>
      <c r="B1143" s="3"/>
      <c r="C1143" s="3"/>
      <c r="D1143" s="3"/>
      <c r="E1143" s="3"/>
      <c r="K1143" s="2"/>
      <c r="R1143" s="2"/>
    </row>
    <row r="1144" spans="1:18" ht="12.75" customHeight="1">
      <c r="A1144" s="3" t="s">
        <v>24</v>
      </c>
      <c r="B1144" s="3" t="s">
        <v>25</v>
      </c>
      <c r="C1144" s="3" t="s">
        <v>16</v>
      </c>
      <c r="D1144" s="3" t="s">
        <v>37</v>
      </c>
      <c r="E1144" s="3" t="s">
        <v>57</v>
      </c>
      <c r="F1144" s="2">
        <v>1</v>
      </c>
      <c r="G1144" s="2">
        <v>1</v>
      </c>
      <c r="Q1144" s="2">
        <v>1</v>
      </c>
      <c r="R1144" s="2">
        <v>3</v>
      </c>
    </row>
    <row r="1145" spans="1:18" ht="12.75" customHeight="1">
      <c r="A1145" s="3" t="s">
        <v>24</v>
      </c>
      <c r="B1145" s="3" t="s">
        <v>25</v>
      </c>
      <c r="C1145" s="3" t="s">
        <v>16</v>
      </c>
      <c r="D1145" s="3" t="s">
        <v>37</v>
      </c>
      <c r="E1145" s="3" t="s">
        <v>17</v>
      </c>
      <c r="F1145" s="2">
        <v>1</v>
      </c>
      <c r="G1145" s="2">
        <v>1</v>
      </c>
      <c r="H1145" s="2">
        <v>1</v>
      </c>
      <c r="I1145" s="2">
        <v>1</v>
      </c>
      <c r="J1145" s="2">
        <v>1</v>
      </c>
      <c r="K1145" s="2">
        <v>1</v>
      </c>
      <c r="L1145" s="2">
        <v>1</v>
      </c>
      <c r="M1145" s="2">
        <v>1</v>
      </c>
      <c r="N1145" s="2">
        <v>1</v>
      </c>
      <c r="O1145" s="2">
        <v>1</v>
      </c>
      <c r="P1145" s="2">
        <v>2</v>
      </c>
      <c r="Q1145" s="2">
        <v>2</v>
      </c>
      <c r="R1145" s="2">
        <v>14</v>
      </c>
    </row>
    <row r="1146" spans="1:18" ht="12.75" customHeight="1">
      <c r="A1146" s="3" t="s">
        <v>24</v>
      </c>
      <c r="B1146" s="3" t="s">
        <v>25</v>
      </c>
      <c r="C1146" s="3" t="s">
        <v>16</v>
      </c>
      <c r="D1146" s="3" t="s">
        <v>37</v>
      </c>
      <c r="E1146" s="3" t="s">
        <v>42</v>
      </c>
      <c r="F1146" s="2">
        <v>1</v>
      </c>
      <c r="R1146" s="2">
        <v>1</v>
      </c>
    </row>
    <row r="1147" spans="1:18" ht="12.75" customHeight="1">
      <c r="A1147" s="3" t="s">
        <v>24</v>
      </c>
      <c r="B1147" s="3" t="s">
        <v>25</v>
      </c>
      <c r="C1147" s="3" t="s">
        <v>16</v>
      </c>
      <c r="D1147" s="3" t="s">
        <v>37</v>
      </c>
      <c r="E1147" s="3" t="s">
        <v>41</v>
      </c>
      <c r="G1147" s="2">
        <v>1</v>
      </c>
      <c r="R1147" s="2">
        <v>1</v>
      </c>
    </row>
    <row r="1148" spans="1:18" ht="12.75" customHeight="1">
      <c r="A1148" s="3" t="s">
        <v>24</v>
      </c>
      <c r="B1148" s="3" t="s">
        <v>25</v>
      </c>
      <c r="C1148" s="3" t="s">
        <v>16</v>
      </c>
      <c r="D1148" s="3" t="s">
        <v>37</v>
      </c>
      <c r="E1148" s="3" t="s">
        <v>38</v>
      </c>
      <c r="I1148" s="2">
        <v>1</v>
      </c>
      <c r="P1148" s="2">
        <v>1</v>
      </c>
      <c r="Q1148" s="2">
        <v>1</v>
      </c>
      <c r="R1148" s="2">
        <v>3</v>
      </c>
    </row>
    <row r="1149" spans="1:18" ht="12.75" customHeight="1">
      <c r="A1149" s="3" t="s">
        <v>24</v>
      </c>
      <c r="B1149" s="3" t="s">
        <v>25</v>
      </c>
      <c r="C1149" s="3" t="s">
        <v>16</v>
      </c>
      <c r="D1149" s="3" t="s">
        <v>37</v>
      </c>
      <c r="E1149" s="3" t="s">
        <v>50</v>
      </c>
      <c r="H1149" s="2">
        <v>1</v>
      </c>
      <c r="J1149" s="2">
        <v>1</v>
      </c>
      <c r="R1149" s="2">
        <v>2</v>
      </c>
    </row>
    <row r="1150" spans="1:18" ht="12.75" customHeight="1">
      <c r="A1150" s="3" t="s">
        <v>24</v>
      </c>
      <c r="B1150" s="3" t="s">
        <v>25</v>
      </c>
      <c r="C1150" s="3" t="s">
        <v>16</v>
      </c>
      <c r="D1150" s="3" t="s">
        <v>37</v>
      </c>
      <c r="E1150" s="3" t="s">
        <v>124</v>
      </c>
      <c r="K1150" s="2">
        <v>1</v>
      </c>
      <c r="R1150" s="2">
        <v>1</v>
      </c>
    </row>
    <row r="1151" spans="1:18" ht="12.75" customHeight="1">
      <c r="A1151" s="3" t="s">
        <v>24</v>
      </c>
      <c r="B1151" s="3" t="s">
        <v>25</v>
      </c>
      <c r="C1151" s="3" t="s">
        <v>16</v>
      </c>
      <c r="D1151" s="3" t="s">
        <v>37</v>
      </c>
      <c r="E1151" s="3" t="s">
        <v>46</v>
      </c>
      <c r="L1151" s="2">
        <v>1</v>
      </c>
      <c r="M1151" s="2">
        <v>1</v>
      </c>
      <c r="R1151" s="2">
        <v>2</v>
      </c>
    </row>
    <row r="1152" spans="1:18" ht="12.75" customHeight="1">
      <c r="A1152" s="3" t="s">
        <v>24</v>
      </c>
      <c r="B1152" s="3" t="s">
        <v>25</v>
      </c>
      <c r="C1152" s="3" t="s">
        <v>16</v>
      </c>
      <c r="D1152" s="3" t="s">
        <v>37</v>
      </c>
      <c r="E1152" s="3" t="s">
        <v>123</v>
      </c>
      <c r="N1152" s="2">
        <v>1</v>
      </c>
      <c r="R1152" s="2">
        <v>1</v>
      </c>
    </row>
    <row r="1153" spans="1:18" ht="12.75" customHeight="1">
      <c r="A1153" s="3" t="s">
        <v>24</v>
      </c>
      <c r="B1153" s="3" t="s">
        <v>25</v>
      </c>
      <c r="C1153" s="3" t="s">
        <v>16</v>
      </c>
      <c r="D1153" s="3" t="s">
        <v>37</v>
      </c>
      <c r="E1153" s="3" t="s">
        <v>122</v>
      </c>
      <c r="O1153" s="2">
        <v>1</v>
      </c>
      <c r="P1153" s="2">
        <v>1</v>
      </c>
      <c r="R1153" s="2">
        <v>2</v>
      </c>
    </row>
    <row r="1154" spans="1:18" ht="12.75" customHeight="1">
      <c r="A1154" s="3" t="s">
        <v>24</v>
      </c>
      <c r="B1154" s="3" t="s">
        <v>25</v>
      </c>
      <c r="C1154" s="3" t="s">
        <v>16</v>
      </c>
      <c r="D1154" s="3" t="s">
        <v>37</v>
      </c>
      <c r="E1154" s="3" t="s">
        <v>117</v>
      </c>
      <c r="H1154" s="2">
        <v>1</v>
      </c>
      <c r="R1154" s="2">
        <v>1</v>
      </c>
    </row>
    <row r="1155" spans="1:18" ht="12.75" customHeight="1">
      <c r="A1155" s="3" t="s">
        <v>24</v>
      </c>
      <c r="B1155" s="3" t="s">
        <v>25</v>
      </c>
      <c r="C1155" s="3" t="s">
        <v>16</v>
      </c>
      <c r="D1155" s="3" t="s">
        <v>37</v>
      </c>
      <c r="E1155" s="3" t="s">
        <v>111</v>
      </c>
      <c r="J1155" s="2">
        <v>1</v>
      </c>
      <c r="R1155" s="2">
        <v>1</v>
      </c>
    </row>
    <row r="1156" spans="1:18" ht="12.75" customHeight="1">
      <c r="A1156" s="3" t="s">
        <v>24</v>
      </c>
      <c r="B1156" s="3" t="s">
        <v>25</v>
      </c>
      <c r="C1156" s="3" t="s">
        <v>16</v>
      </c>
      <c r="D1156" s="3" t="s">
        <v>37</v>
      </c>
      <c r="E1156" s="3" t="s">
        <v>105</v>
      </c>
      <c r="O1156" s="2">
        <v>1</v>
      </c>
      <c r="R1156" s="2">
        <v>1</v>
      </c>
    </row>
    <row r="1157" spans="1:18" ht="12.75" customHeight="1">
      <c r="A1157" s="3" t="s">
        <v>24</v>
      </c>
      <c r="B1157" s="3" t="s">
        <v>25</v>
      </c>
      <c r="C1157" s="3" t="s">
        <v>16</v>
      </c>
      <c r="D1157" s="3" t="s">
        <v>37</v>
      </c>
      <c r="E1157" s="3" t="s">
        <v>101</v>
      </c>
      <c r="I1157" s="2">
        <v>1</v>
      </c>
      <c r="R1157" s="2">
        <v>1</v>
      </c>
    </row>
    <row r="1158" spans="1:18" ht="12.75" customHeight="1">
      <c r="A1158" s="3" t="s">
        <v>24</v>
      </c>
      <c r="B1158" s="3" t="s">
        <v>25</v>
      </c>
      <c r="C1158" s="3" t="s">
        <v>16</v>
      </c>
      <c r="D1158" s="3" t="s">
        <v>37</v>
      </c>
      <c r="E1158" s="3" t="s">
        <v>98</v>
      </c>
      <c r="H1158" s="2">
        <v>1</v>
      </c>
      <c r="R1158" s="2">
        <v>1</v>
      </c>
    </row>
    <row r="1159" spans="1:18" ht="12.75" customHeight="1">
      <c r="A1159" s="3" t="s">
        <v>24</v>
      </c>
      <c r="B1159" s="3" t="s">
        <v>25</v>
      </c>
      <c r="C1159" s="3" t="s">
        <v>16</v>
      </c>
      <c r="D1159" s="3" t="s">
        <v>37</v>
      </c>
      <c r="E1159" s="3" t="s">
        <v>94</v>
      </c>
      <c r="I1159" s="2">
        <v>1</v>
      </c>
      <c r="R1159" s="2">
        <v>1</v>
      </c>
    </row>
    <row r="1160" spans="1:18" ht="12.75" customHeight="1">
      <c r="A1160" s="3" t="s">
        <v>24</v>
      </c>
      <c r="B1160" s="3" t="s">
        <v>25</v>
      </c>
      <c r="C1160" s="3" t="s">
        <v>16</v>
      </c>
      <c r="D1160" s="3" t="s">
        <v>37</v>
      </c>
      <c r="E1160" s="3" t="s">
        <v>91</v>
      </c>
      <c r="M1160" s="2">
        <v>1</v>
      </c>
      <c r="R1160" s="2">
        <v>1</v>
      </c>
    </row>
    <row r="1161" spans="1:18" ht="12.75" customHeight="1">
      <c r="A1161" s="3" t="s">
        <v>24</v>
      </c>
      <c r="B1161" s="3" t="s">
        <v>25</v>
      </c>
      <c r="C1161" s="3" t="s">
        <v>16</v>
      </c>
      <c r="D1161" s="3" t="s">
        <v>37</v>
      </c>
      <c r="E1161" s="3" t="s">
        <v>90</v>
      </c>
      <c r="O1161" s="2">
        <v>1</v>
      </c>
      <c r="R1161" s="2">
        <v>1</v>
      </c>
    </row>
    <row r="1162" spans="1:18" ht="12.75" customHeight="1">
      <c r="A1162" s="3" t="s">
        <v>24</v>
      </c>
      <c r="B1162" s="3" t="s">
        <v>25</v>
      </c>
      <c r="C1162" s="3" t="s">
        <v>16</v>
      </c>
      <c r="D1162" s="3" t="s">
        <v>37</v>
      </c>
      <c r="E1162" s="3" t="s">
        <v>89</v>
      </c>
      <c r="L1162" s="2">
        <v>1</v>
      </c>
      <c r="R1162" s="2">
        <v>1</v>
      </c>
    </row>
    <row r="1163" spans="1:18" ht="12.75" customHeight="1">
      <c r="A1163" s="3" t="s">
        <v>24</v>
      </c>
      <c r="B1163" s="3" t="s">
        <v>25</v>
      </c>
      <c r="C1163" s="3" t="s">
        <v>16</v>
      </c>
      <c r="D1163" s="3" t="s">
        <v>37</v>
      </c>
      <c r="E1163" s="3" t="s">
        <v>216</v>
      </c>
      <c r="N1163" s="2">
        <v>1</v>
      </c>
      <c r="R1163" s="2">
        <v>1</v>
      </c>
    </row>
    <row r="1164" spans="1:18" ht="12.75" customHeight="1">
      <c r="A1164" s="3" t="s">
        <v>24</v>
      </c>
      <c r="B1164" s="3" t="s">
        <v>25</v>
      </c>
      <c r="C1164" s="3" t="s">
        <v>16</v>
      </c>
      <c r="D1164" s="3" t="s">
        <v>37</v>
      </c>
      <c r="E1164" s="3" t="s">
        <v>85</v>
      </c>
      <c r="J1164" s="2">
        <v>1</v>
      </c>
      <c r="R1164" s="2">
        <v>1</v>
      </c>
    </row>
    <row r="1165" spans="1:18" ht="12.75" customHeight="1">
      <c r="A1165" s="3" t="s">
        <v>24</v>
      </c>
      <c r="B1165" s="3" t="s">
        <v>25</v>
      </c>
      <c r="C1165" s="3" t="s">
        <v>16</v>
      </c>
      <c r="D1165" s="3" t="s">
        <v>37</v>
      </c>
      <c r="E1165" s="3" t="s">
        <v>83</v>
      </c>
      <c r="L1165" s="2">
        <v>1</v>
      </c>
      <c r="R1165" s="2">
        <v>1</v>
      </c>
    </row>
    <row r="1166" spans="1:18" ht="12.75" customHeight="1">
      <c r="A1166" s="3" t="s">
        <v>24</v>
      </c>
      <c r="B1166" s="3" t="s">
        <v>25</v>
      </c>
      <c r="C1166" s="3" t="s">
        <v>16</v>
      </c>
      <c r="D1166" s="3" t="s">
        <v>37</v>
      </c>
      <c r="E1166" s="3" t="s">
        <v>81</v>
      </c>
      <c r="Q1166" s="2">
        <v>1</v>
      </c>
      <c r="R1166" s="2">
        <v>1</v>
      </c>
    </row>
    <row r="1167" spans="1:18" ht="12.75" customHeight="1">
      <c r="A1167" s="3" t="s">
        <v>24</v>
      </c>
      <c r="B1167" s="3" t="s">
        <v>25</v>
      </c>
      <c r="C1167" s="3" t="s">
        <v>16</v>
      </c>
      <c r="D1167" s="3" t="s">
        <v>37</v>
      </c>
      <c r="E1167" s="3" t="s">
        <v>215</v>
      </c>
      <c r="O1167" s="2">
        <v>1</v>
      </c>
      <c r="R1167" s="2">
        <v>1</v>
      </c>
    </row>
    <row r="1168" spans="1:18" ht="12.75" customHeight="1">
      <c r="A1168" s="3" t="s">
        <v>24</v>
      </c>
      <c r="B1168" s="3" t="s">
        <v>25</v>
      </c>
      <c r="C1168" s="3" t="s">
        <v>16</v>
      </c>
      <c r="D1168" s="3" t="s">
        <v>37</v>
      </c>
      <c r="E1168" s="3" t="s">
        <v>226</v>
      </c>
      <c r="K1168" s="2">
        <v>1</v>
      </c>
      <c r="R1168" s="2">
        <v>1</v>
      </c>
    </row>
    <row r="1169" spans="1:18" ht="12.75" customHeight="1">
      <c r="A1169" s="3" t="s">
        <v>24</v>
      </c>
      <c r="B1169" s="3" t="s">
        <v>25</v>
      </c>
      <c r="C1169" s="3" t="s">
        <v>16</v>
      </c>
      <c r="D1169" s="3" t="s">
        <v>37</v>
      </c>
      <c r="E1169" s="3" t="s">
        <v>77</v>
      </c>
      <c r="N1169" s="2">
        <v>1</v>
      </c>
      <c r="R1169" s="2">
        <v>1</v>
      </c>
    </row>
    <row r="1170" spans="1:18" ht="12.75" customHeight="1">
      <c r="A1170" s="3" t="s">
        <v>24</v>
      </c>
      <c r="B1170" s="3" t="s">
        <v>25</v>
      </c>
      <c r="C1170" s="3" t="s">
        <v>16</v>
      </c>
      <c r="D1170" s="3" t="s">
        <v>37</v>
      </c>
      <c r="E1170" s="3" t="s">
        <v>76</v>
      </c>
      <c r="G1170" s="2">
        <v>1</v>
      </c>
      <c r="R1170" s="2">
        <v>1</v>
      </c>
    </row>
    <row r="1171" spans="1:18" ht="12.75" customHeight="1">
      <c r="A1171" s="3" t="s">
        <v>24</v>
      </c>
      <c r="B1171" s="3" t="s">
        <v>25</v>
      </c>
      <c r="C1171" s="3" t="s">
        <v>16</v>
      </c>
      <c r="D1171" s="3" t="s">
        <v>37</v>
      </c>
      <c r="E1171" s="3" t="s">
        <v>74</v>
      </c>
      <c r="P1171" s="2">
        <v>1</v>
      </c>
      <c r="R1171" s="2">
        <v>1</v>
      </c>
    </row>
    <row r="1172" spans="1:18" ht="12.75" customHeight="1">
      <c r="A1172" s="3" t="s">
        <v>24</v>
      </c>
      <c r="B1172" s="3" t="s">
        <v>25</v>
      </c>
      <c r="C1172" s="3" t="s">
        <v>16</v>
      </c>
      <c r="D1172" s="3" t="s">
        <v>37</v>
      </c>
      <c r="E1172" s="3" t="s">
        <v>225</v>
      </c>
      <c r="N1172" s="2">
        <v>1</v>
      </c>
      <c r="R1172" s="2">
        <v>1</v>
      </c>
    </row>
    <row r="1173" spans="1:18" ht="12.75" customHeight="1">
      <c r="A1173" s="3" t="s">
        <v>24</v>
      </c>
      <c r="B1173" s="3" t="s">
        <v>25</v>
      </c>
      <c r="C1173" s="3" t="s">
        <v>16</v>
      </c>
      <c r="D1173" s="3" t="s">
        <v>37</v>
      </c>
      <c r="E1173" s="3" t="s">
        <v>173</v>
      </c>
      <c r="M1173" s="2">
        <v>1</v>
      </c>
      <c r="R1173" s="2">
        <v>1</v>
      </c>
    </row>
    <row r="1174" spans="1:18" ht="12.75" customHeight="1">
      <c r="A1174" s="3" t="s">
        <v>24</v>
      </c>
      <c r="B1174" s="3" t="s">
        <v>25</v>
      </c>
      <c r="C1174" s="3" t="s">
        <v>16</v>
      </c>
      <c r="D1174" s="3" t="s">
        <v>37</v>
      </c>
      <c r="E1174" s="3" t="s">
        <v>150</v>
      </c>
      <c r="F1174" s="2">
        <v>1</v>
      </c>
      <c r="R1174" s="2">
        <v>1</v>
      </c>
    </row>
    <row r="1175" spans="1:18" ht="12.75" customHeight="1">
      <c r="A1175" s="3" t="s">
        <v>24</v>
      </c>
      <c r="B1175" s="3" t="s">
        <v>25</v>
      </c>
      <c r="C1175" s="3" t="s">
        <v>16</v>
      </c>
      <c r="D1175" s="3" t="s">
        <v>37</v>
      </c>
      <c r="E1175" s="3" t="s">
        <v>224</v>
      </c>
      <c r="J1175" s="2">
        <v>1</v>
      </c>
      <c r="R1175" s="2">
        <v>1</v>
      </c>
    </row>
    <row r="1176" spans="1:18" ht="12.75" customHeight="1">
      <c r="A1176" s="3" t="s">
        <v>24</v>
      </c>
      <c r="B1176" s="3" t="s">
        <v>25</v>
      </c>
      <c r="C1176" s="3" t="s">
        <v>16</v>
      </c>
      <c r="D1176" s="3" t="s">
        <v>37</v>
      </c>
      <c r="E1176" s="3" t="s">
        <v>223</v>
      </c>
      <c r="F1176" s="2">
        <v>1</v>
      </c>
      <c r="H1176" s="2">
        <v>1</v>
      </c>
      <c r="R1176" s="2">
        <v>2</v>
      </c>
    </row>
    <row r="1177" spans="1:18" ht="12.75" customHeight="1">
      <c r="A1177" s="3" t="s">
        <v>24</v>
      </c>
      <c r="B1177" s="3" t="s">
        <v>25</v>
      </c>
      <c r="C1177" s="3" t="s">
        <v>16</v>
      </c>
      <c r="D1177" s="3" t="s">
        <v>37</v>
      </c>
      <c r="E1177" s="3" t="s">
        <v>202</v>
      </c>
      <c r="I1177" s="2">
        <v>1</v>
      </c>
      <c r="R1177" s="2">
        <v>1</v>
      </c>
    </row>
    <row r="1178" spans="1:18" ht="12.75" customHeight="1">
      <c r="A1178" s="3" t="s">
        <v>24</v>
      </c>
      <c r="B1178" s="3" t="s">
        <v>25</v>
      </c>
      <c r="C1178" s="3" t="s">
        <v>16</v>
      </c>
      <c r="D1178" s="3" t="s">
        <v>37</v>
      </c>
      <c r="E1178" s="3" t="s">
        <v>222</v>
      </c>
      <c r="K1178" s="2">
        <v>1</v>
      </c>
      <c r="R1178" s="2">
        <v>1</v>
      </c>
    </row>
    <row r="1179" spans="1:18" ht="12.75" customHeight="1">
      <c r="A1179" s="3" t="s">
        <v>24</v>
      </c>
      <c r="B1179" s="3" t="s">
        <v>25</v>
      </c>
      <c r="C1179" s="3" t="s">
        <v>16</v>
      </c>
      <c r="D1179" s="3" t="s">
        <v>37</v>
      </c>
      <c r="E1179" s="3" t="s">
        <v>221</v>
      </c>
      <c r="G1179" s="2">
        <v>1</v>
      </c>
      <c r="R1179" s="2">
        <v>1</v>
      </c>
    </row>
    <row r="1180" spans="1:18" ht="12.75" customHeight="1">
      <c r="A1180" s="3" t="s">
        <v>24</v>
      </c>
      <c r="B1180" s="3" t="s">
        <v>25</v>
      </c>
      <c r="C1180" s="3" t="s">
        <v>16</v>
      </c>
      <c r="D1180" s="3" t="s">
        <v>37</v>
      </c>
      <c r="E1180" s="3" t="s">
        <v>220</v>
      </c>
      <c r="M1180" s="2">
        <v>1</v>
      </c>
      <c r="R1180" s="2">
        <v>1</v>
      </c>
    </row>
    <row r="1181" spans="1:18" ht="12.75" customHeight="1">
      <c r="A1181" s="3" t="s">
        <v>24</v>
      </c>
      <c r="B1181" s="3" t="s">
        <v>25</v>
      </c>
      <c r="C1181" s="3" t="s">
        <v>16</v>
      </c>
      <c r="D1181" s="3" t="s">
        <v>37</v>
      </c>
      <c r="E1181" s="3" t="s">
        <v>219</v>
      </c>
      <c r="L1181" s="2">
        <v>1</v>
      </c>
      <c r="R1181" s="2">
        <v>1</v>
      </c>
    </row>
    <row r="1182" spans="1:18" ht="12.75" customHeight="1">
      <c r="A1182" s="3" t="s">
        <v>24</v>
      </c>
      <c r="B1182" s="3" t="s">
        <v>25</v>
      </c>
      <c r="C1182" s="3" t="s">
        <v>16</v>
      </c>
      <c r="D1182" s="3" t="s">
        <v>37</v>
      </c>
      <c r="E1182" s="3" t="s">
        <v>218</v>
      </c>
      <c r="K1182" s="2">
        <v>1</v>
      </c>
      <c r="R1182" s="2">
        <v>1</v>
      </c>
    </row>
    <row r="1183" spans="1:18" ht="12.75" customHeight="1">
      <c r="A1183" s="3"/>
      <c r="B1183" s="3"/>
      <c r="C1183" s="3"/>
      <c r="D1183" s="3"/>
      <c r="E1183" s="3"/>
      <c r="K1183" s="2"/>
      <c r="R1183" s="2"/>
    </row>
    <row r="1184" spans="1:18" ht="12.75" customHeight="1">
      <c r="A1184" s="3"/>
      <c r="B1184" s="3"/>
      <c r="C1184" s="3"/>
      <c r="D1184" s="3"/>
      <c r="E1184" s="3"/>
      <c r="K1184" s="2"/>
      <c r="R1184" s="2"/>
    </row>
    <row r="1185" spans="1:18" ht="12.75" customHeight="1">
      <c r="A1185" s="3"/>
      <c r="B1185" s="3"/>
      <c r="C1185" s="3"/>
      <c r="D1185" s="3"/>
      <c r="E1185" s="3"/>
      <c r="K1185" s="2"/>
      <c r="R1185" s="2"/>
    </row>
    <row r="1186" spans="1:18" ht="12.75" customHeight="1">
      <c r="A1186" s="3" t="s">
        <v>24</v>
      </c>
      <c r="B1186" s="3" t="s">
        <v>25</v>
      </c>
      <c r="C1186" s="3" t="s">
        <v>16</v>
      </c>
      <c r="D1186" s="3" t="s">
        <v>23</v>
      </c>
      <c r="E1186" s="3" t="s">
        <v>57</v>
      </c>
      <c r="F1186" s="2">
        <v>3</v>
      </c>
      <c r="G1186" s="2">
        <v>3</v>
      </c>
      <c r="H1186" s="2">
        <v>3</v>
      </c>
      <c r="I1186" s="2">
        <v>2</v>
      </c>
      <c r="J1186" s="2">
        <v>2</v>
      </c>
      <c r="K1186" s="2">
        <v>2</v>
      </c>
      <c r="L1186" s="2">
        <v>1</v>
      </c>
      <c r="O1186" s="2">
        <v>1</v>
      </c>
      <c r="P1186" s="2">
        <v>2</v>
      </c>
      <c r="Q1186" s="2">
        <v>2</v>
      </c>
      <c r="R1186" s="2">
        <v>21</v>
      </c>
    </row>
    <row r="1187" spans="1:18" ht="12.75" customHeight="1">
      <c r="A1187" s="3" t="s">
        <v>24</v>
      </c>
      <c r="B1187" s="3" t="s">
        <v>25</v>
      </c>
      <c r="C1187" s="3" t="s">
        <v>16</v>
      </c>
      <c r="D1187" s="3" t="s">
        <v>23</v>
      </c>
      <c r="E1187" s="3" t="s">
        <v>17</v>
      </c>
      <c r="I1187" s="2">
        <v>1</v>
      </c>
      <c r="J1187" s="2">
        <v>1</v>
      </c>
      <c r="L1187" s="2">
        <v>2</v>
      </c>
      <c r="M1187" s="2">
        <v>1</v>
      </c>
      <c r="N1187" s="2">
        <v>1</v>
      </c>
      <c r="O1187" s="2">
        <v>1</v>
      </c>
      <c r="Q1187" s="2">
        <v>1</v>
      </c>
      <c r="R1187" s="2">
        <v>8</v>
      </c>
    </row>
    <row r="1188" spans="1:18" ht="12.75" customHeight="1">
      <c r="A1188" s="3" t="s">
        <v>24</v>
      </c>
      <c r="B1188" s="3" t="s">
        <v>25</v>
      </c>
      <c r="C1188" s="3" t="s">
        <v>16</v>
      </c>
      <c r="D1188" s="3" t="s">
        <v>23</v>
      </c>
      <c r="E1188" s="3" t="s">
        <v>42</v>
      </c>
      <c r="F1188" s="2">
        <v>1</v>
      </c>
      <c r="I1188" s="2">
        <v>1</v>
      </c>
      <c r="M1188" s="2">
        <v>1</v>
      </c>
      <c r="N1188" s="2">
        <v>1</v>
      </c>
      <c r="O1188" s="2">
        <v>1</v>
      </c>
      <c r="P1188" s="2">
        <v>1</v>
      </c>
      <c r="Q1188" s="2">
        <v>1</v>
      </c>
      <c r="R1188" s="2">
        <v>7</v>
      </c>
    </row>
    <row r="1189" spans="1:18" ht="12.75" customHeight="1">
      <c r="A1189" s="3" t="s">
        <v>24</v>
      </c>
      <c r="B1189" s="3" t="s">
        <v>25</v>
      </c>
      <c r="C1189" s="3" t="s">
        <v>16</v>
      </c>
      <c r="D1189" s="3" t="s">
        <v>23</v>
      </c>
      <c r="E1189" s="3" t="s">
        <v>41</v>
      </c>
      <c r="F1189" s="2">
        <v>2</v>
      </c>
      <c r="G1189" s="2">
        <v>3</v>
      </c>
      <c r="H1189" s="2">
        <v>3</v>
      </c>
      <c r="J1189" s="2">
        <v>1</v>
      </c>
      <c r="K1189" s="2">
        <v>3</v>
      </c>
      <c r="L1189" s="2">
        <v>2</v>
      </c>
      <c r="M1189" s="2">
        <v>4</v>
      </c>
      <c r="N1189" s="2">
        <v>1</v>
      </c>
      <c r="O1189" s="2">
        <v>2</v>
      </c>
      <c r="P1189" s="2">
        <v>3</v>
      </c>
      <c r="Q1189" s="2">
        <v>1</v>
      </c>
      <c r="R1189" s="2">
        <v>25</v>
      </c>
    </row>
    <row r="1190" spans="1:18" ht="12.75" customHeight="1">
      <c r="A1190" s="3" t="s">
        <v>24</v>
      </c>
      <c r="B1190" s="3" t="s">
        <v>25</v>
      </c>
      <c r="C1190" s="3" t="s">
        <v>16</v>
      </c>
      <c r="D1190" s="3" t="s">
        <v>23</v>
      </c>
      <c r="E1190" s="3" t="s">
        <v>38</v>
      </c>
      <c r="F1190" s="2">
        <v>2</v>
      </c>
      <c r="H1190" s="2">
        <v>2</v>
      </c>
      <c r="I1190" s="2">
        <v>2</v>
      </c>
      <c r="J1190" s="2">
        <v>2</v>
      </c>
      <c r="K1190" s="2">
        <v>2</v>
      </c>
      <c r="L1190" s="2">
        <v>2</v>
      </c>
      <c r="N1190" s="2">
        <v>1</v>
      </c>
      <c r="R1190" s="2">
        <v>13</v>
      </c>
    </row>
    <row r="1191" spans="1:18" ht="12.75" customHeight="1">
      <c r="A1191" s="3" t="s">
        <v>24</v>
      </c>
      <c r="B1191" s="3" t="s">
        <v>25</v>
      </c>
      <c r="C1191" s="3" t="s">
        <v>16</v>
      </c>
      <c r="D1191" s="3" t="s">
        <v>23</v>
      </c>
      <c r="E1191" s="3" t="s">
        <v>50</v>
      </c>
      <c r="G1191" s="2">
        <v>1</v>
      </c>
      <c r="I1191" s="2">
        <v>2</v>
      </c>
      <c r="J1191" s="2">
        <v>1</v>
      </c>
      <c r="K1191" s="2">
        <v>1</v>
      </c>
      <c r="M1191" s="2">
        <v>1</v>
      </c>
      <c r="N1191" s="2">
        <v>2</v>
      </c>
      <c r="O1191" s="2">
        <v>1</v>
      </c>
      <c r="P1191" s="2">
        <v>1</v>
      </c>
      <c r="Q1191" s="2">
        <v>3</v>
      </c>
      <c r="R1191" s="2">
        <v>13</v>
      </c>
    </row>
    <row r="1192" spans="1:18" ht="12.75" customHeight="1">
      <c r="A1192" s="3" t="s">
        <v>24</v>
      </c>
      <c r="B1192" s="3" t="s">
        <v>25</v>
      </c>
      <c r="C1192" s="3" t="s">
        <v>16</v>
      </c>
      <c r="D1192" s="3" t="s">
        <v>23</v>
      </c>
      <c r="E1192" s="3" t="s">
        <v>124</v>
      </c>
      <c r="F1192" s="2">
        <v>1</v>
      </c>
      <c r="G1192" s="2">
        <v>1</v>
      </c>
      <c r="H1192" s="2">
        <v>1</v>
      </c>
      <c r="J1192" s="2">
        <v>2</v>
      </c>
      <c r="O1192" s="2">
        <v>1</v>
      </c>
      <c r="P1192" s="2">
        <v>1</v>
      </c>
      <c r="R1192" s="2">
        <v>7</v>
      </c>
    </row>
    <row r="1193" spans="1:18" ht="12.75" customHeight="1">
      <c r="A1193" s="3" t="s">
        <v>24</v>
      </c>
      <c r="B1193" s="3" t="s">
        <v>25</v>
      </c>
      <c r="C1193" s="3" t="s">
        <v>16</v>
      </c>
      <c r="D1193" s="3" t="s">
        <v>23</v>
      </c>
      <c r="E1193" s="3" t="s">
        <v>46</v>
      </c>
      <c r="I1193" s="2">
        <v>1</v>
      </c>
      <c r="J1193" s="2">
        <v>1</v>
      </c>
      <c r="Q1193" s="2">
        <v>1</v>
      </c>
      <c r="R1193" s="2">
        <v>3</v>
      </c>
    </row>
    <row r="1194" spans="1:18" ht="12.75" customHeight="1">
      <c r="A1194" s="3" t="s">
        <v>24</v>
      </c>
      <c r="B1194" s="3" t="s">
        <v>25</v>
      </c>
      <c r="C1194" s="3" t="s">
        <v>16</v>
      </c>
      <c r="D1194" s="3" t="s">
        <v>23</v>
      </c>
      <c r="E1194" s="3" t="s">
        <v>123</v>
      </c>
      <c r="Q1194" s="2">
        <v>1</v>
      </c>
      <c r="R1194" s="2">
        <v>1</v>
      </c>
    </row>
    <row r="1195" spans="1:18" ht="12.75" customHeight="1">
      <c r="A1195" s="3" t="s">
        <v>24</v>
      </c>
      <c r="B1195" s="3" t="s">
        <v>25</v>
      </c>
      <c r="C1195" s="3" t="s">
        <v>16</v>
      </c>
      <c r="D1195" s="3" t="s">
        <v>23</v>
      </c>
      <c r="E1195" s="3" t="s">
        <v>122</v>
      </c>
      <c r="G1195" s="2">
        <v>1</v>
      </c>
      <c r="K1195" s="2">
        <v>2</v>
      </c>
      <c r="L1195" s="2">
        <v>1</v>
      </c>
      <c r="M1195" s="2">
        <v>1</v>
      </c>
      <c r="R1195" s="2">
        <v>5</v>
      </c>
    </row>
    <row r="1196" spans="1:18" ht="12.75" customHeight="1">
      <c r="A1196" s="3" t="s">
        <v>24</v>
      </c>
      <c r="B1196" s="3" t="s">
        <v>25</v>
      </c>
      <c r="C1196" s="3" t="s">
        <v>16</v>
      </c>
      <c r="D1196" s="3" t="s">
        <v>23</v>
      </c>
      <c r="E1196" s="3" t="s">
        <v>121</v>
      </c>
      <c r="L1196" s="2">
        <v>2</v>
      </c>
      <c r="R1196" s="2">
        <v>2</v>
      </c>
    </row>
    <row r="1197" spans="1:18" ht="12.75" customHeight="1">
      <c r="A1197" s="3" t="s">
        <v>24</v>
      </c>
      <c r="B1197" s="3" t="s">
        <v>25</v>
      </c>
      <c r="C1197" s="3" t="s">
        <v>16</v>
      </c>
      <c r="D1197" s="3" t="s">
        <v>23</v>
      </c>
      <c r="E1197" s="3" t="s">
        <v>120</v>
      </c>
      <c r="P1197" s="2">
        <v>1</v>
      </c>
      <c r="R1197" s="2">
        <v>1</v>
      </c>
    </row>
    <row r="1198" spans="1:18" ht="12.75" customHeight="1">
      <c r="A1198" s="3" t="s">
        <v>24</v>
      </c>
      <c r="B1198" s="3" t="s">
        <v>25</v>
      </c>
      <c r="C1198" s="3" t="s">
        <v>16</v>
      </c>
      <c r="D1198" s="3" t="s">
        <v>23</v>
      </c>
      <c r="E1198" s="3" t="s">
        <v>119</v>
      </c>
      <c r="L1198" s="2">
        <v>1</v>
      </c>
      <c r="O1198" s="2">
        <v>1</v>
      </c>
      <c r="R1198" s="2">
        <v>2</v>
      </c>
    </row>
    <row r="1199" spans="1:18" ht="12.75" customHeight="1">
      <c r="A1199" s="3" t="s">
        <v>24</v>
      </c>
      <c r="B1199" s="3" t="s">
        <v>25</v>
      </c>
      <c r="C1199" s="3" t="s">
        <v>16</v>
      </c>
      <c r="D1199" s="3" t="s">
        <v>23</v>
      </c>
      <c r="E1199" s="3" t="s">
        <v>118</v>
      </c>
      <c r="N1199" s="2">
        <v>1</v>
      </c>
      <c r="R1199" s="2">
        <v>1</v>
      </c>
    </row>
    <row r="1200" spans="1:18" ht="12.75" customHeight="1">
      <c r="A1200" s="3" t="s">
        <v>24</v>
      </c>
      <c r="B1200" s="3" t="s">
        <v>25</v>
      </c>
      <c r="C1200" s="3" t="s">
        <v>16</v>
      </c>
      <c r="D1200" s="3" t="s">
        <v>23</v>
      </c>
      <c r="E1200" s="3" t="s">
        <v>117</v>
      </c>
      <c r="M1200" s="2">
        <v>1</v>
      </c>
      <c r="R1200" s="2">
        <v>1</v>
      </c>
    </row>
    <row r="1201" spans="1:18" ht="12.75" customHeight="1">
      <c r="A1201" s="3" t="s">
        <v>24</v>
      </c>
      <c r="B1201" s="3" t="s">
        <v>25</v>
      </c>
      <c r="C1201" s="3" t="s">
        <v>16</v>
      </c>
      <c r="D1201" s="3" t="s">
        <v>23</v>
      </c>
      <c r="E1201" s="3" t="s">
        <v>116</v>
      </c>
      <c r="M1201" s="2">
        <v>1</v>
      </c>
      <c r="N1201" s="2">
        <v>1</v>
      </c>
      <c r="R1201" s="2">
        <v>2</v>
      </c>
    </row>
    <row r="1202" spans="1:18" ht="12.75" customHeight="1">
      <c r="A1202" s="3" t="s">
        <v>24</v>
      </c>
      <c r="B1202" s="3" t="s">
        <v>25</v>
      </c>
      <c r="C1202" s="3" t="s">
        <v>16</v>
      </c>
      <c r="D1202" s="3" t="s">
        <v>23</v>
      </c>
      <c r="E1202" s="3" t="s">
        <v>115</v>
      </c>
      <c r="H1202" s="2">
        <v>1</v>
      </c>
      <c r="R1202" s="2">
        <v>1</v>
      </c>
    </row>
    <row r="1203" spans="1:18" ht="12.75" customHeight="1">
      <c r="A1203" s="3" t="s">
        <v>24</v>
      </c>
      <c r="B1203" s="3" t="s">
        <v>25</v>
      </c>
      <c r="C1203" s="3" t="s">
        <v>16</v>
      </c>
      <c r="D1203" s="3" t="s">
        <v>23</v>
      </c>
      <c r="E1203" s="3" t="s">
        <v>114</v>
      </c>
      <c r="K1203" s="2">
        <v>1</v>
      </c>
      <c r="R1203" s="2">
        <v>1</v>
      </c>
    </row>
    <row r="1204" spans="1:18" ht="12.75" customHeight="1">
      <c r="A1204" s="3" t="s">
        <v>24</v>
      </c>
      <c r="B1204" s="3" t="s">
        <v>25</v>
      </c>
      <c r="C1204" s="3" t="s">
        <v>16</v>
      </c>
      <c r="D1204" s="3" t="s">
        <v>23</v>
      </c>
      <c r="E1204" s="3" t="s">
        <v>113</v>
      </c>
      <c r="N1204" s="2">
        <v>1</v>
      </c>
      <c r="R1204" s="2">
        <v>1</v>
      </c>
    </row>
    <row r="1205" spans="1:18" ht="12.75" customHeight="1">
      <c r="A1205" s="3" t="s">
        <v>24</v>
      </c>
      <c r="B1205" s="3" t="s">
        <v>25</v>
      </c>
      <c r="C1205" s="3" t="s">
        <v>16</v>
      </c>
      <c r="D1205" s="3" t="s">
        <v>23</v>
      </c>
      <c r="E1205" s="3" t="s">
        <v>111</v>
      </c>
      <c r="N1205" s="2">
        <v>1</v>
      </c>
      <c r="R1205" s="2">
        <v>1</v>
      </c>
    </row>
    <row r="1206" spans="1:18" ht="12.75" customHeight="1">
      <c r="A1206" s="3" t="s">
        <v>24</v>
      </c>
      <c r="B1206" s="3" t="s">
        <v>25</v>
      </c>
      <c r="C1206" s="3" t="s">
        <v>16</v>
      </c>
      <c r="D1206" s="3" t="s">
        <v>23</v>
      </c>
      <c r="E1206" s="3" t="s">
        <v>110</v>
      </c>
      <c r="F1206" s="2">
        <v>1</v>
      </c>
      <c r="O1206" s="2">
        <v>1</v>
      </c>
      <c r="P1206" s="2">
        <v>1</v>
      </c>
      <c r="R1206" s="2">
        <v>3</v>
      </c>
    </row>
    <row r="1207" spans="1:18" ht="12.75" customHeight="1">
      <c r="A1207" s="3" t="s">
        <v>24</v>
      </c>
      <c r="B1207" s="3" t="s">
        <v>25</v>
      </c>
      <c r="C1207" s="3" t="s">
        <v>16</v>
      </c>
      <c r="D1207" s="3" t="s">
        <v>23</v>
      </c>
      <c r="E1207" s="3" t="s">
        <v>109</v>
      </c>
      <c r="M1207" s="2">
        <v>1</v>
      </c>
      <c r="R1207" s="2">
        <v>1</v>
      </c>
    </row>
    <row r="1208" spans="1:18" ht="12.75" customHeight="1">
      <c r="A1208" s="3" t="s">
        <v>24</v>
      </c>
      <c r="B1208" s="3" t="s">
        <v>25</v>
      </c>
      <c r="C1208" s="3" t="s">
        <v>16</v>
      </c>
      <c r="D1208" s="3" t="s">
        <v>23</v>
      </c>
      <c r="E1208" s="3" t="s">
        <v>107</v>
      </c>
      <c r="J1208" s="2">
        <v>1</v>
      </c>
      <c r="R1208" s="2">
        <v>1</v>
      </c>
    </row>
    <row r="1209" spans="1:18" ht="12.75" customHeight="1">
      <c r="A1209" s="3" t="s">
        <v>24</v>
      </c>
      <c r="B1209" s="3" t="s">
        <v>25</v>
      </c>
      <c r="C1209" s="3" t="s">
        <v>16</v>
      </c>
      <c r="D1209" s="3" t="s">
        <v>23</v>
      </c>
      <c r="E1209" s="3" t="s">
        <v>106</v>
      </c>
      <c r="O1209" s="2">
        <v>1</v>
      </c>
      <c r="R1209" s="2">
        <v>1</v>
      </c>
    </row>
    <row r="1210" spans="1:18" ht="12.75" customHeight="1">
      <c r="A1210" s="3" t="s">
        <v>24</v>
      </c>
      <c r="B1210" s="3" t="s">
        <v>25</v>
      </c>
      <c r="C1210" s="3" t="s">
        <v>16</v>
      </c>
      <c r="D1210" s="3" t="s">
        <v>23</v>
      </c>
      <c r="E1210" s="3" t="s">
        <v>105</v>
      </c>
      <c r="L1210" s="2">
        <v>1</v>
      </c>
      <c r="M1210" s="2">
        <v>1</v>
      </c>
      <c r="R1210" s="2">
        <v>2</v>
      </c>
    </row>
    <row r="1211" spans="1:18" ht="12.75" customHeight="1">
      <c r="A1211" s="3" t="s">
        <v>24</v>
      </c>
      <c r="B1211" s="3" t="s">
        <v>25</v>
      </c>
      <c r="C1211" s="3" t="s">
        <v>16</v>
      </c>
      <c r="D1211" s="3" t="s">
        <v>23</v>
      </c>
      <c r="E1211" s="3" t="s">
        <v>104</v>
      </c>
      <c r="H1211" s="2">
        <v>1</v>
      </c>
      <c r="Q1211" s="2">
        <v>1</v>
      </c>
      <c r="R1211" s="2">
        <v>2</v>
      </c>
    </row>
    <row r="1212" spans="1:18" ht="12.75" customHeight="1">
      <c r="A1212" s="3" t="s">
        <v>24</v>
      </c>
      <c r="B1212" s="3" t="s">
        <v>25</v>
      </c>
      <c r="C1212" s="3" t="s">
        <v>16</v>
      </c>
      <c r="D1212" s="3" t="s">
        <v>23</v>
      </c>
      <c r="E1212" s="3" t="s">
        <v>103</v>
      </c>
      <c r="M1212" s="2">
        <v>1</v>
      </c>
      <c r="R1212" s="2">
        <v>1</v>
      </c>
    </row>
    <row r="1213" spans="1:18" ht="12.75" customHeight="1">
      <c r="A1213" s="3" t="s">
        <v>24</v>
      </c>
      <c r="B1213" s="3" t="s">
        <v>25</v>
      </c>
      <c r="C1213" s="3" t="s">
        <v>16</v>
      </c>
      <c r="D1213" s="3" t="s">
        <v>23</v>
      </c>
      <c r="E1213" s="3" t="s">
        <v>102</v>
      </c>
      <c r="P1213" s="2">
        <v>1</v>
      </c>
      <c r="R1213" s="2">
        <v>1</v>
      </c>
    </row>
    <row r="1214" spans="1:18" ht="12.75" customHeight="1">
      <c r="A1214" s="3" t="s">
        <v>24</v>
      </c>
      <c r="B1214" s="3" t="s">
        <v>25</v>
      </c>
      <c r="C1214" s="3" t="s">
        <v>16</v>
      </c>
      <c r="D1214" s="3" t="s">
        <v>23</v>
      </c>
      <c r="E1214" s="3" t="s">
        <v>101</v>
      </c>
      <c r="F1214" s="2">
        <v>1</v>
      </c>
      <c r="R1214" s="2">
        <v>1</v>
      </c>
    </row>
    <row r="1215" spans="1:18" ht="12.75" customHeight="1">
      <c r="A1215" s="3" t="s">
        <v>24</v>
      </c>
      <c r="B1215" s="3" t="s">
        <v>25</v>
      </c>
      <c r="C1215" s="3" t="s">
        <v>16</v>
      </c>
      <c r="D1215" s="3" t="s">
        <v>23</v>
      </c>
      <c r="E1215" s="3" t="s">
        <v>99</v>
      </c>
      <c r="O1215" s="2">
        <v>1</v>
      </c>
      <c r="R1215" s="2">
        <v>1</v>
      </c>
    </row>
    <row r="1216" spans="1:18" ht="12.75" customHeight="1">
      <c r="A1216" s="3" t="s">
        <v>24</v>
      </c>
      <c r="B1216" s="3" t="s">
        <v>25</v>
      </c>
      <c r="C1216" s="3" t="s">
        <v>16</v>
      </c>
      <c r="D1216" s="3" t="s">
        <v>23</v>
      </c>
      <c r="E1216" s="3" t="s">
        <v>97</v>
      </c>
      <c r="I1216" s="2">
        <v>1</v>
      </c>
      <c r="R1216" s="2">
        <v>1</v>
      </c>
    </row>
    <row r="1217" spans="1:18" ht="12.75" customHeight="1">
      <c r="A1217" s="3" t="s">
        <v>24</v>
      </c>
      <c r="B1217" s="3" t="s">
        <v>25</v>
      </c>
      <c r="C1217" s="3" t="s">
        <v>16</v>
      </c>
      <c r="D1217" s="3" t="s">
        <v>23</v>
      </c>
      <c r="E1217" s="3" t="s">
        <v>91</v>
      </c>
      <c r="K1217" s="2">
        <v>1</v>
      </c>
      <c r="R1217" s="2">
        <v>1</v>
      </c>
    </row>
    <row r="1218" spans="1:18" ht="12.75" customHeight="1">
      <c r="A1218" s="3" t="s">
        <v>24</v>
      </c>
      <c r="B1218" s="3" t="s">
        <v>25</v>
      </c>
      <c r="C1218" s="3" t="s">
        <v>16</v>
      </c>
      <c r="D1218" s="3" t="s">
        <v>23</v>
      </c>
      <c r="E1218" s="3" t="s">
        <v>89</v>
      </c>
      <c r="G1218" s="2">
        <v>1</v>
      </c>
      <c r="I1218" s="2">
        <v>1</v>
      </c>
      <c r="R1218" s="2">
        <v>2</v>
      </c>
    </row>
    <row r="1219" spans="1:18" ht="12.75" customHeight="1">
      <c r="A1219" s="3" t="s">
        <v>24</v>
      </c>
      <c r="B1219" s="3" t="s">
        <v>25</v>
      </c>
      <c r="C1219" s="3" t="s">
        <v>16</v>
      </c>
      <c r="D1219" s="3" t="s">
        <v>23</v>
      </c>
      <c r="E1219" s="3" t="s">
        <v>217</v>
      </c>
      <c r="N1219" s="2">
        <v>1</v>
      </c>
      <c r="R1219" s="2">
        <v>1</v>
      </c>
    </row>
    <row r="1220" spans="1:18" ht="12.75" customHeight="1">
      <c r="A1220" s="3" t="s">
        <v>24</v>
      </c>
      <c r="B1220" s="3" t="s">
        <v>25</v>
      </c>
      <c r="C1220" s="3" t="s">
        <v>16</v>
      </c>
      <c r="D1220" s="3" t="s">
        <v>23</v>
      </c>
      <c r="E1220" s="3" t="s">
        <v>88</v>
      </c>
      <c r="H1220" s="2">
        <v>1</v>
      </c>
      <c r="R1220" s="2">
        <v>1</v>
      </c>
    </row>
    <row r="1221" spans="1:18" ht="12.75" customHeight="1">
      <c r="A1221" s="3" t="s">
        <v>24</v>
      </c>
      <c r="B1221" s="3" t="s">
        <v>25</v>
      </c>
      <c r="C1221" s="3" t="s">
        <v>16</v>
      </c>
      <c r="D1221" s="3" t="s">
        <v>23</v>
      </c>
      <c r="E1221" s="3" t="s">
        <v>87</v>
      </c>
      <c r="L1221" s="2">
        <v>1</v>
      </c>
      <c r="R1221" s="2">
        <v>1</v>
      </c>
    </row>
    <row r="1222" spans="1:18" ht="12.75" customHeight="1">
      <c r="A1222" s="3" t="s">
        <v>24</v>
      </c>
      <c r="B1222" s="3" t="s">
        <v>25</v>
      </c>
      <c r="C1222" s="3" t="s">
        <v>16</v>
      </c>
      <c r="D1222" s="3" t="s">
        <v>23</v>
      </c>
      <c r="E1222" s="3" t="s">
        <v>216</v>
      </c>
      <c r="K1222" s="2">
        <v>2</v>
      </c>
      <c r="O1222" s="2">
        <v>1</v>
      </c>
      <c r="R1222" s="2">
        <v>3</v>
      </c>
    </row>
    <row r="1223" spans="1:18" ht="12.75" customHeight="1">
      <c r="A1223" s="3" t="s">
        <v>24</v>
      </c>
      <c r="B1223" s="3" t="s">
        <v>25</v>
      </c>
      <c r="C1223" s="3" t="s">
        <v>16</v>
      </c>
      <c r="D1223" s="3" t="s">
        <v>23</v>
      </c>
      <c r="E1223" s="3" t="s">
        <v>85</v>
      </c>
      <c r="G1223" s="2">
        <v>1</v>
      </c>
      <c r="R1223" s="2">
        <v>1</v>
      </c>
    </row>
    <row r="1224" spans="1:18" ht="12.75" customHeight="1">
      <c r="A1224" s="3" t="s">
        <v>24</v>
      </c>
      <c r="B1224" s="3" t="s">
        <v>25</v>
      </c>
      <c r="C1224" s="3" t="s">
        <v>16</v>
      </c>
      <c r="D1224" s="3" t="s">
        <v>23</v>
      </c>
      <c r="E1224" s="3" t="s">
        <v>84</v>
      </c>
      <c r="I1224" s="2">
        <v>1</v>
      </c>
      <c r="R1224" s="2">
        <v>1</v>
      </c>
    </row>
    <row r="1225" spans="1:18" ht="12.75" customHeight="1">
      <c r="A1225" s="3" t="s">
        <v>24</v>
      </c>
      <c r="B1225" s="3" t="s">
        <v>25</v>
      </c>
      <c r="C1225" s="3" t="s">
        <v>16</v>
      </c>
      <c r="D1225" s="3" t="s">
        <v>23</v>
      </c>
      <c r="E1225" s="3" t="s">
        <v>80</v>
      </c>
      <c r="F1225" s="2">
        <v>1</v>
      </c>
      <c r="J1225" s="2">
        <v>1</v>
      </c>
      <c r="N1225" s="2">
        <v>1</v>
      </c>
      <c r="R1225" s="2">
        <v>3</v>
      </c>
    </row>
    <row r="1226" spans="1:18" ht="12.75" customHeight="1">
      <c r="A1226" s="3" t="s">
        <v>24</v>
      </c>
      <c r="B1226" s="3" t="s">
        <v>25</v>
      </c>
      <c r="C1226" s="3" t="s">
        <v>16</v>
      </c>
      <c r="D1226" s="3" t="s">
        <v>23</v>
      </c>
      <c r="E1226" s="3" t="s">
        <v>200</v>
      </c>
      <c r="J1226" s="2">
        <v>1</v>
      </c>
      <c r="R1226" s="2">
        <v>1</v>
      </c>
    </row>
    <row r="1227" spans="1:18" ht="12.75" customHeight="1">
      <c r="A1227" s="3" t="s">
        <v>24</v>
      </c>
      <c r="B1227" s="3" t="s">
        <v>25</v>
      </c>
      <c r="C1227" s="3" t="s">
        <v>16</v>
      </c>
      <c r="D1227" s="3" t="s">
        <v>23</v>
      </c>
      <c r="E1227" s="3" t="s">
        <v>79</v>
      </c>
      <c r="K1227" s="2">
        <v>1</v>
      </c>
      <c r="R1227" s="2">
        <v>1</v>
      </c>
    </row>
    <row r="1228" spans="1:18" ht="12.75" customHeight="1">
      <c r="A1228" s="3" t="s">
        <v>24</v>
      </c>
      <c r="B1228" s="3" t="s">
        <v>25</v>
      </c>
      <c r="C1228" s="3" t="s">
        <v>16</v>
      </c>
      <c r="D1228" s="3" t="s">
        <v>23</v>
      </c>
      <c r="E1228" s="3" t="s">
        <v>215</v>
      </c>
      <c r="F1228" s="2">
        <v>1</v>
      </c>
      <c r="R1228" s="2">
        <v>1</v>
      </c>
    </row>
    <row r="1229" spans="1:18" ht="12.75" customHeight="1">
      <c r="A1229" s="3" t="s">
        <v>24</v>
      </c>
      <c r="B1229" s="3" t="s">
        <v>25</v>
      </c>
      <c r="C1229" s="3" t="s">
        <v>16</v>
      </c>
      <c r="D1229" s="3" t="s">
        <v>23</v>
      </c>
      <c r="E1229" s="3" t="s">
        <v>78</v>
      </c>
      <c r="G1229" s="2">
        <v>1</v>
      </c>
      <c r="R1229" s="2">
        <v>1</v>
      </c>
    </row>
    <row r="1230" spans="1:18" ht="12.75" customHeight="1">
      <c r="A1230" s="3" t="s">
        <v>24</v>
      </c>
      <c r="B1230" s="3" t="s">
        <v>25</v>
      </c>
      <c r="C1230" s="3" t="s">
        <v>16</v>
      </c>
      <c r="D1230" s="3" t="s">
        <v>23</v>
      </c>
      <c r="E1230" s="3" t="s">
        <v>75</v>
      </c>
      <c r="O1230" s="2">
        <v>1</v>
      </c>
      <c r="P1230" s="2">
        <v>1</v>
      </c>
      <c r="R1230" s="2">
        <v>2</v>
      </c>
    </row>
    <row r="1231" spans="1:18" ht="12.75" customHeight="1">
      <c r="A1231" s="3" t="s">
        <v>24</v>
      </c>
      <c r="B1231" s="3" t="s">
        <v>25</v>
      </c>
      <c r="C1231" s="3" t="s">
        <v>16</v>
      </c>
      <c r="D1231" s="3" t="s">
        <v>23</v>
      </c>
      <c r="E1231" s="3" t="s">
        <v>74</v>
      </c>
      <c r="H1231" s="2">
        <v>1</v>
      </c>
      <c r="N1231" s="2">
        <v>1</v>
      </c>
      <c r="R1231" s="2">
        <v>2</v>
      </c>
    </row>
    <row r="1232" spans="1:18" ht="12.75" customHeight="1">
      <c r="A1232" s="3" t="s">
        <v>24</v>
      </c>
      <c r="B1232" s="3" t="s">
        <v>25</v>
      </c>
      <c r="C1232" s="3" t="s">
        <v>16</v>
      </c>
      <c r="D1232" s="3" t="s">
        <v>23</v>
      </c>
      <c r="E1232" s="3" t="s">
        <v>151</v>
      </c>
      <c r="O1232" s="2">
        <v>1</v>
      </c>
      <c r="P1232" s="2">
        <v>1</v>
      </c>
      <c r="Q1232" s="2">
        <v>1</v>
      </c>
      <c r="R1232" s="2">
        <v>3</v>
      </c>
    </row>
    <row r="1233" spans="1:18" ht="12.75" customHeight="1">
      <c r="A1233" s="3" t="s">
        <v>24</v>
      </c>
      <c r="B1233" s="3" t="s">
        <v>25</v>
      </c>
      <c r="C1233" s="3" t="s">
        <v>16</v>
      </c>
      <c r="D1233" s="3" t="s">
        <v>23</v>
      </c>
      <c r="E1233" s="3" t="s">
        <v>142</v>
      </c>
      <c r="I1233" s="2">
        <v>1</v>
      </c>
      <c r="R1233" s="2">
        <v>1</v>
      </c>
    </row>
    <row r="1234" spans="1:18" ht="12.75" customHeight="1">
      <c r="A1234" s="3" t="s">
        <v>24</v>
      </c>
      <c r="B1234" s="3" t="s">
        <v>25</v>
      </c>
      <c r="C1234" s="3" t="s">
        <v>16</v>
      </c>
      <c r="D1234" s="3" t="s">
        <v>23</v>
      </c>
      <c r="E1234" s="3" t="s">
        <v>70</v>
      </c>
      <c r="G1234" s="2">
        <v>1</v>
      </c>
      <c r="H1234" s="2">
        <v>1</v>
      </c>
      <c r="R1234" s="2">
        <v>2</v>
      </c>
    </row>
    <row r="1235" spans="1:18" ht="12.75" customHeight="1">
      <c r="A1235" s="3" t="s">
        <v>24</v>
      </c>
      <c r="B1235" s="3" t="s">
        <v>25</v>
      </c>
      <c r="C1235" s="3" t="s">
        <v>16</v>
      </c>
      <c r="D1235" s="3" t="s">
        <v>23</v>
      </c>
      <c r="E1235" s="3" t="s">
        <v>69</v>
      </c>
      <c r="L1235" s="2">
        <v>1</v>
      </c>
      <c r="R1235" s="2">
        <v>1</v>
      </c>
    </row>
    <row r="1236" spans="1:18" ht="12.75" customHeight="1">
      <c r="A1236" s="3" t="s">
        <v>24</v>
      </c>
      <c r="B1236" s="3" t="s">
        <v>25</v>
      </c>
      <c r="C1236" s="3" t="s">
        <v>16</v>
      </c>
      <c r="D1236" s="3" t="s">
        <v>23</v>
      </c>
      <c r="E1236" s="3" t="s">
        <v>171</v>
      </c>
      <c r="G1236" s="2">
        <v>1</v>
      </c>
      <c r="R1236" s="2">
        <v>1</v>
      </c>
    </row>
    <row r="1237" spans="1:18" ht="12.75" customHeight="1">
      <c r="A1237" s="3" t="s">
        <v>24</v>
      </c>
      <c r="B1237" s="3" t="s">
        <v>25</v>
      </c>
      <c r="C1237" s="3" t="s">
        <v>16</v>
      </c>
      <c r="D1237" s="3" t="s">
        <v>23</v>
      </c>
      <c r="E1237" s="3" t="s">
        <v>67</v>
      </c>
      <c r="F1237" s="2">
        <v>1</v>
      </c>
      <c r="P1237" s="2">
        <v>1</v>
      </c>
      <c r="Q1237" s="2">
        <v>1</v>
      </c>
      <c r="R1237" s="2">
        <v>3</v>
      </c>
    </row>
    <row r="1238" spans="1:18" ht="12.75" customHeight="1">
      <c r="A1238" s="3" t="s">
        <v>24</v>
      </c>
      <c r="B1238" s="3" t="s">
        <v>25</v>
      </c>
      <c r="C1238" s="3" t="s">
        <v>16</v>
      </c>
      <c r="D1238" s="3" t="s">
        <v>23</v>
      </c>
      <c r="E1238" s="3" t="s">
        <v>181</v>
      </c>
      <c r="I1238" s="2">
        <v>1</v>
      </c>
      <c r="M1238" s="2">
        <v>1</v>
      </c>
      <c r="P1238" s="2">
        <v>1</v>
      </c>
      <c r="R1238" s="2">
        <v>3</v>
      </c>
    </row>
    <row r="1239" spans="1:18" ht="12.75" customHeight="1">
      <c r="A1239" s="3" t="s">
        <v>24</v>
      </c>
      <c r="B1239" s="3" t="s">
        <v>25</v>
      </c>
      <c r="C1239" s="3" t="s">
        <v>16</v>
      </c>
      <c r="D1239" s="3" t="s">
        <v>23</v>
      </c>
      <c r="E1239" s="3" t="s">
        <v>170</v>
      </c>
      <c r="J1239" s="2">
        <v>1</v>
      </c>
      <c r="N1239" s="2">
        <v>1</v>
      </c>
      <c r="R1239" s="2">
        <v>2</v>
      </c>
    </row>
    <row r="1240" spans="1:18" ht="12.75" customHeight="1">
      <c r="A1240" s="3" t="s">
        <v>24</v>
      </c>
      <c r="B1240" s="3" t="s">
        <v>25</v>
      </c>
      <c r="C1240" s="3" t="s">
        <v>16</v>
      </c>
      <c r="D1240" s="3" t="s">
        <v>23</v>
      </c>
      <c r="E1240" s="3" t="s">
        <v>66</v>
      </c>
      <c r="F1240" s="2">
        <v>1</v>
      </c>
      <c r="R1240" s="2">
        <v>1</v>
      </c>
    </row>
    <row r="1241" spans="1:18" ht="12.75" customHeight="1">
      <c r="A1241" s="3" t="s">
        <v>24</v>
      </c>
      <c r="B1241" s="3" t="s">
        <v>25</v>
      </c>
      <c r="C1241" s="3" t="s">
        <v>16</v>
      </c>
      <c r="D1241" s="3" t="s">
        <v>23</v>
      </c>
      <c r="E1241" s="3" t="s">
        <v>196</v>
      </c>
      <c r="N1241" s="2">
        <v>1</v>
      </c>
      <c r="R1241" s="2">
        <v>1</v>
      </c>
    </row>
    <row r="1242" spans="1:18" ht="12.75" customHeight="1">
      <c r="A1242" s="3" t="s">
        <v>24</v>
      </c>
      <c r="B1242" s="3" t="s">
        <v>25</v>
      </c>
      <c r="C1242" s="3" t="s">
        <v>16</v>
      </c>
      <c r="D1242" s="3" t="s">
        <v>23</v>
      </c>
      <c r="E1242" s="3" t="s">
        <v>195</v>
      </c>
      <c r="J1242" s="2">
        <v>1</v>
      </c>
      <c r="R1242" s="2">
        <v>1</v>
      </c>
    </row>
    <row r="1243" spans="1:18" ht="12.75" customHeight="1">
      <c r="A1243" s="3" t="s">
        <v>24</v>
      </c>
      <c r="B1243" s="3" t="s">
        <v>25</v>
      </c>
      <c r="C1243" s="3" t="s">
        <v>16</v>
      </c>
      <c r="D1243" s="3" t="s">
        <v>23</v>
      </c>
      <c r="E1243" s="3" t="s">
        <v>214</v>
      </c>
      <c r="K1243" s="2">
        <v>1</v>
      </c>
      <c r="O1243" s="2">
        <v>1</v>
      </c>
      <c r="Q1243" s="2">
        <v>2</v>
      </c>
      <c r="R1243" s="2">
        <v>4</v>
      </c>
    </row>
    <row r="1244" spans="1:18" ht="12.75" customHeight="1">
      <c r="A1244" s="3" t="s">
        <v>24</v>
      </c>
      <c r="B1244" s="3" t="s">
        <v>25</v>
      </c>
      <c r="C1244" s="3" t="s">
        <v>16</v>
      </c>
      <c r="D1244" s="3" t="s">
        <v>23</v>
      </c>
      <c r="E1244" s="3" t="s">
        <v>147</v>
      </c>
      <c r="F1244" s="2">
        <v>1</v>
      </c>
      <c r="R1244" s="2">
        <v>1</v>
      </c>
    </row>
    <row r="1245" spans="1:18" ht="12.75" customHeight="1">
      <c r="A1245" s="3" t="s">
        <v>24</v>
      </c>
      <c r="B1245" s="3" t="s">
        <v>25</v>
      </c>
      <c r="C1245" s="3" t="s">
        <v>16</v>
      </c>
      <c r="D1245" s="3" t="s">
        <v>23</v>
      </c>
      <c r="E1245" s="3" t="s">
        <v>64</v>
      </c>
      <c r="G1245" s="2">
        <v>1</v>
      </c>
      <c r="M1245" s="2">
        <v>1</v>
      </c>
      <c r="R1245" s="2">
        <v>2</v>
      </c>
    </row>
    <row r="1246" spans="1:18" ht="12.75" customHeight="1">
      <c r="A1246" s="3" t="s">
        <v>24</v>
      </c>
      <c r="B1246" s="3" t="s">
        <v>25</v>
      </c>
      <c r="C1246" s="3" t="s">
        <v>16</v>
      </c>
      <c r="D1246" s="3" t="s">
        <v>23</v>
      </c>
      <c r="E1246" s="3" t="s">
        <v>213</v>
      </c>
      <c r="H1246" s="2">
        <v>1</v>
      </c>
      <c r="R1246" s="2">
        <v>1</v>
      </c>
    </row>
    <row r="1247" spans="1:18" ht="12.75" customHeight="1">
      <c r="A1247" s="3" t="s">
        <v>24</v>
      </c>
      <c r="B1247" s="3" t="s">
        <v>25</v>
      </c>
      <c r="C1247" s="3" t="s">
        <v>16</v>
      </c>
      <c r="D1247" s="3" t="s">
        <v>23</v>
      </c>
      <c r="E1247" s="3" t="s">
        <v>212</v>
      </c>
      <c r="P1247" s="2">
        <v>1</v>
      </c>
      <c r="R1247" s="2">
        <v>1</v>
      </c>
    </row>
    <row r="1248" spans="1:18" ht="12.75" customHeight="1">
      <c r="A1248" s="3" t="s">
        <v>24</v>
      </c>
      <c r="B1248" s="3" t="s">
        <v>25</v>
      </c>
      <c r="C1248" s="3" t="s">
        <v>16</v>
      </c>
      <c r="D1248" s="3" t="s">
        <v>23</v>
      </c>
      <c r="E1248" s="3" t="s">
        <v>211</v>
      </c>
      <c r="J1248" s="2">
        <v>1</v>
      </c>
      <c r="R1248" s="2">
        <v>1</v>
      </c>
    </row>
    <row r="1249" spans="1:18" ht="12.75" customHeight="1">
      <c r="A1249" s="3" t="s">
        <v>24</v>
      </c>
      <c r="B1249" s="3" t="s">
        <v>25</v>
      </c>
      <c r="C1249" s="3" t="s">
        <v>16</v>
      </c>
      <c r="D1249" s="3" t="s">
        <v>23</v>
      </c>
      <c r="E1249" s="3" t="s">
        <v>169</v>
      </c>
      <c r="H1249" s="2">
        <v>1</v>
      </c>
      <c r="I1249" s="2">
        <v>1</v>
      </c>
      <c r="R1249" s="2">
        <v>2</v>
      </c>
    </row>
    <row r="1250" spans="1:18" ht="12.75" customHeight="1">
      <c r="A1250" s="3" t="s">
        <v>24</v>
      </c>
      <c r="B1250" s="3" t="s">
        <v>25</v>
      </c>
      <c r="C1250" s="3" t="s">
        <v>16</v>
      </c>
      <c r="D1250" s="3" t="s">
        <v>23</v>
      </c>
      <c r="E1250" s="3" t="s">
        <v>178</v>
      </c>
      <c r="Q1250" s="2">
        <v>1</v>
      </c>
      <c r="R1250" s="2">
        <v>1</v>
      </c>
    </row>
    <row r="1251" spans="1:18" ht="12.75" customHeight="1">
      <c r="A1251" s="3" t="s">
        <v>24</v>
      </c>
      <c r="B1251" s="3" t="s">
        <v>25</v>
      </c>
      <c r="C1251" s="3" t="s">
        <v>16</v>
      </c>
      <c r="D1251" s="3" t="s">
        <v>23</v>
      </c>
      <c r="E1251" s="3" t="s">
        <v>167</v>
      </c>
      <c r="M1251" s="2">
        <v>1</v>
      </c>
      <c r="R1251" s="2">
        <v>1</v>
      </c>
    </row>
    <row r="1252" spans="1:18" ht="12.75" customHeight="1">
      <c r="A1252" s="3" t="s">
        <v>24</v>
      </c>
      <c r="B1252" s="3" t="s">
        <v>25</v>
      </c>
      <c r="C1252" s="3" t="s">
        <v>16</v>
      </c>
      <c r="D1252" s="3" t="s">
        <v>23</v>
      </c>
      <c r="E1252" s="3" t="s">
        <v>202</v>
      </c>
      <c r="L1252" s="2">
        <v>1</v>
      </c>
      <c r="R1252" s="2">
        <v>1</v>
      </c>
    </row>
    <row r="1253" spans="1:18" ht="12.75" customHeight="1">
      <c r="A1253" s="3" t="s">
        <v>24</v>
      </c>
      <c r="B1253" s="3" t="s">
        <v>25</v>
      </c>
      <c r="C1253" s="3" t="s">
        <v>16</v>
      </c>
      <c r="D1253" s="3" t="s">
        <v>23</v>
      </c>
      <c r="E1253" s="3" t="s">
        <v>210</v>
      </c>
      <c r="G1253" s="2">
        <v>1</v>
      </c>
      <c r="R1253" s="2">
        <v>1</v>
      </c>
    </row>
    <row r="1254" spans="1:18" ht="12.75" customHeight="1">
      <c r="A1254" s="3" t="s">
        <v>24</v>
      </c>
      <c r="B1254" s="3" t="s">
        <v>25</v>
      </c>
      <c r="C1254" s="3" t="s">
        <v>16</v>
      </c>
      <c r="D1254" s="3" t="s">
        <v>23</v>
      </c>
      <c r="E1254" s="3" t="s">
        <v>209</v>
      </c>
      <c r="L1254" s="2">
        <v>1</v>
      </c>
      <c r="R1254" s="2">
        <v>1</v>
      </c>
    </row>
    <row r="1255" spans="1:18" ht="12.75" customHeight="1">
      <c r="A1255" s="3" t="s">
        <v>24</v>
      </c>
      <c r="B1255" s="3" t="s">
        <v>25</v>
      </c>
      <c r="C1255" s="3" t="s">
        <v>16</v>
      </c>
      <c r="D1255" s="3" t="s">
        <v>23</v>
      </c>
      <c r="E1255" s="3" t="s">
        <v>208</v>
      </c>
      <c r="O1255" s="2">
        <v>1</v>
      </c>
      <c r="R1255" s="2">
        <v>1</v>
      </c>
    </row>
    <row r="1256" spans="1:18" ht="12.75" customHeight="1">
      <c r="A1256" s="3" t="s">
        <v>24</v>
      </c>
      <c r="B1256" s="3" t="s">
        <v>25</v>
      </c>
      <c r="C1256" s="3" t="s">
        <v>16</v>
      </c>
      <c r="D1256" s="3" t="s">
        <v>23</v>
      </c>
      <c r="E1256" s="3" t="s">
        <v>207</v>
      </c>
      <c r="N1256" s="2">
        <v>1</v>
      </c>
      <c r="R1256" s="2">
        <v>1</v>
      </c>
    </row>
    <row r="1257" spans="1:18" ht="12.75" customHeight="1">
      <c r="A1257" s="3" t="s">
        <v>24</v>
      </c>
      <c r="B1257" s="3" t="s">
        <v>25</v>
      </c>
      <c r="C1257" s="3" t="s">
        <v>16</v>
      </c>
      <c r="D1257" s="3" t="s">
        <v>23</v>
      </c>
      <c r="E1257" s="3" t="s">
        <v>137</v>
      </c>
      <c r="I1257" s="2">
        <v>1</v>
      </c>
      <c r="R1257" s="2">
        <v>1</v>
      </c>
    </row>
    <row r="1258" spans="1:18" ht="12.75" customHeight="1">
      <c r="A1258" s="3"/>
      <c r="B1258" s="3"/>
      <c r="C1258" s="3"/>
      <c r="D1258" s="3"/>
      <c r="E1258" s="3"/>
      <c r="I1258" s="2"/>
      <c r="R1258" s="2"/>
    </row>
    <row r="1259" spans="1:18" ht="12.75" customHeight="1">
      <c r="A1259" s="3"/>
      <c r="B1259" s="3"/>
      <c r="C1259" s="3"/>
      <c r="D1259" s="3"/>
      <c r="E1259" s="3"/>
      <c r="I1259" s="2"/>
      <c r="R1259" s="2"/>
    </row>
    <row r="1260" spans="1:18" ht="12.75" customHeight="1">
      <c r="A1260" s="3"/>
      <c r="B1260" s="3"/>
      <c r="C1260" s="3"/>
      <c r="D1260" s="3"/>
      <c r="E1260" s="3"/>
      <c r="I1260" s="2"/>
      <c r="R1260" s="2"/>
    </row>
    <row r="1261" spans="1:18" ht="12.75" customHeight="1">
      <c r="A1261" s="3" t="s">
        <v>24</v>
      </c>
      <c r="B1261" s="3" t="s">
        <v>25</v>
      </c>
      <c r="C1261" s="3" t="s">
        <v>16</v>
      </c>
      <c r="D1261" s="3" t="s">
        <v>43</v>
      </c>
      <c r="E1261" s="3" t="s">
        <v>42</v>
      </c>
      <c r="L1261" s="2">
        <v>1</v>
      </c>
      <c r="M1261" s="2">
        <v>1</v>
      </c>
      <c r="R1261" s="2">
        <v>2</v>
      </c>
    </row>
    <row r="1262" spans="1:18" ht="12.75" customHeight="1">
      <c r="A1262" s="3" t="s">
        <v>24</v>
      </c>
      <c r="B1262" s="3" t="s">
        <v>25</v>
      </c>
      <c r="C1262" s="3" t="s">
        <v>16</v>
      </c>
      <c r="D1262" s="3" t="s">
        <v>43</v>
      </c>
      <c r="E1262" s="3" t="s">
        <v>41</v>
      </c>
      <c r="K1262" s="2">
        <v>1</v>
      </c>
      <c r="M1262" s="2">
        <v>1</v>
      </c>
      <c r="R1262" s="2">
        <v>2</v>
      </c>
    </row>
    <row r="1263" spans="1:18" ht="12.75" customHeight="1">
      <c r="A1263" s="3" t="s">
        <v>24</v>
      </c>
      <c r="B1263" s="3" t="s">
        <v>25</v>
      </c>
      <c r="C1263" s="3" t="s">
        <v>16</v>
      </c>
      <c r="D1263" s="3" t="s">
        <v>43</v>
      </c>
      <c r="E1263" s="3" t="s">
        <v>38</v>
      </c>
      <c r="F1263" s="2">
        <v>1</v>
      </c>
      <c r="K1263" s="2">
        <v>1</v>
      </c>
      <c r="L1263" s="2">
        <v>2</v>
      </c>
      <c r="Q1263" s="2">
        <v>1</v>
      </c>
      <c r="R1263" s="2">
        <v>5</v>
      </c>
    </row>
    <row r="1264" spans="1:18" ht="12.75" customHeight="1">
      <c r="A1264" s="3" t="s">
        <v>24</v>
      </c>
      <c r="B1264" s="3" t="s">
        <v>25</v>
      </c>
      <c r="C1264" s="3" t="s">
        <v>16</v>
      </c>
      <c r="D1264" s="3" t="s">
        <v>43</v>
      </c>
      <c r="E1264" s="3" t="s">
        <v>50</v>
      </c>
      <c r="F1264" s="2">
        <v>1</v>
      </c>
      <c r="M1264" s="2">
        <v>1</v>
      </c>
      <c r="R1264" s="2">
        <v>2</v>
      </c>
    </row>
    <row r="1265" spans="1:18" ht="12.75" customHeight="1">
      <c r="A1265" s="3" t="s">
        <v>24</v>
      </c>
      <c r="B1265" s="3" t="s">
        <v>25</v>
      </c>
      <c r="C1265" s="3" t="s">
        <v>16</v>
      </c>
      <c r="D1265" s="3" t="s">
        <v>43</v>
      </c>
      <c r="E1265" s="3" t="s">
        <v>124</v>
      </c>
      <c r="H1265" s="2">
        <v>1</v>
      </c>
      <c r="J1265" s="2">
        <v>1</v>
      </c>
      <c r="P1265" s="2">
        <v>1</v>
      </c>
      <c r="Q1265" s="2">
        <v>1</v>
      </c>
      <c r="R1265" s="2">
        <v>4</v>
      </c>
    </row>
    <row r="1266" spans="1:18" ht="12.75" customHeight="1">
      <c r="A1266" s="3" t="s">
        <v>24</v>
      </c>
      <c r="B1266" s="3" t="s">
        <v>25</v>
      </c>
      <c r="C1266" s="3" t="s">
        <v>16</v>
      </c>
      <c r="D1266" s="3" t="s">
        <v>43</v>
      </c>
      <c r="E1266" s="3" t="s">
        <v>46</v>
      </c>
      <c r="F1266" s="2">
        <v>1</v>
      </c>
      <c r="H1266" s="2">
        <v>1</v>
      </c>
      <c r="I1266" s="2">
        <v>1</v>
      </c>
      <c r="Q1266" s="2">
        <v>1</v>
      </c>
      <c r="R1266" s="2">
        <v>4</v>
      </c>
    </row>
    <row r="1267" spans="1:18" ht="12.75" customHeight="1">
      <c r="A1267" s="3" t="s">
        <v>24</v>
      </c>
      <c r="B1267" s="3" t="s">
        <v>25</v>
      </c>
      <c r="C1267" s="3" t="s">
        <v>16</v>
      </c>
      <c r="D1267" s="3" t="s">
        <v>43</v>
      </c>
      <c r="E1267" s="3" t="s">
        <v>123</v>
      </c>
      <c r="G1267" s="2">
        <v>2</v>
      </c>
      <c r="I1267" s="2">
        <v>1</v>
      </c>
      <c r="J1267" s="2">
        <v>2</v>
      </c>
      <c r="O1267" s="2">
        <v>2</v>
      </c>
      <c r="R1267" s="2">
        <v>7</v>
      </c>
    </row>
    <row r="1268" spans="1:18" ht="12.75" customHeight="1">
      <c r="A1268" s="3" t="s">
        <v>24</v>
      </c>
      <c r="B1268" s="3" t="s">
        <v>25</v>
      </c>
      <c r="C1268" s="3" t="s">
        <v>16</v>
      </c>
      <c r="D1268" s="3" t="s">
        <v>43</v>
      </c>
      <c r="E1268" s="3" t="s">
        <v>122</v>
      </c>
      <c r="K1268" s="2">
        <v>1</v>
      </c>
      <c r="N1268" s="2">
        <v>1</v>
      </c>
      <c r="P1268" s="2">
        <v>1</v>
      </c>
      <c r="R1268" s="2">
        <v>3</v>
      </c>
    </row>
    <row r="1269" spans="1:18" ht="12.75" customHeight="1">
      <c r="A1269" s="3" t="s">
        <v>24</v>
      </c>
      <c r="B1269" s="3" t="s">
        <v>25</v>
      </c>
      <c r="C1269" s="3" t="s">
        <v>16</v>
      </c>
      <c r="D1269" s="3" t="s">
        <v>43</v>
      </c>
      <c r="E1269" s="3" t="s">
        <v>121</v>
      </c>
      <c r="N1269" s="2">
        <v>1</v>
      </c>
      <c r="R1269" s="2">
        <v>1</v>
      </c>
    </row>
    <row r="1270" spans="1:18" ht="12.75" customHeight="1">
      <c r="A1270" s="3" t="s">
        <v>24</v>
      </c>
      <c r="B1270" s="3" t="s">
        <v>25</v>
      </c>
      <c r="C1270" s="3" t="s">
        <v>16</v>
      </c>
      <c r="D1270" s="3" t="s">
        <v>43</v>
      </c>
      <c r="E1270" s="3" t="s">
        <v>120</v>
      </c>
      <c r="P1270" s="2">
        <v>1</v>
      </c>
      <c r="R1270" s="2">
        <v>1</v>
      </c>
    </row>
    <row r="1271" spans="1:18" ht="12.75" customHeight="1">
      <c r="A1271" s="3" t="s">
        <v>24</v>
      </c>
      <c r="B1271" s="3" t="s">
        <v>25</v>
      </c>
      <c r="C1271" s="3" t="s">
        <v>16</v>
      </c>
      <c r="D1271" s="3" t="s">
        <v>43</v>
      </c>
      <c r="E1271" s="3" t="s">
        <v>118</v>
      </c>
      <c r="I1271" s="2">
        <v>1</v>
      </c>
      <c r="N1271" s="2">
        <v>1</v>
      </c>
      <c r="R1271" s="2">
        <v>2</v>
      </c>
    </row>
    <row r="1272" spans="1:18" ht="12.75" customHeight="1">
      <c r="A1272" s="3" t="s">
        <v>24</v>
      </c>
      <c r="B1272" s="3" t="s">
        <v>25</v>
      </c>
      <c r="C1272" s="3" t="s">
        <v>16</v>
      </c>
      <c r="D1272" s="3" t="s">
        <v>43</v>
      </c>
      <c r="E1272" s="3" t="s">
        <v>117</v>
      </c>
      <c r="H1272" s="2">
        <v>1</v>
      </c>
      <c r="R1272" s="2">
        <v>1</v>
      </c>
    </row>
    <row r="1273" spans="1:18" ht="12.75" customHeight="1">
      <c r="A1273" s="3" t="s">
        <v>24</v>
      </c>
      <c r="B1273" s="3" t="s">
        <v>25</v>
      </c>
      <c r="C1273" s="3" t="s">
        <v>16</v>
      </c>
      <c r="D1273" s="3" t="s">
        <v>43</v>
      </c>
      <c r="E1273" s="3" t="s">
        <v>116</v>
      </c>
      <c r="G1273" s="2">
        <v>1</v>
      </c>
      <c r="R1273" s="2">
        <v>1</v>
      </c>
    </row>
    <row r="1274" spans="1:18" ht="12.75" customHeight="1">
      <c r="A1274" s="3" t="s">
        <v>24</v>
      </c>
      <c r="B1274" s="3" t="s">
        <v>25</v>
      </c>
      <c r="C1274" s="3" t="s">
        <v>16</v>
      </c>
      <c r="D1274" s="3" t="s">
        <v>43</v>
      </c>
      <c r="E1274" s="3" t="s">
        <v>115</v>
      </c>
      <c r="O1274" s="2">
        <v>1</v>
      </c>
      <c r="R1274" s="2">
        <v>1</v>
      </c>
    </row>
    <row r="1275" spans="1:18" ht="12.75" customHeight="1">
      <c r="A1275" s="3" t="s">
        <v>24</v>
      </c>
      <c r="B1275" s="3" t="s">
        <v>25</v>
      </c>
      <c r="C1275" s="3" t="s">
        <v>16</v>
      </c>
      <c r="D1275" s="3" t="s">
        <v>43</v>
      </c>
      <c r="E1275" s="3" t="s">
        <v>136</v>
      </c>
      <c r="Q1275" s="2">
        <v>1</v>
      </c>
      <c r="R1275" s="2">
        <v>1</v>
      </c>
    </row>
    <row r="1276" spans="1:18" ht="12.75" customHeight="1">
      <c r="A1276" s="3" t="s">
        <v>24</v>
      </c>
      <c r="B1276" s="3" t="s">
        <v>25</v>
      </c>
      <c r="C1276" s="3" t="s">
        <v>16</v>
      </c>
      <c r="D1276" s="3" t="s">
        <v>43</v>
      </c>
      <c r="E1276" s="3" t="s">
        <v>135</v>
      </c>
      <c r="H1276" s="2">
        <v>1</v>
      </c>
      <c r="R1276" s="2">
        <v>1</v>
      </c>
    </row>
    <row r="1277" spans="1:18" ht="12.75" customHeight="1">
      <c r="A1277" s="3" t="s">
        <v>24</v>
      </c>
      <c r="B1277" s="3" t="s">
        <v>25</v>
      </c>
      <c r="C1277" s="3" t="s">
        <v>16</v>
      </c>
      <c r="D1277" s="3" t="s">
        <v>43</v>
      </c>
      <c r="E1277" s="3" t="s">
        <v>134</v>
      </c>
      <c r="N1277" s="2">
        <v>1</v>
      </c>
      <c r="R1277" s="2">
        <v>1</v>
      </c>
    </row>
    <row r="1278" spans="1:18" ht="12.75" customHeight="1">
      <c r="A1278" s="3" t="s">
        <v>24</v>
      </c>
      <c r="B1278" s="3" t="s">
        <v>25</v>
      </c>
      <c r="C1278" s="3" t="s">
        <v>16</v>
      </c>
      <c r="D1278" s="3" t="s">
        <v>43</v>
      </c>
      <c r="E1278" s="3" t="s">
        <v>133</v>
      </c>
      <c r="G1278" s="2">
        <v>1</v>
      </c>
      <c r="R1278" s="2">
        <v>1</v>
      </c>
    </row>
    <row r="1279" spans="1:18" ht="12.75" customHeight="1">
      <c r="A1279" s="3" t="s">
        <v>24</v>
      </c>
      <c r="B1279" s="3" t="s">
        <v>25</v>
      </c>
      <c r="C1279" s="3" t="s">
        <v>16</v>
      </c>
      <c r="D1279" s="3" t="s">
        <v>43</v>
      </c>
      <c r="E1279" s="3" t="s">
        <v>132</v>
      </c>
      <c r="J1279" s="2">
        <v>1</v>
      </c>
      <c r="R1279" s="2">
        <v>1</v>
      </c>
    </row>
    <row r="1280" spans="1:18" ht="12.75" customHeight="1">
      <c r="A1280" s="3" t="s">
        <v>24</v>
      </c>
      <c r="B1280" s="3" t="s">
        <v>25</v>
      </c>
      <c r="C1280" s="3" t="s">
        <v>16</v>
      </c>
      <c r="D1280" s="3" t="s">
        <v>43</v>
      </c>
      <c r="E1280" s="3" t="s">
        <v>131</v>
      </c>
      <c r="L1280" s="2">
        <v>1</v>
      </c>
      <c r="R1280" s="2">
        <v>1</v>
      </c>
    </row>
    <row r="1281" spans="1:18" ht="12.75" customHeight="1">
      <c r="A1281" s="3" t="s">
        <v>24</v>
      </c>
      <c r="B1281" s="3" t="s">
        <v>25</v>
      </c>
      <c r="C1281" s="3" t="s">
        <v>16</v>
      </c>
      <c r="D1281" s="3" t="s">
        <v>43</v>
      </c>
      <c r="E1281" s="3" t="s">
        <v>130</v>
      </c>
      <c r="M1281" s="2">
        <v>1</v>
      </c>
      <c r="R1281" s="2">
        <v>1</v>
      </c>
    </row>
    <row r="1282" spans="1:18" ht="12.75" customHeight="1">
      <c r="A1282" s="3" t="s">
        <v>24</v>
      </c>
      <c r="B1282" s="3" t="s">
        <v>25</v>
      </c>
      <c r="C1282" s="3" t="s">
        <v>16</v>
      </c>
      <c r="D1282" s="3" t="s">
        <v>43</v>
      </c>
      <c r="E1282" s="3" t="s">
        <v>129</v>
      </c>
      <c r="F1282" s="2">
        <v>1</v>
      </c>
      <c r="R1282" s="2">
        <v>1</v>
      </c>
    </row>
    <row r="1283" spans="1:18" ht="12.75" customHeight="1">
      <c r="A1283" s="3" t="s">
        <v>24</v>
      </c>
      <c r="B1283" s="3" t="s">
        <v>25</v>
      </c>
      <c r="C1283" s="3" t="s">
        <v>16</v>
      </c>
      <c r="D1283" s="3" t="s">
        <v>43</v>
      </c>
      <c r="E1283" s="3" t="s">
        <v>128</v>
      </c>
      <c r="O1283" s="2">
        <v>1</v>
      </c>
      <c r="R1283" s="2">
        <v>1</v>
      </c>
    </row>
    <row r="1284" spans="1:18" ht="12.75" customHeight="1">
      <c r="A1284" s="3" t="s">
        <v>24</v>
      </c>
      <c r="B1284" s="3" t="s">
        <v>25</v>
      </c>
      <c r="C1284" s="3" t="s">
        <v>16</v>
      </c>
      <c r="D1284" s="3" t="s">
        <v>43</v>
      </c>
      <c r="E1284" s="3" t="s">
        <v>127</v>
      </c>
      <c r="I1284" s="2">
        <v>1</v>
      </c>
      <c r="R1284" s="2">
        <v>1</v>
      </c>
    </row>
    <row r="1285" spans="1:18" ht="12.75" customHeight="1">
      <c r="A1285" s="3" t="s">
        <v>24</v>
      </c>
      <c r="B1285" s="3" t="s">
        <v>25</v>
      </c>
      <c r="C1285" s="3" t="s">
        <v>16</v>
      </c>
      <c r="D1285" s="3" t="s">
        <v>43</v>
      </c>
      <c r="E1285" s="3" t="s">
        <v>126</v>
      </c>
      <c r="K1285" s="2">
        <v>1</v>
      </c>
      <c r="R1285" s="2">
        <v>1</v>
      </c>
    </row>
    <row r="1286" spans="1:18" ht="12.75" customHeight="1">
      <c r="A1286" s="3" t="s">
        <v>24</v>
      </c>
      <c r="B1286" s="3" t="s">
        <v>25</v>
      </c>
      <c r="C1286" s="3" t="s">
        <v>16</v>
      </c>
      <c r="D1286" s="3" t="s">
        <v>43</v>
      </c>
      <c r="E1286" s="3" t="s">
        <v>125</v>
      </c>
      <c r="P1286" s="2">
        <v>1</v>
      </c>
      <c r="R1286" s="2">
        <v>1</v>
      </c>
    </row>
    <row r="1287" spans="1:18" ht="12.75" customHeight="1">
      <c r="A1287" s="3"/>
      <c r="B1287" s="3"/>
      <c r="C1287" s="3"/>
      <c r="D1287" s="3"/>
      <c r="E1287" s="3"/>
      <c r="P1287" s="2"/>
      <c r="R1287" s="2"/>
    </row>
    <row r="1288" spans="1:18" ht="12.75" customHeight="1">
      <c r="A1288" s="3"/>
      <c r="B1288" s="3"/>
      <c r="C1288" s="3"/>
      <c r="D1288" s="3"/>
      <c r="E1288" s="3"/>
      <c r="P1288" s="2"/>
      <c r="R1288" s="2"/>
    </row>
    <row r="1289" spans="1:18" ht="12.75" customHeight="1">
      <c r="A1289" s="3"/>
      <c r="B1289" s="3"/>
      <c r="C1289" s="3"/>
      <c r="D1289" s="3"/>
      <c r="E1289" s="3"/>
      <c r="P1289" s="2"/>
      <c r="R1289" s="2"/>
    </row>
    <row r="1290" spans="1:18" ht="12.75" customHeight="1">
      <c r="A1290" s="3" t="s">
        <v>24</v>
      </c>
      <c r="B1290" s="3" t="s">
        <v>25</v>
      </c>
      <c r="C1290" s="3" t="s">
        <v>16</v>
      </c>
      <c r="D1290" s="3" t="s">
        <v>45</v>
      </c>
      <c r="E1290" s="3" t="s">
        <v>46</v>
      </c>
      <c r="G1290" s="2">
        <v>1</v>
      </c>
      <c r="H1290" s="2">
        <v>1</v>
      </c>
      <c r="R1290" s="2">
        <v>2</v>
      </c>
    </row>
    <row r="1291" spans="1:18" ht="12.75" customHeight="1">
      <c r="A1291" s="3" t="s">
        <v>24</v>
      </c>
      <c r="B1291" s="3" t="s">
        <v>25</v>
      </c>
      <c r="C1291" s="3" t="s">
        <v>16</v>
      </c>
      <c r="D1291" s="3" t="s">
        <v>45</v>
      </c>
      <c r="E1291" s="3" t="s">
        <v>111</v>
      </c>
      <c r="F1291" s="2">
        <v>1</v>
      </c>
      <c r="R1291" s="2">
        <v>1</v>
      </c>
    </row>
    <row r="1292" spans="1:18" ht="12.75" customHeight="1">
      <c r="A1292" s="3" t="s">
        <v>24</v>
      </c>
      <c r="B1292" s="3" t="s">
        <v>25</v>
      </c>
      <c r="C1292" s="3" t="s">
        <v>16</v>
      </c>
      <c r="D1292" s="3" t="s">
        <v>45</v>
      </c>
      <c r="E1292" s="3" t="s">
        <v>109</v>
      </c>
      <c r="P1292" s="2">
        <v>1</v>
      </c>
      <c r="R1292" s="2">
        <v>1</v>
      </c>
    </row>
    <row r="1293" spans="1:18" ht="12.75" customHeight="1">
      <c r="A1293" s="3" t="s">
        <v>24</v>
      </c>
      <c r="B1293" s="3" t="s">
        <v>25</v>
      </c>
      <c r="C1293" s="3" t="s">
        <v>16</v>
      </c>
      <c r="D1293" s="3" t="s">
        <v>45</v>
      </c>
      <c r="E1293" s="3" t="s">
        <v>107</v>
      </c>
      <c r="I1293" s="2">
        <v>1</v>
      </c>
      <c r="R1293" s="2">
        <v>1</v>
      </c>
    </row>
    <row r="1294" spans="1:18" ht="12.75" customHeight="1">
      <c r="A1294" s="3" t="s">
        <v>24</v>
      </c>
      <c r="B1294" s="3" t="s">
        <v>25</v>
      </c>
      <c r="C1294" s="3" t="s">
        <v>16</v>
      </c>
      <c r="D1294" s="3" t="s">
        <v>45</v>
      </c>
      <c r="E1294" s="3" t="s">
        <v>104</v>
      </c>
      <c r="K1294" s="2">
        <v>1</v>
      </c>
      <c r="R1294" s="2">
        <v>1</v>
      </c>
    </row>
    <row r="1295" spans="1:18" ht="12.75" customHeight="1">
      <c r="A1295" s="3" t="s">
        <v>24</v>
      </c>
      <c r="B1295" s="3" t="s">
        <v>25</v>
      </c>
      <c r="C1295" s="3" t="s">
        <v>16</v>
      </c>
      <c r="D1295" s="3" t="s">
        <v>45</v>
      </c>
      <c r="E1295" s="3" t="s">
        <v>102</v>
      </c>
      <c r="J1295" s="2">
        <v>1</v>
      </c>
      <c r="Q1295" s="2">
        <v>1</v>
      </c>
      <c r="R1295" s="2">
        <v>2</v>
      </c>
    </row>
    <row r="1296" spans="1:18" ht="12.75" customHeight="1">
      <c r="A1296" s="3" t="s">
        <v>24</v>
      </c>
      <c r="B1296" s="3" t="s">
        <v>25</v>
      </c>
      <c r="C1296" s="3" t="s">
        <v>16</v>
      </c>
      <c r="D1296" s="3" t="s">
        <v>45</v>
      </c>
      <c r="E1296" s="3" t="s">
        <v>88</v>
      </c>
      <c r="M1296" s="2">
        <v>1</v>
      </c>
      <c r="R1296" s="2">
        <v>1</v>
      </c>
    </row>
    <row r="1297" spans="1:18" ht="12.75" customHeight="1">
      <c r="A1297" s="3" t="s">
        <v>24</v>
      </c>
      <c r="B1297" s="3" t="s">
        <v>25</v>
      </c>
      <c r="C1297" s="3" t="s">
        <v>16</v>
      </c>
      <c r="D1297" s="3" t="s">
        <v>45</v>
      </c>
      <c r="E1297" s="3" t="s">
        <v>84</v>
      </c>
      <c r="L1297" s="2">
        <v>1</v>
      </c>
      <c r="R1297" s="2">
        <v>1</v>
      </c>
    </row>
    <row r="1298" spans="1:18" ht="12.75" customHeight="1">
      <c r="A1298" s="3" t="s">
        <v>24</v>
      </c>
      <c r="B1298" s="3" t="s">
        <v>25</v>
      </c>
      <c r="C1298" s="3" t="s">
        <v>16</v>
      </c>
      <c r="D1298" s="3" t="s">
        <v>45</v>
      </c>
      <c r="E1298" s="3" t="s">
        <v>80</v>
      </c>
      <c r="N1298" s="2">
        <v>1</v>
      </c>
      <c r="O1298" s="2">
        <v>1</v>
      </c>
      <c r="R1298" s="2">
        <v>2</v>
      </c>
    </row>
    <row r="1299" spans="1:18" ht="12.75" customHeight="1">
      <c r="A1299" s="3"/>
      <c r="B1299" s="3"/>
      <c r="C1299" s="3"/>
      <c r="D1299" s="3"/>
      <c r="E1299" s="3"/>
      <c r="N1299" s="2"/>
      <c r="O1299" s="2"/>
      <c r="R1299" s="2"/>
    </row>
    <row r="1300" spans="1:18" ht="12.75" customHeight="1">
      <c r="A1300" s="3"/>
      <c r="B1300" s="3"/>
      <c r="C1300" s="3"/>
      <c r="D1300" s="3"/>
      <c r="E1300" s="3"/>
      <c r="N1300" s="2"/>
      <c r="O1300" s="2"/>
      <c r="R1300" s="2"/>
    </row>
    <row r="1301" spans="1:18" ht="12.75" customHeight="1">
      <c r="A1301" s="3"/>
      <c r="B1301" s="3"/>
      <c r="C1301" s="3"/>
      <c r="D1301" s="3"/>
      <c r="E1301" s="3"/>
      <c r="N1301" s="2"/>
      <c r="O1301" s="2"/>
      <c r="R1301" s="2"/>
    </row>
    <row r="1302" spans="1:18" ht="12.75" customHeight="1">
      <c r="A1302" s="3" t="s">
        <v>24</v>
      </c>
      <c r="B1302" s="3" t="s">
        <v>25</v>
      </c>
      <c r="C1302" s="3" t="s">
        <v>16</v>
      </c>
      <c r="D1302" s="3" t="s">
        <v>18</v>
      </c>
      <c r="E1302" s="3" t="s">
        <v>57</v>
      </c>
      <c r="F1302" s="2">
        <v>5</v>
      </c>
      <c r="G1302" s="2">
        <v>7</v>
      </c>
      <c r="H1302" s="2">
        <v>7</v>
      </c>
      <c r="I1302" s="2">
        <v>6</v>
      </c>
      <c r="J1302" s="2">
        <v>2</v>
      </c>
      <c r="K1302" s="2">
        <v>3</v>
      </c>
      <c r="L1302" s="2">
        <v>3</v>
      </c>
      <c r="M1302" s="2">
        <v>4</v>
      </c>
      <c r="N1302" s="2">
        <v>3</v>
      </c>
      <c r="O1302" s="2">
        <v>2</v>
      </c>
      <c r="P1302" s="2">
        <v>4</v>
      </c>
      <c r="Q1302" s="2">
        <v>7</v>
      </c>
      <c r="R1302" s="2">
        <v>53</v>
      </c>
    </row>
    <row r="1303" spans="1:18" ht="12.75" customHeight="1">
      <c r="A1303" s="3" t="s">
        <v>24</v>
      </c>
      <c r="B1303" s="3" t="s">
        <v>25</v>
      </c>
      <c r="C1303" s="3" t="s">
        <v>16</v>
      </c>
      <c r="D1303" s="3" t="s">
        <v>18</v>
      </c>
      <c r="E1303" s="3" t="s">
        <v>17</v>
      </c>
      <c r="F1303" s="2">
        <v>4</v>
      </c>
      <c r="G1303" s="2">
        <v>1</v>
      </c>
      <c r="H1303" s="2">
        <v>2</v>
      </c>
      <c r="I1303" s="2">
        <v>2</v>
      </c>
      <c r="J1303" s="2">
        <v>3</v>
      </c>
      <c r="K1303" s="2">
        <v>1</v>
      </c>
      <c r="L1303" s="2">
        <v>2</v>
      </c>
      <c r="M1303" s="2">
        <v>2</v>
      </c>
      <c r="N1303" s="2">
        <v>4</v>
      </c>
      <c r="O1303" s="2">
        <v>4</v>
      </c>
      <c r="P1303" s="2">
        <v>2</v>
      </c>
      <c r="Q1303" s="2">
        <v>2</v>
      </c>
      <c r="R1303" s="2">
        <v>29</v>
      </c>
    </row>
    <row r="1304" spans="1:18" ht="12.75" customHeight="1">
      <c r="A1304" s="3" t="s">
        <v>24</v>
      </c>
      <c r="B1304" s="3" t="s">
        <v>25</v>
      </c>
      <c r="C1304" s="3" t="s">
        <v>16</v>
      </c>
      <c r="D1304" s="3" t="s">
        <v>18</v>
      </c>
      <c r="E1304" s="3" t="s">
        <v>42</v>
      </c>
      <c r="F1304" s="2">
        <v>2</v>
      </c>
      <c r="G1304" s="2">
        <v>2</v>
      </c>
      <c r="I1304" s="2">
        <v>2</v>
      </c>
      <c r="J1304" s="2">
        <v>2</v>
      </c>
      <c r="K1304" s="2">
        <v>2</v>
      </c>
      <c r="L1304" s="2">
        <v>3</v>
      </c>
      <c r="M1304" s="2">
        <v>2</v>
      </c>
      <c r="N1304" s="2">
        <v>1</v>
      </c>
      <c r="O1304" s="2">
        <v>1</v>
      </c>
      <c r="P1304" s="2">
        <v>1</v>
      </c>
      <c r="R1304" s="2">
        <v>18</v>
      </c>
    </row>
    <row r="1305" spans="1:18" ht="12.75" customHeight="1">
      <c r="A1305" s="3" t="s">
        <v>24</v>
      </c>
      <c r="B1305" s="3" t="s">
        <v>25</v>
      </c>
      <c r="C1305" s="3" t="s">
        <v>16</v>
      </c>
      <c r="D1305" s="3" t="s">
        <v>18</v>
      </c>
      <c r="E1305" s="3" t="s">
        <v>41</v>
      </c>
      <c r="H1305" s="2">
        <v>1</v>
      </c>
      <c r="J1305" s="2">
        <v>1</v>
      </c>
      <c r="K1305" s="2">
        <v>2</v>
      </c>
      <c r="O1305" s="2">
        <v>1</v>
      </c>
      <c r="P1305" s="2">
        <v>2</v>
      </c>
      <c r="Q1305" s="2">
        <v>1</v>
      </c>
      <c r="R1305" s="2">
        <v>8</v>
      </c>
    </row>
    <row r="1306" spans="1:18" ht="12.75" customHeight="1">
      <c r="A1306" s="3" t="s">
        <v>24</v>
      </c>
      <c r="B1306" s="3" t="s">
        <v>25</v>
      </c>
      <c r="C1306" s="3" t="s">
        <v>16</v>
      </c>
      <c r="D1306" s="3" t="s">
        <v>18</v>
      </c>
      <c r="E1306" s="3" t="s">
        <v>38</v>
      </c>
      <c r="I1306" s="2">
        <v>2</v>
      </c>
      <c r="J1306" s="2">
        <v>1</v>
      </c>
      <c r="M1306" s="2">
        <v>1</v>
      </c>
      <c r="Q1306" s="2">
        <v>1</v>
      </c>
      <c r="R1306" s="2">
        <v>5</v>
      </c>
    </row>
    <row r="1307" spans="1:18" ht="12.75" customHeight="1">
      <c r="A1307" s="3" t="s">
        <v>24</v>
      </c>
      <c r="B1307" s="3" t="s">
        <v>25</v>
      </c>
      <c r="C1307" s="3" t="s">
        <v>16</v>
      </c>
      <c r="D1307" s="3" t="s">
        <v>18</v>
      </c>
      <c r="E1307" s="3" t="s">
        <v>50</v>
      </c>
      <c r="G1307" s="2">
        <v>1</v>
      </c>
      <c r="J1307" s="2">
        <v>2</v>
      </c>
      <c r="K1307" s="2">
        <v>1</v>
      </c>
      <c r="O1307" s="2">
        <v>1</v>
      </c>
      <c r="R1307" s="2">
        <v>5</v>
      </c>
    </row>
    <row r="1308" spans="1:18" ht="12.75" customHeight="1">
      <c r="A1308" s="3" t="s">
        <v>24</v>
      </c>
      <c r="B1308" s="3" t="s">
        <v>25</v>
      </c>
      <c r="C1308" s="3" t="s">
        <v>16</v>
      </c>
      <c r="D1308" s="3" t="s">
        <v>18</v>
      </c>
      <c r="E1308" s="3" t="s">
        <v>124</v>
      </c>
      <c r="F1308" s="2">
        <v>1</v>
      </c>
      <c r="H1308" s="2">
        <v>1</v>
      </c>
      <c r="I1308" s="2">
        <v>1</v>
      </c>
      <c r="J1308" s="2">
        <v>1</v>
      </c>
      <c r="K1308" s="2">
        <v>2</v>
      </c>
      <c r="M1308" s="2">
        <v>1</v>
      </c>
      <c r="R1308" s="2">
        <v>7</v>
      </c>
    </row>
    <row r="1309" spans="1:18" ht="12.75" customHeight="1">
      <c r="A1309" s="3" t="s">
        <v>24</v>
      </c>
      <c r="B1309" s="3" t="s">
        <v>25</v>
      </c>
      <c r="C1309" s="3" t="s">
        <v>16</v>
      </c>
      <c r="D1309" s="3" t="s">
        <v>18</v>
      </c>
      <c r="E1309" s="3" t="s">
        <v>46</v>
      </c>
      <c r="G1309" s="2">
        <v>1</v>
      </c>
      <c r="H1309" s="2">
        <v>1</v>
      </c>
      <c r="L1309" s="2">
        <v>1</v>
      </c>
      <c r="R1309" s="2">
        <v>3</v>
      </c>
    </row>
    <row r="1310" spans="1:18" ht="12.75" customHeight="1">
      <c r="A1310" s="3" t="s">
        <v>24</v>
      </c>
      <c r="B1310" s="3" t="s">
        <v>25</v>
      </c>
      <c r="C1310" s="3" t="s">
        <v>16</v>
      </c>
      <c r="D1310" s="3" t="s">
        <v>18</v>
      </c>
      <c r="E1310" s="3" t="s">
        <v>123</v>
      </c>
      <c r="P1310" s="2">
        <v>1</v>
      </c>
      <c r="R1310" s="2">
        <v>1</v>
      </c>
    </row>
    <row r="1311" spans="1:18" ht="12.75" customHeight="1">
      <c r="A1311" s="3" t="s">
        <v>24</v>
      </c>
      <c r="B1311" s="3" t="s">
        <v>25</v>
      </c>
      <c r="C1311" s="3" t="s">
        <v>16</v>
      </c>
      <c r="D1311" s="3" t="s">
        <v>18</v>
      </c>
      <c r="E1311" s="3" t="s">
        <v>122</v>
      </c>
      <c r="L1311" s="2">
        <v>2</v>
      </c>
      <c r="N1311" s="2">
        <v>1</v>
      </c>
      <c r="R1311" s="2">
        <v>3</v>
      </c>
    </row>
    <row r="1312" spans="1:18" ht="12.75" customHeight="1">
      <c r="A1312" s="3" t="s">
        <v>24</v>
      </c>
      <c r="B1312" s="3" t="s">
        <v>25</v>
      </c>
      <c r="C1312" s="3" t="s">
        <v>16</v>
      </c>
      <c r="D1312" s="3" t="s">
        <v>18</v>
      </c>
      <c r="E1312" s="3" t="s">
        <v>121</v>
      </c>
      <c r="N1312" s="2">
        <v>1</v>
      </c>
      <c r="R1312" s="2">
        <v>1</v>
      </c>
    </row>
    <row r="1313" spans="1:18" ht="12.75" customHeight="1">
      <c r="A1313" s="3" t="s">
        <v>24</v>
      </c>
      <c r="B1313" s="3" t="s">
        <v>25</v>
      </c>
      <c r="C1313" s="3" t="s">
        <v>16</v>
      </c>
      <c r="D1313" s="3" t="s">
        <v>18</v>
      </c>
      <c r="E1313" s="3" t="s">
        <v>120</v>
      </c>
      <c r="J1313" s="2">
        <v>1</v>
      </c>
      <c r="K1313" s="2">
        <v>1</v>
      </c>
      <c r="P1313" s="2">
        <v>1</v>
      </c>
      <c r="R1313" s="2">
        <v>3</v>
      </c>
    </row>
    <row r="1314" spans="1:18" ht="12.75" customHeight="1">
      <c r="A1314" s="3" t="s">
        <v>24</v>
      </c>
      <c r="B1314" s="3" t="s">
        <v>25</v>
      </c>
      <c r="C1314" s="3" t="s">
        <v>16</v>
      </c>
      <c r="D1314" s="3" t="s">
        <v>18</v>
      </c>
      <c r="E1314" s="3" t="s">
        <v>119</v>
      </c>
      <c r="O1314" s="2">
        <v>1</v>
      </c>
      <c r="P1314" s="2">
        <v>1</v>
      </c>
      <c r="R1314" s="2">
        <v>2</v>
      </c>
    </row>
    <row r="1315" spans="1:18" ht="12.75" customHeight="1">
      <c r="A1315" s="3" t="s">
        <v>24</v>
      </c>
      <c r="B1315" s="3" t="s">
        <v>25</v>
      </c>
      <c r="C1315" s="3" t="s">
        <v>16</v>
      </c>
      <c r="D1315" s="3" t="s">
        <v>18</v>
      </c>
      <c r="E1315" s="3" t="s">
        <v>118</v>
      </c>
      <c r="L1315" s="2">
        <v>1</v>
      </c>
      <c r="O1315" s="2">
        <v>1</v>
      </c>
      <c r="R1315" s="2">
        <v>2</v>
      </c>
    </row>
    <row r="1316" spans="1:18" ht="12.75" customHeight="1">
      <c r="A1316" s="3" t="s">
        <v>24</v>
      </c>
      <c r="B1316" s="3" t="s">
        <v>25</v>
      </c>
      <c r="C1316" s="3" t="s">
        <v>16</v>
      </c>
      <c r="D1316" s="3" t="s">
        <v>18</v>
      </c>
      <c r="E1316" s="3" t="s">
        <v>117</v>
      </c>
      <c r="M1316" s="2">
        <v>1</v>
      </c>
      <c r="N1316" s="2">
        <v>1</v>
      </c>
      <c r="R1316" s="2">
        <v>2</v>
      </c>
    </row>
    <row r="1317" spans="1:18" ht="12.75" customHeight="1">
      <c r="A1317" s="3" t="s">
        <v>24</v>
      </c>
      <c r="B1317" s="3" t="s">
        <v>25</v>
      </c>
      <c r="C1317" s="3" t="s">
        <v>16</v>
      </c>
      <c r="D1317" s="3" t="s">
        <v>18</v>
      </c>
      <c r="E1317" s="3" t="s">
        <v>99</v>
      </c>
      <c r="L1317" s="2">
        <v>1</v>
      </c>
      <c r="R1317" s="2">
        <v>1</v>
      </c>
    </row>
    <row r="1318" spans="1:18" ht="12.75" customHeight="1">
      <c r="A1318" s="3" t="s">
        <v>24</v>
      </c>
      <c r="B1318" s="3" t="s">
        <v>25</v>
      </c>
      <c r="C1318" s="3" t="s">
        <v>16</v>
      </c>
      <c r="D1318" s="3" t="s">
        <v>18</v>
      </c>
      <c r="E1318" s="3" t="s">
        <v>97</v>
      </c>
      <c r="N1318" s="2">
        <v>1</v>
      </c>
      <c r="R1318" s="2">
        <v>1</v>
      </c>
    </row>
    <row r="1319" spans="1:18" ht="12.75" customHeight="1">
      <c r="A1319" s="3" t="s">
        <v>24</v>
      </c>
      <c r="B1319" s="3" t="s">
        <v>25</v>
      </c>
      <c r="C1319" s="3" t="s">
        <v>16</v>
      </c>
      <c r="D1319" s="3" t="s">
        <v>18</v>
      </c>
      <c r="E1319" s="3" t="s">
        <v>94</v>
      </c>
      <c r="M1319" s="2">
        <v>1</v>
      </c>
      <c r="O1319" s="2">
        <v>1</v>
      </c>
      <c r="R1319" s="2">
        <v>2</v>
      </c>
    </row>
    <row r="1320" spans="1:18" ht="12.75" customHeight="1">
      <c r="A1320" s="3" t="s">
        <v>24</v>
      </c>
      <c r="B1320" s="3" t="s">
        <v>25</v>
      </c>
      <c r="C1320" s="3" t="s">
        <v>16</v>
      </c>
      <c r="D1320" s="3" t="s">
        <v>18</v>
      </c>
      <c r="E1320" s="3" t="s">
        <v>92</v>
      </c>
      <c r="Q1320" s="2">
        <v>1</v>
      </c>
      <c r="R1320" s="2">
        <v>1</v>
      </c>
    </row>
    <row r="1321" spans="1:18" ht="12.75" customHeight="1">
      <c r="A1321" s="3" t="s">
        <v>24</v>
      </c>
      <c r="B1321" s="3" t="s">
        <v>25</v>
      </c>
      <c r="C1321" s="3" t="s">
        <v>16</v>
      </c>
      <c r="D1321" s="3" t="s">
        <v>18</v>
      </c>
      <c r="E1321" s="3" t="s">
        <v>91</v>
      </c>
      <c r="K1321" s="2">
        <v>1</v>
      </c>
      <c r="R1321" s="2">
        <v>1</v>
      </c>
    </row>
    <row r="1322" spans="1:18" ht="12.75" customHeight="1">
      <c r="A1322" s="3" t="s">
        <v>24</v>
      </c>
      <c r="B1322" s="3" t="s">
        <v>25</v>
      </c>
      <c r="C1322" s="3" t="s">
        <v>16</v>
      </c>
      <c r="D1322" s="3" t="s">
        <v>18</v>
      </c>
      <c r="E1322" s="3" t="s">
        <v>65</v>
      </c>
      <c r="I1322" s="2">
        <v>1</v>
      </c>
      <c r="R1322" s="2">
        <v>1</v>
      </c>
    </row>
    <row r="1323" spans="1:18" ht="12.75" customHeight="1">
      <c r="A1323" s="3" t="s">
        <v>24</v>
      </c>
      <c r="B1323" s="3" t="s">
        <v>25</v>
      </c>
      <c r="C1323" s="3" t="s">
        <v>16</v>
      </c>
      <c r="D1323" s="3" t="s">
        <v>18</v>
      </c>
      <c r="E1323" s="3" t="s">
        <v>206</v>
      </c>
      <c r="M1323" s="2">
        <v>1</v>
      </c>
      <c r="R1323" s="2">
        <v>1</v>
      </c>
    </row>
    <row r="1324" spans="1:18" ht="12.75" customHeight="1">
      <c r="A1324" s="3" t="s">
        <v>24</v>
      </c>
      <c r="B1324" s="3" t="s">
        <v>25</v>
      </c>
      <c r="C1324" s="3" t="s">
        <v>16</v>
      </c>
      <c r="D1324" s="3" t="s">
        <v>18</v>
      </c>
      <c r="E1324" s="3" t="s">
        <v>194</v>
      </c>
      <c r="L1324" s="2">
        <v>1</v>
      </c>
      <c r="R1324" s="2">
        <v>1</v>
      </c>
    </row>
    <row r="1325" spans="1:18" ht="12.75" customHeight="1">
      <c r="A1325" s="3" t="s">
        <v>24</v>
      </c>
      <c r="B1325" s="3" t="s">
        <v>25</v>
      </c>
      <c r="C1325" s="3" t="s">
        <v>16</v>
      </c>
      <c r="D1325" s="3" t="s">
        <v>18</v>
      </c>
      <c r="E1325" s="3" t="s">
        <v>205</v>
      </c>
      <c r="J1325" s="2">
        <v>1</v>
      </c>
      <c r="R1325" s="2">
        <v>1</v>
      </c>
    </row>
    <row r="1326" spans="1:18" ht="12.75" customHeight="1">
      <c r="A1326" s="3" t="s">
        <v>24</v>
      </c>
      <c r="B1326" s="3" t="s">
        <v>25</v>
      </c>
      <c r="C1326" s="3" t="s">
        <v>16</v>
      </c>
      <c r="D1326" s="3" t="s">
        <v>18</v>
      </c>
      <c r="E1326" s="3" t="s">
        <v>204</v>
      </c>
      <c r="F1326" s="2">
        <v>1</v>
      </c>
      <c r="N1326" s="2">
        <v>1</v>
      </c>
      <c r="P1326" s="2">
        <v>1</v>
      </c>
      <c r="R1326" s="2">
        <v>3</v>
      </c>
    </row>
    <row r="1327" spans="1:18" ht="12.75" customHeight="1">
      <c r="A1327" s="3" t="s">
        <v>24</v>
      </c>
      <c r="B1327" s="3" t="s">
        <v>25</v>
      </c>
      <c r="C1327" s="3" t="s">
        <v>16</v>
      </c>
      <c r="D1327" s="3" t="s">
        <v>18</v>
      </c>
      <c r="E1327" s="3" t="s">
        <v>203</v>
      </c>
      <c r="G1327" s="2">
        <v>1</v>
      </c>
      <c r="Q1327" s="2">
        <v>1</v>
      </c>
      <c r="R1327" s="2">
        <v>2</v>
      </c>
    </row>
    <row r="1328" spans="1:18" ht="12.75" customHeight="1">
      <c r="A1328" s="3" t="s">
        <v>24</v>
      </c>
      <c r="B1328" s="3" t="s">
        <v>25</v>
      </c>
      <c r="C1328" s="3" t="s">
        <v>16</v>
      </c>
      <c r="D1328" s="3" t="s">
        <v>18</v>
      </c>
      <c r="E1328" s="3" t="s">
        <v>202</v>
      </c>
      <c r="H1328" s="2">
        <v>1</v>
      </c>
      <c r="R1328" s="2">
        <v>1</v>
      </c>
    </row>
    <row r="1329" spans="1:18" ht="12.75" customHeight="1">
      <c r="A1329" s="3" t="s">
        <v>24</v>
      </c>
      <c r="B1329" s="3" t="s">
        <v>25</v>
      </c>
      <c r="C1329" s="3" t="s">
        <v>16</v>
      </c>
      <c r="D1329" s="3" t="s">
        <v>18</v>
      </c>
      <c r="E1329" s="3" t="s">
        <v>201</v>
      </c>
      <c r="K1329" s="2">
        <v>1</v>
      </c>
      <c r="O1329" s="2">
        <v>1</v>
      </c>
      <c r="R1329" s="2">
        <v>2</v>
      </c>
    </row>
    <row r="1330" spans="1:18" ht="12.75" customHeight="1">
      <c r="A1330" s="3"/>
      <c r="B1330" s="3"/>
      <c r="C1330" s="3"/>
      <c r="D1330" s="3"/>
      <c r="E1330" s="3"/>
      <c r="K1330" s="2"/>
      <c r="O1330" s="2"/>
      <c r="R1330" s="2"/>
    </row>
    <row r="1331" spans="1:18" ht="12.75" customHeight="1">
      <c r="A1331" s="3"/>
      <c r="B1331" s="3"/>
      <c r="C1331" s="3"/>
      <c r="D1331" s="3"/>
      <c r="E1331" s="3"/>
      <c r="K1331" s="2"/>
      <c r="O1331" s="2"/>
      <c r="R1331" s="2"/>
    </row>
    <row r="1332" spans="1:18" ht="12.75" customHeight="1">
      <c r="A1332" s="3"/>
      <c r="B1332" s="3"/>
      <c r="C1332" s="3"/>
      <c r="D1332" s="3"/>
      <c r="E1332" s="3"/>
      <c r="K1332" s="2"/>
      <c r="O1332" s="2"/>
      <c r="R1332" s="2"/>
    </row>
    <row r="1333" spans="1:18" ht="12.75" customHeight="1">
      <c r="A1333" s="3" t="s">
        <v>48</v>
      </c>
      <c r="B1333" s="3" t="s">
        <v>49</v>
      </c>
      <c r="C1333" s="3" t="s">
        <v>36</v>
      </c>
      <c r="D1333" s="3" t="s">
        <v>23</v>
      </c>
      <c r="E1333" s="3" t="s">
        <v>57</v>
      </c>
      <c r="M1333" s="2">
        <v>1</v>
      </c>
      <c r="R1333" s="2">
        <v>1</v>
      </c>
    </row>
    <row r="1334" spans="1:18" ht="12.75" customHeight="1">
      <c r="A1334" s="3" t="s">
        <v>48</v>
      </c>
      <c r="B1334" s="3" t="s">
        <v>49</v>
      </c>
      <c r="C1334" s="3" t="s">
        <v>36</v>
      </c>
      <c r="D1334" s="3" t="s">
        <v>23</v>
      </c>
      <c r="E1334" s="3" t="s">
        <v>17</v>
      </c>
      <c r="F1334" s="2">
        <v>1</v>
      </c>
      <c r="G1334" s="2">
        <v>1</v>
      </c>
      <c r="H1334" s="2">
        <v>1</v>
      </c>
      <c r="I1334" s="2">
        <v>1</v>
      </c>
      <c r="J1334" s="2">
        <v>1</v>
      </c>
      <c r="N1334" s="2">
        <v>1</v>
      </c>
      <c r="Q1334" s="2">
        <v>1</v>
      </c>
      <c r="R1334" s="2">
        <v>7</v>
      </c>
    </row>
    <row r="1335" spans="1:18" ht="12.75" customHeight="1">
      <c r="A1335" s="3" t="s">
        <v>48</v>
      </c>
      <c r="B1335" s="3" t="s">
        <v>49</v>
      </c>
      <c r="C1335" s="3" t="s">
        <v>36</v>
      </c>
      <c r="D1335" s="3" t="s">
        <v>23</v>
      </c>
      <c r="E1335" s="3" t="s">
        <v>42</v>
      </c>
      <c r="K1335" s="2">
        <v>1</v>
      </c>
      <c r="L1335" s="2">
        <v>1</v>
      </c>
      <c r="R1335" s="2">
        <v>2</v>
      </c>
    </row>
    <row r="1336" spans="1:18" ht="12.75" customHeight="1">
      <c r="A1336" s="3" t="s">
        <v>48</v>
      </c>
      <c r="B1336" s="3" t="s">
        <v>49</v>
      </c>
      <c r="C1336" s="3" t="s">
        <v>36</v>
      </c>
      <c r="D1336" s="3" t="s">
        <v>23</v>
      </c>
      <c r="E1336" s="3" t="s">
        <v>124</v>
      </c>
      <c r="P1336" s="2">
        <v>1</v>
      </c>
      <c r="R1336" s="2">
        <v>1</v>
      </c>
    </row>
    <row r="1337" spans="1:18" ht="12.75" customHeight="1">
      <c r="A1337" s="3" t="s">
        <v>48</v>
      </c>
      <c r="B1337" s="3" t="s">
        <v>49</v>
      </c>
      <c r="C1337" s="3" t="s">
        <v>36</v>
      </c>
      <c r="D1337" s="3" t="s">
        <v>23</v>
      </c>
      <c r="E1337" s="3" t="s">
        <v>123</v>
      </c>
      <c r="O1337" s="2">
        <v>1</v>
      </c>
      <c r="R1337" s="2">
        <v>1</v>
      </c>
    </row>
    <row r="1338" spans="1:18" ht="12.75" customHeight="1">
      <c r="A1338" s="3"/>
      <c r="B1338" s="3"/>
      <c r="C1338" s="3"/>
      <c r="D1338" s="3"/>
      <c r="E1338" s="3"/>
      <c r="O1338" s="2"/>
      <c r="R1338" s="2"/>
    </row>
    <row r="1339" spans="1:18" ht="12.75" customHeight="1">
      <c r="A1339" s="3"/>
      <c r="B1339" s="3"/>
      <c r="C1339" s="3"/>
      <c r="D1339" s="3"/>
      <c r="E1339" s="3"/>
      <c r="O1339" s="2"/>
      <c r="R1339" s="2"/>
    </row>
    <row r="1340" spans="1:18" ht="12.75" customHeight="1">
      <c r="A1340" s="3"/>
      <c r="B1340" s="3"/>
      <c r="C1340" s="3"/>
      <c r="D1340" s="3"/>
      <c r="E1340" s="3"/>
      <c r="O1340" s="2"/>
      <c r="R1340" s="2"/>
    </row>
    <row r="1341" spans="1:18" ht="12.75" customHeight="1">
      <c r="A1341" s="3" t="s">
        <v>34</v>
      </c>
      <c r="B1341" s="3" t="s">
        <v>35</v>
      </c>
      <c r="C1341" s="3" t="s">
        <v>36</v>
      </c>
      <c r="D1341" s="3" t="s">
        <v>30</v>
      </c>
      <c r="E1341" s="3" t="s">
        <v>41</v>
      </c>
      <c r="F1341" s="2">
        <v>1</v>
      </c>
      <c r="H1341" s="2">
        <v>1</v>
      </c>
      <c r="J1341" s="2">
        <v>1</v>
      </c>
      <c r="R1341" s="2">
        <v>3</v>
      </c>
    </row>
    <row r="1342" spans="1:18" ht="12.75" customHeight="1">
      <c r="A1342" s="3" t="s">
        <v>34</v>
      </c>
      <c r="B1342" s="3" t="s">
        <v>35</v>
      </c>
      <c r="C1342" s="3" t="s">
        <v>36</v>
      </c>
      <c r="D1342" s="3" t="s">
        <v>30</v>
      </c>
      <c r="E1342" s="3" t="s">
        <v>38</v>
      </c>
      <c r="G1342" s="2">
        <v>1</v>
      </c>
      <c r="I1342" s="2">
        <v>1</v>
      </c>
      <c r="K1342" s="2">
        <v>1</v>
      </c>
      <c r="L1342" s="2">
        <v>1</v>
      </c>
      <c r="R1342" s="2">
        <v>4</v>
      </c>
    </row>
    <row r="1343" spans="1:18" ht="12.75" customHeight="1">
      <c r="A1343" s="3" t="s">
        <v>34</v>
      </c>
      <c r="B1343" s="3" t="s">
        <v>35</v>
      </c>
      <c r="C1343" s="3" t="s">
        <v>36</v>
      </c>
      <c r="D1343" s="3" t="s">
        <v>30</v>
      </c>
      <c r="E1343" s="3" t="s">
        <v>50</v>
      </c>
      <c r="M1343" s="2">
        <v>1</v>
      </c>
      <c r="N1343" s="2">
        <v>1</v>
      </c>
      <c r="R1343" s="2">
        <v>2</v>
      </c>
    </row>
    <row r="1344" spans="1:18" ht="12.75" customHeight="1">
      <c r="A1344" s="3" t="s">
        <v>34</v>
      </c>
      <c r="B1344" s="3" t="s">
        <v>35</v>
      </c>
      <c r="C1344" s="3" t="s">
        <v>36</v>
      </c>
      <c r="D1344" s="3" t="s">
        <v>30</v>
      </c>
      <c r="E1344" s="3" t="s">
        <v>114</v>
      </c>
      <c r="O1344" s="2">
        <v>1</v>
      </c>
      <c r="R1344" s="2">
        <v>1</v>
      </c>
    </row>
    <row r="1345" spans="1:18" ht="12.75" customHeight="1">
      <c r="A1345" s="3" t="s">
        <v>34</v>
      </c>
      <c r="B1345" s="3" t="s">
        <v>35</v>
      </c>
      <c r="C1345" s="3" t="s">
        <v>36</v>
      </c>
      <c r="D1345" s="3" t="s">
        <v>30</v>
      </c>
      <c r="E1345" s="3" t="s">
        <v>92</v>
      </c>
      <c r="P1345" s="2">
        <v>1</v>
      </c>
      <c r="R1345" s="2">
        <v>1</v>
      </c>
    </row>
    <row r="1346" spans="1:18" ht="12.75" customHeight="1">
      <c r="A1346" s="3" t="s">
        <v>34</v>
      </c>
      <c r="B1346" s="3" t="s">
        <v>35</v>
      </c>
      <c r="C1346" s="3" t="s">
        <v>36</v>
      </c>
      <c r="D1346" s="3" t="s">
        <v>30</v>
      </c>
      <c r="E1346" s="3" t="s">
        <v>71</v>
      </c>
      <c r="Q1346" s="2">
        <v>1</v>
      </c>
      <c r="R1346" s="2">
        <v>1</v>
      </c>
    </row>
    <row r="1347" spans="1:18" ht="12.75" customHeight="1">
      <c r="A1347" s="3"/>
      <c r="B1347" s="3"/>
      <c r="C1347" s="3"/>
      <c r="D1347" s="3"/>
      <c r="E1347" s="3"/>
      <c r="Q1347" s="2"/>
      <c r="R1347" s="2"/>
    </row>
    <row r="1348" spans="1:18" ht="12.75" customHeight="1">
      <c r="A1348" s="3"/>
      <c r="B1348" s="3"/>
      <c r="C1348" s="3"/>
      <c r="D1348" s="3"/>
      <c r="E1348" s="3"/>
      <c r="Q1348" s="2"/>
      <c r="R1348" s="2"/>
    </row>
    <row r="1349" spans="1:18" ht="12.75" customHeight="1">
      <c r="A1349" s="3"/>
      <c r="B1349" s="3"/>
      <c r="C1349" s="3"/>
      <c r="D1349" s="3"/>
      <c r="E1349" s="3"/>
      <c r="Q1349" s="2"/>
      <c r="R1349" s="2"/>
    </row>
    <row r="1350" spans="1:18" ht="12.75" customHeight="1">
      <c r="A1350" s="3" t="s">
        <v>34</v>
      </c>
      <c r="B1350" s="3" t="s">
        <v>35</v>
      </c>
      <c r="C1350" s="3" t="s">
        <v>36</v>
      </c>
      <c r="D1350" s="3" t="s">
        <v>37</v>
      </c>
      <c r="E1350" s="3" t="s">
        <v>121</v>
      </c>
      <c r="F1350" s="2">
        <v>1</v>
      </c>
      <c r="R1350" s="2">
        <v>1</v>
      </c>
    </row>
    <row r="1351" spans="1:18" ht="12.75" customHeight="1">
      <c r="A1351" s="3" t="s">
        <v>34</v>
      </c>
      <c r="B1351" s="3" t="s">
        <v>35</v>
      </c>
      <c r="C1351" s="3" t="s">
        <v>36</v>
      </c>
      <c r="D1351" s="3" t="s">
        <v>37</v>
      </c>
      <c r="E1351" s="3" t="s">
        <v>110</v>
      </c>
      <c r="P1351" s="2">
        <v>1</v>
      </c>
      <c r="Q1351" s="2">
        <v>1</v>
      </c>
      <c r="R1351" s="2">
        <v>2</v>
      </c>
    </row>
    <row r="1352" spans="1:18" ht="12.75" customHeight="1">
      <c r="A1352" s="3" t="s">
        <v>34</v>
      </c>
      <c r="B1352" s="3" t="s">
        <v>35</v>
      </c>
      <c r="C1352" s="3" t="s">
        <v>36</v>
      </c>
      <c r="D1352" s="3" t="s">
        <v>37</v>
      </c>
      <c r="E1352" s="3" t="s">
        <v>109</v>
      </c>
      <c r="G1352" s="2">
        <v>1</v>
      </c>
      <c r="R1352" s="2">
        <v>1</v>
      </c>
    </row>
    <row r="1353" spans="1:18" ht="12.75" customHeight="1">
      <c r="A1353" s="3" t="s">
        <v>34</v>
      </c>
      <c r="B1353" s="3" t="s">
        <v>35</v>
      </c>
      <c r="C1353" s="3" t="s">
        <v>36</v>
      </c>
      <c r="D1353" s="3" t="s">
        <v>37</v>
      </c>
      <c r="E1353" s="3" t="s">
        <v>108</v>
      </c>
      <c r="H1353" s="2">
        <v>1</v>
      </c>
      <c r="R1353" s="2">
        <v>1</v>
      </c>
    </row>
    <row r="1354" spans="1:18" ht="12.75" customHeight="1">
      <c r="A1354" s="3" t="s">
        <v>34</v>
      </c>
      <c r="B1354" s="3" t="s">
        <v>35</v>
      </c>
      <c r="C1354" s="3" t="s">
        <v>36</v>
      </c>
      <c r="D1354" s="3" t="s">
        <v>37</v>
      </c>
      <c r="E1354" s="3" t="s">
        <v>97</v>
      </c>
      <c r="G1354" s="2">
        <v>1</v>
      </c>
      <c r="N1354" s="2">
        <v>1</v>
      </c>
      <c r="R1354" s="2">
        <v>2</v>
      </c>
    </row>
    <row r="1355" spans="1:18" ht="12.75" customHeight="1">
      <c r="A1355" s="3" t="s">
        <v>34</v>
      </c>
      <c r="B1355" s="3" t="s">
        <v>35</v>
      </c>
      <c r="C1355" s="3" t="s">
        <v>36</v>
      </c>
      <c r="D1355" s="3" t="s">
        <v>37</v>
      </c>
      <c r="E1355" s="3" t="s">
        <v>95</v>
      </c>
      <c r="I1355" s="2">
        <v>1</v>
      </c>
      <c r="R1355" s="2">
        <v>1</v>
      </c>
    </row>
    <row r="1356" spans="1:18" ht="12.75" customHeight="1">
      <c r="A1356" s="3" t="s">
        <v>34</v>
      </c>
      <c r="B1356" s="3" t="s">
        <v>35</v>
      </c>
      <c r="C1356" s="3" t="s">
        <v>36</v>
      </c>
      <c r="D1356" s="3" t="s">
        <v>37</v>
      </c>
      <c r="E1356" s="3" t="s">
        <v>91</v>
      </c>
      <c r="F1356" s="2">
        <v>1</v>
      </c>
      <c r="I1356" s="2">
        <v>1</v>
      </c>
      <c r="R1356" s="2">
        <v>2</v>
      </c>
    </row>
    <row r="1357" spans="1:18" ht="12.75" customHeight="1">
      <c r="A1357" s="3" t="s">
        <v>34</v>
      </c>
      <c r="B1357" s="3" t="s">
        <v>35</v>
      </c>
      <c r="C1357" s="3" t="s">
        <v>36</v>
      </c>
      <c r="D1357" s="3" t="s">
        <v>37</v>
      </c>
      <c r="E1357" s="3" t="s">
        <v>90</v>
      </c>
      <c r="H1357" s="2">
        <v>1</v>
      </c>
      <c r="Q1357" s="2">
        <v>1</v>
      </c>
      <c r="R1357" s="2">
        <v>2</v>
      </c>
    </row>
    <row r="1358" spans="1:18" ht="12.75" customHeight="1">
      <c r="A1358" s="3" t="s">
        <v>34</v>
      </c>
      <c r="B1358" s="3" t="s">
        <v>35</v>
      </c>
      <c r="C1358" s="3" t="s">
        <v>36</v>
      </c>
      <c r="D1358" s="3" t="s">
        <v>37</v>
      </c>
      <c r="E1358" s="3" t="s">
        <v>89</v>
      </c>
      <c r="P1358" s="2">
        <v>1</v>
      </c>
      <c r="R1358" s="2">
        <v>1</v>
      </c>
    </row>
    <row r="1359" spans="1:18" ht="12.75" customHeight="1">
      <c r="A1359" s="3" t="s">
        <v>34</v>
      </c>
      <c r="B1359" s="3" t="s">
        <v>35</v>
      </c>
      <c r="C1359" s="3" t="s">
        <v>36</v>
      </c>
      <c r="D1359" s="3" t="s">
        <v>37</v>
      </c>
      <c r="E1359" s="3" t="s">
        <v>87</v>
      </c>
      <c r="O1359" s="2">
        <v>1</v>
      </c>
      <c r="R1359" s="2">
        <v>1</v>
      </c>
    </row>
    <row r="1360" spans="1:18" ht="12.75" customHeight="1">
      <c r="A1360" s="3" t="s">
        <v>34</v>
      </c>
      <c r="B1360" s="3" t="s">
        <v>35</v>
      </c>
      <c r="C1360" s="3" t="s">
        <v>36</v>
      </c>
      <c r="D1360" s="3" t="s">
        <v>37</v>
      </c>
      <c r="E1360" s="3" t="s">
        <v>86</v>
      </c>
      <c r="M1360" s="2">
        <v>1</v>
      </c>
      <c r="R1360" s="2">
        <v>1</v>
      </c>
    </row>
    <row r="1361" spans="1:18" ht="12.75" customHeight="1">
      <c r="A1361" s="3" t="s">
        <v>34</v>
      </c>
      <c r="B1361" s="3" t="s">
        <v>35</v>
      </c>
      <c r="C1361" s="3" t="s">
        <v>36</v>
      </c>
      <c r="D1361" s="3" t="s">
        <v>37</v>
      </c>
      <c r="E1361" s="3" t="s">
        <v>84</v>
      </c>
      <c r="J1361" s="2">
        <v>1</v>
      </c>
      <c r="O1361" s="2">
        <v>1</v>
      </c>
      <c r="R1361" s="2">
        <v>2</v>
      </c>
    </row>
    <row r="1362" spans="1:18" ht="12.75" customHeight="1">
      <c r="A1362" s="3" t="s">
        <v>34</v>
      </c>
      <c r="B1362" s="3" t="s">
        <v>35</v>
      </c>
      <c r="C1362" s="3" t="s">
        <v>36</v>
      </c>
      <c r="D1362" s="3" t="s">
        <v>37</v>
      </c>
      <c r="E1362" s="3" t="s">
        <v>82</v>
      </c>
      <c r="K1362" s="2">
        <v>1</v>
      </c>
      <c r="R1362" s="2">
        <v>1</v>
      </c>
    </row>
    <row r="1363" spans="1:18" ht="12.75" customHeight="1">
      <c r="A1363" s="3" t="s">
        <v>34</v>
      </c>
      <c r="B1363" s="3" t="s">
        <v>35</v>
      </c>
      <c r="C1363" s="3" t="s">
        <v>36</v>
      </c>
      <c r="D1363" s="3" t="s">
        <v>37</v>
      </c>
      <c r="E1363" s="3" t="s">
        <v>80</v>
      </c>
      <c r="L1363" s="2">
        <v>1</v>
      </c>
      <c r="R1363" s="2">
        <v>1</v>
      </c>
    </row>
    <row r="1364" spans="1:18" ht="12.75" customHeight="1">
      <c r="A1364" s="3" t="s">
        <v>34</v>
      </c>
      <c r="B1364" s="3" t="s">
        <v>35</v>
      </c>
      <c r="C1364" s="3" t="s">
        <v>36</v>
      </c>
      <c r="D1364" s="3" t="s">
        <v>37</v>
      </c>
      <c r="E1364" s="3" t="s">
        <v>200</v>
      </c>
      <c r="N1364" s="2">
        <v>1</v>
      </c>
      <c r="R1364" s="2">
        <v>1</v>
      </c>
    </row>
    <row r="1365" spans="1:18" ht="12.75" customHeight="1">
      <c r="A1365" s="3" t="s">
        <v>34</v>
      </c>
      <c r="B1365" s="3" t="s">
        <v>35</v>
      </c>
      <c r="C1365" s="3" t="s">
        <v>36</v>
      </c>
      <c r="D1365" s="3" t="s">
        <v>37</v>
      </c>
      <c r="E1365" s="3" t="s">
        <v>199</v>
      </c>
      <c r="K1365" s="2">
        <v>1</v>
      </c>
      <c r="R1365" s="2">
        <v>1</v>
      </c>
    </row>
    <row r="1366" spans="1:18" ht="12.75" customHeight="1">
      <c r="A1366" s="3" t="s">
        <v>34</v>
      </c>
      <c r="B1366" s="3" t="s">
        <v>35</v>
      </c>
      <c r="C1366" s="3" t="s">
        <v>36</v>
      </c>
      <c r="D1366" s="3" t="s">
        <v>37</v>
      </c>
      <c r="E1366" s="3" t="s">
        <v>198</v>
      </c>
      <c r="J1366" s="2">
        <v>1</v>
      </c>
      <c r="R1366" s="2">
        <v>1</v>
      </c>
    </row>
    <row r="1367" spans="1:18" ht="12.75" customHeight="1">
      <c r="A1367" s="3" t="s">
        <v>34</v>
      </c>
      <c r="B1367" s="3" t="s">
        <v>35</v>
      </c>
      <c r="C1367" s="3" t="s">
        <v>36</v>
      </c>
      <c r="D1367" s="3" t="s">
        <v>37</v>
      </c>
      <c r="E1367" s="3" t="s">
        <v>169</v>
      </c>
      <c r="L1367" s="2">
        <v>1</v>
      </c>
      <c r="R1367" s="2">
        <v>1</v>
      </c>
    </row>
    <row r="1368" spans="1:18" ht="12.75" customHeight="1">
      <c r="A1368" s="3" t="s">
        <v>34</v>
      </c>
      <c r="B1368" s="3" t="s">
        <v>35</v>
      </c>
      <c r="C1368" s="3" t="s">
        <v>36</v>
      </c>
      <c r="D1368" s="3" t="s">
        <v>37</v>
      </c>
      <c r="E1368" s="3" t="s">
        <v>197</v>
      </c>
      <c r="M1368" s="2">
        <v>1</v>
      </c>
      <c r="R1368" s="2">
        <v>1</v>
      </c>
    </row>
    <row r="1369" spans="1:18" ht="12.75" customHeight="1">
      <c r="A1369" s="3"/>
      <c r="B1369" s="3"/>
      <c r="C1369" s="3"/>
      <c r="D1369" s="3"/>
      <c r="E1369" s="3"/>
      <c r="M1369" s="2"/>
      <c r="R1369" s="2"/>
    </row>
    <row r="1370" spans="1:18" ht="12.75" customHeight="1">
      <c r="A1370" s="3"/>
      <c r="B1370" s="3"/>
      <c r="C1370" s="3"/>
      <c r="D1370" s="3"/>
      <c r="E1370" s="3"/>
      <c r="M1370" s="2"/>
      <c r="R1370" s="2"/>
    </row>
    <row r="1371" spans="1:18" ht="12.75" customHeight="1">
      <c r="A1371" s="3"/>
      <c r="B1371" s="3"/>
      <c r="C1371" s="3"/>
      <c r="D1371" s="3"/>
      <c r="E1371" s="3"/>
      <c r="M1371" s="2"/>
      <c r="R1371" s="2"/>
    </row>
    <row r="1372" spans="1:18" ht="12.75" customHeight="1">
      <c r="A1372" s="3" t="s">
        <v>34</v>
      </c>
      <c r="B1372" s="3" t="s">
        <v>35</v>
      </c>
      <c r="C1372" s="3" t="s">
        <v>36</v>
      </c>
      <c r="D1372" s="3" t="s">
        <v>23</v>
      </c>
      <c r="E1372" s="3" t="s">
        <v>17</v>
      </c>
      <c r="F1372" s="2">
        <v>1</v>
      </c>
      <c r="G1372" s="2">
        <v>1</v>
      </c>
      <c r="H1372" s="2">
        <v>1</v>
      </c>
      <c r="I1372" s="2">
        <v>1</v>
      </c>
      <c r="J1372" s="2">
        <v>1</v>
      </c>
      <c r="L1372" s="2">
        <v>1</v>
      </c>
      <c r="M1372" s="2">
        <v>1</v>
      </c>
      <c r="N1372" s="2">
        <v>1</v>
      </c>
      <c r="O1372" s="2">
        <v>1</v>
      </c>
      <c r="P1372" s="2">
        <v>1</v>
      </c>
      <c r="Q1372" s="2">
        <v>1</v>
      </c>
      <c r="R1372" s="2">
        <v>11</v>
      </c>
    </row>
    <row r="1373" spans="1:18" ht="12.75" customHeight="1">
      <c r="A1373" s="3" t="s">
        <v>34</v>
      </c>
      <c r="B1373" s="3" t="s">
        <v>35</v>
      </c>
      <c r="C1373" s="3" t="s">
        <v>36</v>
      </c>
      <c r="D1373" s="3" t="s">
        <v>23</v>
      </c>
      <c r="E1373" s="3" t="s">
        <v>42</v>
      </c>
      <c r="K1373" s="2">
        <v>1</v>
      </c>
      <c r="P1373" s="2">
        <v>1</v>
      </c>
      <c r="R1373" s="2">
        <v>2</v>
      </c>
    </row>
    <row r="1374" spans="1:18" ht="12.75" customHeight="1">
      <c r="A1374" s="3" t="s">
        <v>34</v>
      </c>
      <c r="B1374" s="3" t="s">
        <v>35</v>
      </c>
      <c r="C1374" s="3" t="s">
        <v>36</v>
      </c>
      <c r="D1374" s="3" t="s">
        <v>23</v>
      </c>
      <c r="E1374" s="3" t="s">
        <v>41</v>
      </c>
      <c r="F1374" s="2">
        <v>1</v>
      </c>
      <c r="G1374" s="2">
        <v>1</v>
      </c>
      <c r="I1374" s="2">
        <v>1</v>
      </c>
      <c r="M1374" s="2">
        <v>1</v>
      </c>
      <c r="R1374" s="2">
        <v>4</v>
      </c>
    </row>
    <row r="1375" spans="1:18" ht="12.75" customHeight="1">
      <c r="A1375" s="3" t="s">
        <v>34</v>
      </c>
      <c r="B1375" s="3" t="s">
        <v>35</v>
      </c>
      <c r="C1375" s="3" t="s">
        <v>36</v>
      </c>
      <c r="D1375" s="3" t="s">
        <v>23</v>
      </c>
      <c r="E1375" s="3" t="s">
        <v>38</v>
      </c>
      <c r="H1375" s="2">
        <v>1</v>
      </c>
      <c r="J1375" s="2">
        <v>1</v>
      </c>
      <c r="K1375" s="2">
        <v>1</v>
      </c>
      <c r="N1375" s="2">
        <v>1</v>
      </c>
      <c r="O1375" s="2">
        <v>1</v>
      </c>
      <c r="Q1375" s="2">
        <v>1</v>
      </c>
      <c r="R1375" s="2">
        <v>6</v>
      </c>
    </row>
    <row r="1376" spans="1:18" ht="12.75" customHeight="1">
      <c r="A1376" s="3" t="s">
        <v>34</v>
      </c>
      <c r="B1376" s="3" t="s">
        <v>35</v>
      </c>
      <c r="C1376" s="3" t="s">
        <v>36</v>
      </c>
      <c r="D1376" s="3" t="s">
        <v>23</v>
      </c>
      <c r="E1376" s="3" t="s">
        <v>124</v>
      </c>
      <c r="L1376" s="2">
        <v>1</v>
      </c>
      <c r="R1376" s="2">
        <v>1</v>
      </c>
    </row>
    <row r="1377" spans="1:18" ht="12.75" customHeight="1">
      <c r="A1377" s="3" t="s">
        <v>34</v>
      </c>
      <c r="B1377" s="3" t="s">
        <v>35</v>
      </c>
      <c r="C1377" s="3" t="s">
        <v>36</v>
      </c>
      <c r="D1377" s="3" t="s">
        <v>23</v>
      </c>
      <c r="E1377" s="3" t="s">
        <v>44</v>
      </c>
      <c r="I1377" s="2">
        <v>1</v>
      </c>
      <c r="R1377" s="2">
        <v>1</v>
      </c>
    </row>
    <row r="1378" spans="1:18" ht="12.75" customHeight="1">
      <c r="A1378" s="3" t="s">
        <v>34</v>
      </c>
      <c r="B1378" s="3" t="s">
        <v>35</v>
      </c>
      <c r="C1378" s="3" t="s">
        <v>36</v>
      </c>
      <c r="D1378" s="3" t="s">
        <v>23</v>
      </c>
      <c r="E1378" s="3" t="s">
        <v>108</v>
      </c>
      <c r="H1378" s="2">
        <v>1</v>
      </c>
      <c r="R1378" s="2">
        <v>1</v>
      </c>
    </row>
    <row r="1379" spans="1:18" ht="12.75" customHeight="1">
      <c r="A1379" s="3" t="s">
        <v>34</v>
      </c>
      <c r="B1379" s="3" t="s">
        <v>35</v>
      </c>
      <c r="C1379" s="3" t="s">
        <v>36</v>
      </c>
      <c r="D1379" s="3" t="s">
        <v>23</v>
      </c>
      <c r="E1379" s="3" t="s">
        <v>104</v>
      </c>
      <c r="G1379" s="2">
        <v>1</v>
      </c>
      <c r="R1379" s="2">
        <v>1</v>
      </c>
    </row>
    <row r="1380" spans="1:18" ht="12.75" customHeight="1">
      <c r="A1380" s="3" t="s">
        <v>34</v>
      </c>
      <c r="B1380" s="3" t="s">
        <v>35</v>
      </c>
      <c r="C1380" s="3" t="s">
        <v>36</v>
      </c>
      <c r="D1380" s="3" t="s">
        <v>23</v>
      </c>
      <c r="E1380" s="3" t="s">
        <v>91</v>
      </c>
      <c r="F1380" s="2">
        <v>1</v>
      </c>
      <c r="R1380" s="2">
        <v>1</v>
      </c>
    </row>
    <row r="1381" spans="1:18" ht="12.75" customHeight="1">
      <c r="A1381" s="3" t="s">
        <v>34</v>
      </c>
      <c r="B1381" s="3" t="s">
        <v>35</v>
      </c>
      <c r="C1381" s="3" t="s">
        <v>36</v>
      </c>
      <c r="D1381" s="3" t="s">
        <v>23</v>
      </c>
      <c r="E1381" s="3" t="s">
        <v>89</v>
      </c>
      <c r="J1381" s="2">
        <v>1</v>
      </c>
      <c r="R1381" s="2">
        <v>1</v>
      </c>
    </row>
    <row r="1382" spans="1:18" ht="12.75" customHeight="1">
      <c r="A1382" s="3" t="s">
        <v>34</v>
      </c>
      <c r="B1382" s="3" t="s">
        <v>35</v>
      </c>
      <c r="C1382" s="3" t="s">
        <v>36</v>
      </c>
      <c r="D1382" s="3" t="s">
        <v>23</v>
      </c>
      <c r="E1382" s="3" t="s">
        <v>80</v>
      </c>
      <c r="K1382" s="2">
        <v>1</v>
      </c>
      <c r="R1382" s="2">
        <v>1</v>
      </c>
    </row>
    <row r="1383" spans="1:18" ht="12.75" customHeight="1">
      <c r="A1383" s="3" t="s">
        <v>34</v>
      </c>
      <c r="B1383" s="3" t="s">
        <v>35</v>
      </c>
      <c r="C1383" s="3" t="s">
        <v>36</v>
      </c>
      <c r="D1383" s="3" t="s">
        <v>23</v>
      </c>
      <c r="E1383" s="3" t="s">
        <v>171</v>
      </c>
      <c r="Q1383" s="2">
        <v>1</v>
      </c>
      <c r="R1383" s="2">
        <v>1</v>
      </c>
    </row>
    <row r="1384" spans="1:18" ht="12.75" customHeight="1">
      <c r="A1384" s="3" t="s">
        <v>34</v>
      </c>
      <c r="B1384" s="3" t="s">
        <v>35</v>
      </c>
      <c r="C1384" s="3" t="s">
        <v>36</v>
      </c>
      <c r="D1384" s="3" t="s">
        <v>23</v>
      </c>
      <c r="E1384" s="3" t="s">
        <v>66</v>
      </c>
      <c r="M1384" s="2">
        <v>1</v>
      </c>
      <c r="R1384" s="2">
        <v>1</v>
      </c>
    </row>
    <row r="1385" spans="1:18" ht="12.75" customHeight="1">
      <c r="A1385" s="3" t="s">
        <v>34</v>
      </c>
      <c r="B1385" s="3" t="s">
        <v>35</v>
      </c>
      <c r="C1385" s="3" t="s">
        <v>36</v>
      </c>
      <c r="D1385" s="3" t="s">
        <v>23</v>
      </c>
      <c r="E1385" s="3" t="s">
        <v>196</v>
      </c>
      <c r="L1385" s="2">
        <v>1</v>
      </c>
      <c r="R1385" s="2">
        <v>1</v>
      </c>
    </row>
    <row r="1386" spans="1:18" ht="12.75" customHeight="1">
      <c r="A1386" s="3" t="s">
        <v>34</v>
      </c>
      <c r="B1386" s="3" t="s">
        <v>35</v>
      </c>
      <c r="C1386" s="3" t="s">
        <v>36</v>
      </c>
      <c r="D1386" s="3" t="s">
        <v>23</v>
      </c>
      <c r="E1386" s="3" t="s">
        <v>195</v>
      </c>
      <c r="O1386" s="2">
        <v>1</v>
      </c>
      <c r="R1386" s="2">
        <v>1</v>
      </c>
    </row>
    <row r="1387" spans="1:18" ht="12.75" customHeight="1">
      <c r="A1387" s="3" t="s">
        <v>34</v>
      </c>
      <c r="B1387" s="3" t="s">
        <v>35</v>
      </c>
      <c r="C1387" s="3" t="s">
        <v>36</v>
      </c>
      <c r="D1387" s="3" t="s">
        <v>23</v>
      </c>
      <c r="E1387" s="3" t="s">
        <v>194</v>
      </c>
      <c r="P1387" s="2">
        <v>1</v>
      </c>
      <c r="R1387" s="2">
        <v>1</v>
      </c>
    </row>
    <row r="1388" spans="1:18" ht="12.75" customHeight="1">
      <c r="A1388" s="3" t="s">
        <v>34</v>
      </c>
      <c r="B1388" s="3" t="s">
        <v>35</v>
      </c>
      <c r="C1388" s="3" t="s">
        <v>36</v>
      </c>
      <c r="D1388" s="3" t="s">
        <v>23</v>
      </c>
      <c r="E1388" s="3" t="s">
        <v>178</v>
      </c>
      <c r="N1388" s="2">
        <v>1</v>
      </c>
      <c r="R1388" s="2">
        <v>1</v>
      </c>
    </row>
    <row r="1389" spans="1:18" ht="12.75" customHeight="1">
      <c r="A1389" s="3"/>
      <c r="B1389" s="3"/>
      <c r="C1389" s="3"/>
      <c r="D1389" s="3"/>
      <c r="E1389" s="3"/>
      <c r="N1389" s="2"/>
      <c r="R1389" s="2"/>
    </row>
    <row r="1390" spans="1:18" ht="12.75" customHeight="1">
      <c r="A1390" s="3"/>
      <c r="B1390" s="3"/>
      <c r="C1390" s="3"/>
      <c r="D1390" s="3"/>
      <c r="E1390" s="3"/>
      <c r="N1390" s="2"/>
      <c r="R1390" s="2"/>
    </row>
    <row r="1391" spans="1:18" ht="12.75" customHeight="1">
      <c r="A1391" s="3"/>
      <c r="B1391" s="3"/>
      <c r="C1391" s="3"/>
      <c r="D1391" s="3"/>
      <c r="E1391" s="3"/>
      <c r="N1391" s="2"/>
      <c r="R1391" s="2"/>
    </row>
    <row r="1392" spans="1:18" ht="12.75" customHeight="1">
      <c r="A1392" s="3" t="s">
        <v>34</v>
      </c>
      <c r="B1392" s="3" t="s">
        <v>35</v>
      </c>
      <c r="C1392" s="3" t="s">
        <v>36</v>
      </c>
      <c r="D1392" s="3" t="s">
        <v>43</v>
      </c>
      <c r="E1392" s="3" t="s">
        <v>193</v>
      </c>
      <c r="I1392" s="2">
        <v>1</v>
      </c>
      <c r="R1392" s="2">
        <v>1</v>
      </c>
    </row>
    <row r="1393" spans="1:18" ht="12.75" customHeight="1">
      <c r="A1393" s="3" t="s">
        <v>34</v>
      </c>
      <c r="B1393" s="3" t="s">
        <v>35</v>
      </c>
      <c r="C1393" s="3" t="s">
        <v>36</v>
      </c>
      <c r="D1393" s="3" t="s">
        <v>43</v>
      </c>
      <c r="E1393" s="3" t="s">
        <v>192</v>
      </c>
      <c r="F1393" s="2">
        <v>1</v>
      </c>
      <c r="R1393" s="2">
        <v>1</v>
      </c>
    </row>
    <row r="1394" spans="1:18" ht="12.75" customHeight="1">
      <c r="A1394" s="3" t="s">
        <v>34</v>
      </c>
      <c r="B1394" s="3" t="s">
        <v>35</v>
      </c>
      <c r="C1394" s="3" t="s">
        <v>36</v>
      </c>
      <c r="D1394" s="3" t="s">
        <v>43</v>
      </c>
      <c r="E1394" s="3" t="s">
        <v>191</v>
      </c>
      <c r="H1394" s="2">
        <v>1</v>
      </c>
      <c r="R1394" s="2">
        <v>1</v>
      </c>
    </row>
    <row r="1395" spans="1:18" ht="12.75" customHeight="1">
      <c r="A1395" s="3" t="s">
        <v>34</v>
      </c>
      <c r="B1395" s="3" t="s">
        <v>35</v>
      </c>
      <c r="C1395" s="3" t="s">
        <v>36</v>
      </c>
      <c r="D1395" s="3" t="s">
        <v>43</v>
      </c>
      <c r="E1395" s="3" t="s">
        <v>190</v>
      </c>
      <c r="G1395" s="2">
        <v>1</v>
      </c>
      <c r="R1395" s="2">
        <v>1</v>
      </c>
    </row>
    <row r="1396" spans="1:18" ht="12.75" customHeight="1">
      <c r="A1396" s="3" t="s">
        <v>34</v>
      </c>
      <c r="B1396" s="3" t="s">
        <v>35</v>
      </c>
      <c r="C1396" s="3" t="s">
        <v>36</v>
      </c>
      <c r="D1396" s="3" t="s">
        <v>43</v>
      </c>
      <c r="E1396" s="3" t="s">
        <v>189</v>
      </c>
      <c r="Q1396" s="2">
        <v>1</v>
      </c>
      <c r="R1396" s="2">
        <v>1</v>
      </c>
    </row>
    <row r="1397" spans="1:18" ht="12.75" customHeight="1">
      <c r="A1397" s="3" t="s">
        <v>34</v>
      </c>
      <c r="B1397" s="3" t="s">
        <v>35</v>
      </c>
      <c r="C1397" s="3" t="s">
        <v>36</v>
      </c>
      <c r="D1397" s="3" t="s">
        <v>43</v>
      </c>
      <c r="E1397" s="3" t="s">
        <v>188</v>
      </c>
      <c r="K1397" s="2">
        <v>1</v>
      </c>
      <c r="R1397" s="2">
        <v>1</v>
      </c>
    </row>
    <row r="1398" spans="1:18" ht="12.75" customHeight="1">
      <c r="A1398" s="3" t="s">
        <v>34</v>
      </c>
      <c r="B1398" s="3" t="s">
        <v>35</v>
      </c>
      <c r="C1398" s="3" t="s">
        <v>36</v>
      </c>
      <c r="D1398" s="3" t="s">
        <v>43</v>
      </c>
      <c r="E1398" s="3" t="s">
        <v>187</v>
      </c>
      <c r="L1398" s="2">
        <v>1</v>
      </c>
      <c r="R1398" s="2">
        <v>1</v>
      </c>
    </row>
    <row r="1399" spans="1:18" ht="12.75" customHeight="1">
      <c r="A1399" s="3" t="s">
        <v>34</v>
      </c>
      <c r="B1399" s="3" t="s">
        <v>35</v>
      </c>
      <c r="C1399" s="3" t="s">
        <v>36</v>
      </c>
      <c r="D1399" s="3" t="s">
        <v>43</v>
      </c>
      <c r="E1399" s="3" t="s">
        <v>186</v>
      </c>
      <c r="M1399" s="2">
        <v>1</v>
      </c>
      <c r="R1399" s="2">
        <v>1</v>
      </c>
    </row>
    <row r="1400" spans="1:18" ht="12.75" customHeight="1">
      <c r="A1400" s="3" t="s">
        <v>34</v>
      </c>
      <c r="B1400" s="3" t="s">
        <v>35</v>
      </c>
      <c r="C1400" s="3" t="s">
        <v>36</v>
      </c>
      <c r="D1400" s="3" t="s">
        <v>43</v>
      </c>
      <c r="E1400" s="3" t="s">
        <v>185</v>
      </c>
      <c r="P1400" s="2">
        <v>1</v>
      </c>
      <c r="R1400" s="2">
        <v>1</v>
      </c>
    </row>
    <row r="1401" spans="1:18" ht="12.75" customHeight="1">
      <c r="A1401" s="3" t="s">
        <v>34</v>
      </c>
      <c r="B1401" s="3" t="s">
        <v>35</v>
      </c>
      <c r="C1401" s="3" t="s">
        <v>36</v>
      </c>
      <c r="D1401" s="3" t="s">
        <v>43</v>
      </c>
      <c r="E1401" s="3" t="s">
        <v>184</v>
      </c>
      <c r="O1401" s="2">
        <v>1</v>
      </c>
      <c r="R1401" s="2">
        <v>1</v>
      </c>
    </row>
    <row r="1402" spans="1:18" ht="12.75" customHeight="1">
      <c r="A1402" s="3" t="s">
        <v>34</v>
      </c>
      <c r="B1402" s="3" t="s">
        <v>35</v>
      </c>
      <c r="C1402" s="3" t="s">
        <v>36</v>
      </c>
      <c r="D1402" s="3" t="s">
        <v>43</v>
      </c>
      <c r="E1402" s="3" t="s">
        <v>183</v>
      </c>
      <c r="J1402" s="2">
        <v>1</v>
      </c>
      <c r="R1402" s="2">
        <v>1</v>
      </c>
    </row>
    <row r="1403" spans="1:18" ht="12.75" customHeight="1">
      <c r="A1403" s="3" t="s">
        <v>34</v>
      </c>
      <c r="B1403" s="3" t="s">
        <v>35</v>
      </c>
      <c r="C1403" s="3" t="s">
        <v>36</v>
      </c>
      <c r="D1403" s="3" t="s">
        <v>43</v>
      </c>
      <c r="E1403" s="3" t="s">
        <v>182</v>
      </c>
      <c r="N1403" s="2">
        <v>1</v>
      </c>
      <c r="R1403" s="2">
        <v>1</v>
      </c>
    </row>
    <row r="1404" spans="1:18" ht="12.75" customHeight="1">
      <c r="A1404" s="3"/>
      <c r="B1404" s="3"/>
      <c r="C1404" s="3"/>
      <c r="D1404" s="3"/>
      <c r="E1404" s="3"/>
      <c r="N1404" s="2"/>
      <c r="R1404" s="2"/>
    </row>
    <row r="1405" spans="1:18" ht="12.75" customHeight="1">
      <c r="A1405" s="3"/>
      <c r="B1405" s="3"/>
      <c r="C1405" s="3"/>
      <c r="D1405" s="3"/>
      <c r="E1405" s="3"/>
      <c r="N1405" s="2"/>
      <c r="R1405" s="2"/>
    </row>
    <row r="1406" spans="1:18" ht="12.75" customHeight="1">
      <c r="A1406" s="3"/>
      <c r="B1406" s="3"/>
      <c r="C1406" s="3"/>
      <c r="D1406" s="3"/>
      <c r="E1406" s="3"/>
      <c r="N1406" s="2"/>
      <c r="R1406" s="2"/>
    </row>
    <row r="1407" spans="1:18" ht="12.75" customHeight="1">
      <c r="A1407" s="3" t="s">
        <v>34</v>
      </c>
      <c r="B1407" s="3" t="s">
        <v>35</v>
      </c>
      <c r="C1407" s="3" t="s">
        <v>36</v>
      </c>
      <c r="D1407" s="3" t="s">
        <v>45</v>
      </c>
      <c r="E1407" s="3" t="s">
        <v>149</v>
      </c>
      <c r="H1407" s="2">
        <v>1</v>
      </c>
      <c r="R1407" s="2">
        <v>1</v>
      </c>
    </row>
    <row r="1408" spans="1:18" ht="12.75" customHeight="1">
      <c r="A1408" s="3" t="s">
        <v>34</v>
      </c>
      <c r="B1408" s="3" t="s">
        <v>35</v>
      </c>
      <c r="C1408" s="3" t="s">
        <v>36</v>
      </c>
      <c r="D1408" s="3" t="s">
        <v>45</v>
      </c>
      <c r="E1408" s="3" t="s">
        <v>181</v>
      </c>
      <c r="Q1408" s="2">
        <v>1</v>
      </c>
      <c r="R1408" s="2">
        <v>1</v>
      </c>
    </row>
    <row r="1409" spans="1:18" ht="12.75" customHeight="1">
      <c r="A1409" s="3" t="s">
        <v>34</v>
      </c>
      <c r="B1409" s="3" t="s">
        <v>35</v>
      </c>
      <c r="C1409" s="3" t="s">
        <v>36</v>
      </c>
      <c r="D1409" s="3" t="s">
        <v>45</v>
      </c>
      <c r="E1409" s="3" t="s">
        <v>180</v>
      </c>
      <c r="I1409" s="2">
        <v>1</v>
      </c>
      <c r="R1409" s="2">
        <v>1</v>
      </c>
    </row>
    <row r="1410" spans="1:18" ht="12.75" customHeight="1">
      <c r="A1410" s="3" t="s">
        <v>34</v>
      </c>
      <c r="B1410" s="3" t="s">
        <v>35</v>
      </c>
      <c r="C1410" s="3" t="s">
        <v>36</v>
      </c>
      <c r="D1410" s="3" t="s">
        <v>45</v>
      </c>
      <c r="E1410" s="3" t="s">
        <v>179</v>
      </c>
      <c r="O1410" s="2">
        <v>1</v>
      </c>
      <c r="R1410" s="2">
        <v>1</v>
      </c>
    </row>
    <row r="1411" spans="1:18" ht="12.75" customHeight="1">
      <c r="A1411" s="3" t="s">
        <v>34</v>
      </c>
      <c r="B1411" s="3" t="s">
        <v>35</v>
      </c>
      <c r="C1411" s="3" t="s">
        <v>36</v>
      </c>
      <c r="D1411" s="3" t="s">
        <v>45</v>
      </c>
      <c r="E1411" s="3" t="s">
        <v>65</v>
      </c>
      <c r="P1411" s="2">
        <v>1</v>
      </c>
      <c r="R1411" s="2">
        <v>1</v>
      </c>
    </row>
    <row r="1412" spans="1:18" ht="12.75" customHeight="1">
      <c r="A1412" s="3" t="s">
        <v>34</v>
      </c>
      <c r="B1412" s="3" t="s">
        <v>35</v>
      </c>
      <c r="C1412" s="3" t="s">
        <v>36</v>
      </c>
      <c r="D1412" s="3" t="s">
        <v>45</v>
      </c>
      <c r="E1412" s="3" t="s">
        <v>64</v>
      </c>
      <c r="G1412" s="2">
        <v>1</v>
      </c>
      <c r="R1412" s="2">
        <v>1</v>
      </c>
    </row>
    <row r="1413" spans="1:18" ht="12.75" customHeight="1">
      <c r="A1413" s="3" t="s">
        <v>34</v>
      </c>
      <c r="B1413" s="3" t="s">
        <v>35</v>
      </c>
      <c r="C1413" s="3" t="s">
        <v>36</v>
      </c>
      <c r="D1413" s="3" t="s">
        <v>45</v>
      </c>
      <c r="E1413" s="3" t="s">
        <v>178</v>
      </c>
      <c r="N1413" s="2">
        <v>1</v>
      </c>
      <c r="R1413" s="2">
        <v>1</v>
      </c>
    </row>
    <row r="1414" spans="1:18" ht="12.75" customHeight="1">
      <c r="A1414" s="3" t="s">
        <v>34</v>
      </c>
      <c r="B1414" s="3" t="s">
        <v>35</v>
      </c>
      <c r="C1414" s="3" t="s">
        <v>36</v>
      </c>
      <c r="D1414" s="3" t="s">
        <v>45</v>
      </c>
      <c r="E1414" s="3" t="s">
        <v>167</v>
      </c>
      <c r="K1414" s="2">
        <v>1</v>
      </c>
      <c r="R1414" s="2">
        <v>1</v>
      </c>
    </row>
    <row r="1415" spans="1:18" ht="12.75" customHeight="1">
      <c r="A1415" s="3" t="s">
        <v>34</v>
      </c>
      <c r="B1415" s="3" t="s">
        <v>35</v>
      </c>
      <c r="C1415" s="3" t="s">
        <v>36</v>
      </c>
      <c r="D1415" s="3" t="s">
        <v>45</v>
      </c>
      <c r="E1415" s="3" t="s">
        <v>177</v>
      </c>
      <c r="J1415" s="2">
        <v>1</v>
      </c>
      <c r="R1415" s="2">
        <v>1</v>
      </c>
    </row>
    <row r="1416" spans="1:18" ht="12.75" customHeight="1">
      <c r="A1416" s="3" t="s">
        <v>34</v>
      </c>
      <c r="B1416" s="3" t="s">
        <v>35</v>
      </c>
      <c r="C1416" s="3" t="s">
        <v>36</v>
      </c>
      <c r="D1416" s="3" t="s">
        <v>45</v>
      </c>
      <c r="E1416" s="3" t="s">
        <v>176</v>
      </c>
      <c r="M1416" s="2">
        <v>1</v>
      </c>
      <c r="R1416" s="2">
        <v>1</v>
      </c>
    </row>
    <row r="1417" spans="1:18" ht="12.75" customHeight="1">
      <c r="A1417" s="3" t="s">
        <v>34</v>
      </c>
      <c r="B1417" s="3" t="s">
        <v>35</v>
      </c>
      <c r="C1417" s="3" t="s">
        <v>36</v>
      </c>
      <c r="D1417" s="3" t="s">
        <v>45</v>
      </c>
      <c r="E1417" s="3" t="s">
        <v>175</v>
      </c>
      <c r="L1417" s="2">
        <v>1</v>
      </c>
      <c r="R1417" s="2">
        <v>1</v>
      </c>
    </row>
    <row r="1418" spans="1:18" ht="12.75" customHeight="1">
      <c r="A1418" s="3" t="s">
        <v>34</v>
      </c>
      <c r="B1418" s="3" t="s">
        <v>35</v>
      </c>
      <c r="C1418" s="3" t="s">
        <v>36</v>
      </c>
      <c r="D1418" s="3" t="s">
        <v>45</v>
      </c>
      <c r="E1418" s="3" t="s">
        <v>174</v>
      </c>
      <c r="F1418" s="2">
        <v>1</v>
      </c>
      <c r="R1418" s="2">
        <v>1</v>
      </c>
    </row>
    <row r="1419" spans="1:18" ht="12.75" customHeight="1">
      <c r="A1419" s="3"/>
      <c r="B1419" s="3"/>
      <c r="C1419" s="3"/>
      <c r="D1419" s="3"/>
      <c r="E1419" s="3"/>
      <c r="F1419" s="2"/>
      <c r="R1419" s="2"/>
    </row>
    <row r="1420" spans="1:18" ht="12.75" customHeight="1">
      <c r="A1420" s="3"/>
      <c r="B1420" s="3"/>
      <c r="C1420" s="3"/>
      <c r="D1420" s="3"/>
      <c r="E1420" s="3"/>
      <c r="F1420" s="2"/>
      <c r="R1420" s="2"/>
    </row>
    <row r="1421" spans="1:18" ht="13.5" customHeight="1">
      <c r="A1421" s="3"/>
      <c r="B1421" s="3"/>
      <c r="C1421" s="3"/>
      <c r="D1421" s="3"/>
      <c r="E1421" s="3"/>
      <c r="F1421" s="2"/>
      <c r="R1421" s="2"/>
    </row>
    <row r="1422" spans="1:18" ht="12.75" customHeight="1">
      <c r="A1422" s="3" t="s">
        <v>34</v>
      </c>
      <c r="B1422" s="3" t="s">
        <v>35</v>
      </c>
      <c r="C1422" s="3" t="s">
        <v>36</v>
      </c>
      <c r="D1422" s="3" t="s">
        <v>18</v>
      </c>
      <c r="E1422" s="3" t="s">
        <v>57</v>
      </c>
      <c r="F1422" s="2">
        <v>1</v>
      </c>
      <c r="G1422" s="2">
        <v>1</v>
      </c>
      <c r="H1422" s="2">
        <v>1</v>
      </c>
      <c r="I1422" s="2">
        <v>1</v>
      </c>
      <c r="J1422" s="2">
        <v>1</v>
      </c>
      <c r="K1422" s="2">
        <v>1</v>
      </c>
      <c r="L1422" s="2">
        <v>1</v>
      </c>
      <c r="M1422" s="2">
        <v>1</v>
      </c>
      <c r="N1422" s="2">
        <v>1</v>
      </c>
      <c r="O1422" s="2">
        <v>1</v>
      </c>
      <c r="P1422" s="2">
        <v>1</v>
      </c>
      <c r="Q1422" s="2">
        <v>1</v>
      </c>
      <c r="R1422" s="1">
        <f>SUM(F1422:Q1422)</f>
        <v>12</v>
      </c>
    </row>
    <row r="1423" spans="1:18" ht="12.75" customHeight="1">
      <c r="A1423" s="3" t="s">
        <v>34</v>
      </c>
      <c r="B1423" s="3" t="s">
        <v>35</v>
      </c>
      <c r="C1423" s="3" t="s">
        <v>36</v>
      </c>
      <c r="D1423" s="3" t="s">
        <v>18</v>
      </c>
      <c r="E1423" s="3" t="s">
        <v>17</v>
      </c>
      <c r="F1423" s="2">
        <v>2</v>
      </c>
      <c r="G1423" s="2">
        <v>1</v>
      </c>
      <c r="H1423" s="2">
        <v>2</v>
      </c>
      <c r="I1423" s="2">
        <v>2</v>
      </c>
      <c r="J1423" s="2">
        <v>2</v>
      </c>
      <c r="K1423" s="2">
        <v>2</v>
      </c>
      <c r="L1423" s="2">
        <v>1</v>
      </c>
      <c r="M1423" s="2">
        <v>1</v>
      </c>
      <c r="N1423" s="2">
        <v>1</v>
      </c>
      <c r="O1423" s="2">
        <v>1</v>
      </c>
      <c r="P1423" s="2">
        <v>1</v>
      </c>
      <c r="Q1423" s="2">
        <v>1</v>
      </c>
      <c r="R1423" s="2">
        <v>17</v>
      </c>
    </row>
    <row r="1424" spans="1:18" ht="12.75" customHeight="1">
      <c r="A1424" s="3" t="s">
        <v>34</v>
      </c>
      <c r="B1424" s="3" t="s">
        <v>35</v>
      </c>
      <c r="C1424" s="3" t="s">
        <v>36</v>
      </c>
      <c r="D1424" s="3" t="s">
        <v>18</v>
      </c>
      <c r="E1424" s="3" t="s">
        <v>42</v>
      </c>
      <c r="G1424" s="2">
        <v>1</v>
      </c>
      <c r="I1424" s="2">
        <v>1</v>
      </c>
      <c r="J1424" s="2">
        <v>1</v>
      </c>
      <c r="K1424" s="2">
        <v>1</v>
      </c>
      <c r="L1424" s="2">
        <v>2</v>
      </c>
      <c r="M1424" s="2">
        <v>2</v>
      </c>
      <c r="N1424" s="2">
        <v>1</v>
      </c>
      <c r="O1424" s="2">
        <v>1</v>
      </c>
      <c r="P1424" s="2">
        <v>2</v>
      </c>
      <c r="Q1424" s="2">
        <v>2</v>
      </c>
      <c r="R1424" s="2">
        <v>14</v>
      </c>
    </row>
    <row r="1425" spans="1:18" ht="12.75" customHeight="1">
      <c r="A1425" s="3" t="s">
        <v>34</v>
      </c>
      <c r="B1425" s="3" t="s">
        <v>35</v>
      </c>
      <c r="C1425" s="3" t="s">
        <v>36</v>
      </c>
      <c r="D1425" s="3" t="s">
        <v>18</v>
      </c>
      <c r="E1425" s="3" t="s">
        <v>41</v>
      </c>
      <c r="O1425" s="2">
        <v>1</v>
      </c>
      <c r="R1425" s="2">
        <v>1</v>
      </c>
    </row>
    <row r="1426" spans="1:18" ht="12.75" customHeight="1">
      <c r="A1426" s="3" t="s">
        <v>34</v>
      </c>
      <c r="B1426" s="3" t="s">
        <v>35</v>
      </c>
      <c r="C1426" s="3" t="s">
        <v>36</v>
      </c>
      <c r="D1426" s="3" t="s">
        <v>18</v>
      </c>
      <c r="E1426" s="3" t="s">
        <v>38</v>
      </c>
      <c r="F1426" s="2">
        <v>1</v>
      </c>
      <c r="H1426" s="2">
        <v>1</v>
      </c>
      <c r="I1426" s="2">
        <v>1</v>
      </c>
      <c r="J1426" s="2">
        <v>2</v>
      </c>
      <c r="L1426" s="2">
        <v>2</v>
      </c>
      <c r="M1426" s="2">
        <v>1</v>
      </c>
      <c r="O1426" s="2">
        <v>1</v>
      </c>
      <c r="P1426" s="2">
        <v>2</v>
      </c>
      <c r="R1426" s="2">
        <v>11</v>
      </c>
    </row>
    <row r="1427" spans="1:18" ht="12.75" customHeight="1">
      <c r="A1427" s="3" t="s">
        <v>34</v>
      </c>
      <c r="B1427" s="3" t="s">
        <v>35</v>
      </c>
      <c r="C1427" s="3" t="s">
        <v>36</v>
      </c>
      <c r="D1427" s="3" t="s">
        <v>18</v>
      </c>
      <c r="E1427" s="3" t="s">
        <v>50</v>
      </c>
      <c r="G1427" s="2">
        <v>1</v>
      </c>
      <c r="I1427" s="2">
        <v>1</v>
      </c>
      <c r="K1427" s="2">
        <v>1</v>
      </c>
      <c r="L1427" s="2">
        <v>1</v>
      </c>
      <c r="M1427" s="2">
        <v>1</v>
      </c>
      <c r="N1427" s="2">
        <v>1</v>
      </c>
      <c r="O1427" s="2">
        <v>1</v>
      </c>
      <c r="Q1427" s="2">
        <v>2</v>
      </c>
      <c r="R1427" s="2">
        <v>9</v>
      </c>
    </row>
    <row r="1428" spans="1:18" ht="12.75" customHeight="1">
      <c r="A1428" s="3" t="s">
        <v>34</v>
      </c>
      <c r="B1428" s="3" t="s">
        <v>35</v>
      </c>
      <c r="C1428" s="3" t="s">
        <v>36</v>
      </c>
      <c r="D1428" s="3" t="s">
        <v>18</v>
      </c>
      <c r="E1428" s="3" t="s">
        <v>124</v>
      </c>
      <c r="F1428" s="2">
        <v>1</v>
      </c>
      <c r="H1428" s="2">
        <v>1</v>
      </c>
      <c r="K1428" s="2">
        <v>1</v>
      </c>
      <c r="N1428" s="2">
        <v>1</v>
      </c>
      <c r="R1428" s="2">
        <v>4</v>
      </c>
    </row>
    <row r="1429" spans="1:18" ht="12.75" customHeight="1">
      <c r="A1429" s="3" t="s">
        <v>34</v>
      </c>
      <c r="B1429" s="3" t="s">
        <v>35</v>
      </c>
      <c r="C1429" s="3" t="s">
        <v>36</v>
      </c>
      <c r="D1429" s="3" t="s">
        <v>18</v>
      </c>
      <c r="E1429" s="3" t="s">
        <v>46</v>
      </c>
      <c r="K1429" s="2">
        <v>1</v>
      </c>
      <c r="R1429" s="2">
        <v>1</v>
      </c>
    </row>
    <row r="1430" spans="1:18" ht="12.75" customHeight="1">
      <c r="A1430" s="3" t="s">
        <v>34</v>
      </c>
      <c r="B1430" s="3" t="s">
        <v>35</v>
      </c>
      <c r="C1430" s="3" t="s">
        <v>36</v>
      </c>
      <c r="D1430" s="3" t="s">
        <v>18</v>
      </c>
      <c r="E1430" s="3" t="s">
        <v>123</v>
      </c>
      <c r="G1430" s="2">
        <v>1</v>
      </c>
      <c r="J1430" s="2">
        <v>1</v>
      </c>
      <c r="N1430" s="2">
        <v>1</v>
      </c>
      <c r="Q1430" s="2">
        <v>1</v>
      </c>
      <c r="R1430" s="2">
        <v>4</v>
      </c>
    </row>
    <row r="1431" spans="1:18" ht="12.75" customHeight="1">
      <c r="A1431" s="3" t="s">
        <v>34</v>
      </c>
      <c r="B1431" s="3" t="s">
        <v>35</v>
      </c>
      <c r="C1431" s="3" t="s">
        <v>36</v>
      </c>
      <c r="D1431" s="3" t="s">
        <v>18</v>
      </c>
      <c r="E1431" s="3" t="s">
        <v>122</v>
      </c>
      <c r="O1431" s="2">
        <v>1</v>
      </c>
      <c r="P1431" s="2">
        <v>1</v>
      </c>
      <c r="R1431" s="2">
        <v>2</v>
      </c>
    </row>
    <row r="1432" spans="1:18" ht="12.75" customHeight="1">
      <c r="A1432" s="3" t="s">
        <v>34</v>
      </c>
      <c r="B1432" s="3" t="s">
        <v>35</v>
      </c>
      <c r="C1432" s="3" t="s">
        <v>36</v>
      </c>
      <c r="D1432" s="3" t="s">
        <v>18</v>
      </c>
      <c r="E1432" s="3" t="s">
        <v>121</v>
      </c>
      <c r="I1432" s="2">
        <v>1</v>
      </c>
      <c r="M1432" s="2">
        <v>1</v>
      </c>
      <c r="R1432" s="2">
        <v>2</v>
      </c>
    </row>
    <row r="1433" spans="1:18" ht="12.75" customHeight="1">
      <c r="A1433" s="3" t="s">
        <v>34</v>
      </c>
      <c r="B1433" s="3" t="s">
        <v>35</v>
      </c>
      <c r="C1433" s="3" t="s">
        <v>36</v>
      </c>
      <c r="D1433" s="3" t="s">
        <v>18</v>
      </c>
      <c r="E1433" s="3" t="s">
        <v>120</v>
      </c>
      <c r="G1433" s="2">
        <v>1</v>
      </c>
      <c r="R1433" s="2">
        <v>1</v>
      </c>
    </row>
    <row r="1434" spans="1:18" ht="12.75" customHeight="1">
      <c r="A1434" s="3" t="s">
        <v>34</v>
      </c>
      <c r="B1434" s="3" t="s">
        <v>35</v>
      </c>
      <c r="C1434" s="3" t="s">
        <v>36</v>
      </c>
      <c r="D1434" s="3" t="s">
        <v>18</v>
      </c>
      <c r="E1434" s="3" t="s">
        <v>119</v>
      </c>
      <c r="G1434" s="2">
        <v>1</v>
      </c>
      <c r="R1434" s="2">
        <v>1</v>
      </c>
    </row>
    <row r="1435" spans="1:18" ht="12.75" customHeight="1">
      <c r="A1435" s="3" t="s">
        <v>34</v>
      </c>
      <c r="B1435" s="3" t="s">
        <v>35</v>
      </c>
      <c r="C1435" s="3" t="s">
        <v>36</v>
      </c>
      <c r="D1435" s="3" t="s">
        <v>18</v>
      </c>
      <c r="E1435" s="3" t="s">
        <v>116</v>
      </c>
      <c r="H1435" s="2">
        <v>1</v>
      </c>
      <c r="R1435" s="2">
        <v>1</v>
      </c>
    </row>
    <row r="1436" spans="1:18" ht="12.75" customHeight="1">
      <c r="A1436" s="3" t="s">
        <v>34</v>
      </c>
      <c r="B1436" s="3" t="s">
        <v>35</v>
      </c>
      <c r="C1436" s="3" t="s">
        <v>36</v>
      </c>
      <c r="D1436" s="3" t="s">
        <v>18</v>
      </c>
      <c r="E1436" s="3" t="s">
        <v>114</v>
      </c>
      <c r="N1436" s="2">
        <v>1</v>
      </c>
      <c r="R1436" s="2">
        <v>1</v>
      </c>
    </row>
    <row r="1437" spans="1:18" ht="12.75" customHeight="1">
      <c r="A1437" s="3" t="s">
        <v>34</v>
      </c>
      <c r="B1437" s="3" t="s">
        <v>35</v>
      </c>
      <c r="C1437" s="3" t="s">
        <v>36</v>
      </c>
      <c r="D1437" s="3" t="s">
        <v>18</v>
      </c>
      <c r="E1437" s="3" t="s">
        <v>173</v>
      </c>
      <c r="H1437" s="2">
        <v>1</v>
      </c>
      <c r="R1437" s="2">
        <v>1</v>
      </c>
    </row>
    <row r="1438" spans="1:18" ht="12.75" customHeight="1">
      <c r="A1438" s="3" t="s">
        <v>34</v>
      </c>
      <c r="B1438" s="3" t="s">
        <v>35</v>
      </c>
      <c r="C1438" s="3" t="s">
        <v>36</v>
      </c>
      <c r="D1438" s="3" t="s">
        <v>18</v>
      </c>
      <c r="E1438" s="3" t="s">
        <v>172</v>
      </c>
      <c r="J1438" s="2">
        <v>1</v>
      </c>
      <c r="R1438" s="2">
        <v>1</v>
      </c>
    </row>
    <row r="1439" spans="1:18" ht="12.75" customHeight="1">
      <c r="A1439" s="3" t="s">
        <v>34</v>
      </c>
      <c r="B1439" s="3" t="s">
        <v>35</v>
      </c>
      <c r="C1439" s="3" t="s">
        <v>36</v>
      </c>
      <c r="D1439" s="3" t="s">
        <v>18</v>
      </c>
      <c r="E1439" s="3" t="s">
        <v>149</v>
      </c>
      <c r="M1439" s="2">
        <v>1</v>
      </c>
      <c r="R1439" s="2">
        <v>1</v>
      </c>
    </row>
    <row r="1440" spans="1:18" ht="12.75" customHeight="1">
      <c r="A1440" s="3" t="s">
        <v>34</v>
      </c>
      <c r="B1440" s="3" t="s">
        <v>35</v>
      </c>
      <c r="C1440" s="3" t="s">
        <v>36</v>
      </c>
      <c r="D1440" s="3" t="s">
        <v>18</v>
      </c>
      <c r="E1440" s="3" t="s">
        <v>70</v>
      </c>
      <c r="F1440" s="2">
        <v>1</v>
      </c>
      <c r="R1440" s="2">
        <v>1</v>
      </c>
    </row>
    <row r="1441" spans="1:18" ht="12.75" customHeight="1">
      <c r="A1441" s="3" t="s">
        <v>34</v>
      </c>
      <c r="B1441" s="3" t="s">
        <v>35</v>
      </c>
      <c r="C1441" s="3" t="s">
        <v>36</v>
      </c>
      <c r="D1441" s="3" t="s">
        <v>18</v>
      </c>
      <c r="E1441" s="3" t="s">
        <v>171</v>
      </c>
      <c r="I1441" s="2">
        <v>1</v>
      </c>
      <c r="N1441" s="2">
        <v>1</v>
      </c>
      <c r="R1441" s="2">
        <v>2</v>
      </c>
    </row>
    <row r="1442" spans="1:18" ht="12.75" customHeight="1">
      <c r="A1442" s="3" t="s">
        <v>34</v>
      </c>
      <c r="B1442" s="3" t="s">
        <v>35</v>
      </c>
      <c r="C1442" s="3" t="s">
        <v>36</v>
      </c>
      <c r="D1442" s="3" t="s">
        <v>18</v>
      </c>
      <c r="E1442" s="3" t="s">
        <v>170</v>
      </c>
      <c r="G1442" s="2">
        <v>1</v>
      </c>
      <c r="R1442" s="2">
        <v>1</v>
      </c>
    </row>
    <row r="1443" spans="1:18" ht="12.75" customHeight="1">
      <c r="A1443" s="3" t="s">
        <v>34</v>
      </c>
      <c r="B1443" s="3" t="s">
        <v>35</v>
      </c>
      <c r="C1443" s="3" t="s">
        <v>36</v>
      </c>
      <c r="D1443" s="3" t="s">
        <v>18</v>
      </c>
      <c r="E1443" s="3" t="s">
        <v>169</v>
      </c>
      <c r="L1443" s="2">
        <v>1</v>
      </c>
      <c r="R1443" s="2">
        <v>1</v>
      </c>
    </row>
    <row r="1444" spans="1:18" ht="12.75" customHeight="1">
      <c r="A1444" s="3" t="s">
        <v>34</v>
      </c>
      <c r="B1444" s="3" t="s">
        <v>35</v>
      </c>
      <c r="C1444" s="3" t="s">
        <v>36</v>
      </c>
      <c r="D1444" s="3" t="s">
        <v>18</v>
      </c>
      <c r="E1444" s="3" t="s">
        <v>168</v>
      </c>
      <c r="Q1444" s="2">
        <v>1</v>
      </c>
      <c r="R1444" s="2">
        <v>1</v>
      </c>
    </row>
    <row r="1445" spans="1:18" ht="12.75" customHeight="1">
      <c r="A1445" s="3" t="s">
        <v>34</v>
      </c>
      <c r="B1445" s="3" t="s">
        <v>35</v>
      </c>
      <c r="C1445" s="3" t="s">
        <v>36</v>
      </c>
      <c r="D1445" s="3" t="s">
        <v>18</v>
      </c>
      <c r="E1445" s="3" t="s">
        <v>167</v>
      </c>
      <c r="K1445" s="2">
        <v>1</v>
      </c>
      <c r="R1445" s="2">
        <v>1</v>
      </c>
    </row>
    <row r="1446" spans="1:18" ht="12.75" customHeight="1">
      <c r="A1446" s="3" t="s">
        <v>34</v>
      </c>
      <c r="B1446" s="3" t="s">
        <v>35</v>
      </c>
      <c r="C1446" s="3" t="s">
        <v>36</v>
      </c>
      <c r="D1446" s="3" t="s">
        <v>18</v>
      </c>
      <c r="E1446" s="3" t="s">
        <v>62</v>
      </c>
      <c r="P1446" s="2">
        <v>1</v>
      </c>
      <c r="R1446" s="2">
        <v>1</v>
      </c>
    </row>
    <row r="1447" spans="1:18" ht="12.75" customHeight="1">
      <c r="A1447" s="3" t="s">
        <v>34</v>
      </c>
      <c r="B1447" s="3" t="s">
        <v>35</v>
      </c>
      <c r="C1447" s="3" t="s">
        <v>36</v>
      </c>
      <c r="D1447" s="3" t="s">
        <v>18</v>
      </c>
      <c r="E1447" s="3" t="s">
        <v>166</v>
      </c>
      <c r="O1447" s="2">
        <v>1</v>
      </c>
      <c r="R1447" s="2">
        <v>1</v>
      </c>
    </row>
    <row r="1448" spans="1:18" ht="12.75" customHeight="1">
      <c r="A1448" s="3"/>
      <c r="B1448" s="3"/>
      <c r="C1448" s="3"/>
      <c r="D1448" s="3"/>
      <c r="E1448" s="3"/>
      <c r="O1448" s="2"/>
      <c r="R1448" s="2"/>
    </row>
    <row r="1449" spans="1:18" ht="12.75" customHeight="1">
      <c r="A1449" s="3"/>
      <c r="B1449" s="3"/>
      <c r="C1449" s="3"/>
      <c r="D1449" s="3"/>
      <c r="E1449" s="3"/>
      <c r="O1449" s="2"/>
      <c r="R1449" s="2"/>
    </row>
    <row r="1450" spans="1:18" ht="12.75" customHeight="1">
      <c r="A1450" s="3"/>
      <c r="B1450" s="3"/>
      <c r="C1450" s="3"/>
      <c r="D1450" s="3"/>
      <c r="E1450" s="3"/>
      <c r="O1450" s="2"/>
      <c r="R1450" s="2"/>
    </row>
    <row r="1451" spans="1:18" ht="12.75" customHeight="1">
      <c r="A1451" s="3" t="s">
        <v>34</v>
      </c>
      <c r="B1451" s="3" t="s">
        <v>35</v>
      </c>
      <c r="C1451" s="3" t="s">
        <v>36</v>
      </c>
      <c r="D1451" s="3" t="s">
        <v>47</v>
      </c>
      <c r="E1451" s="3" t="s">
        <v>165</v>
      </c>
      <c r="F1451" s="2">
        <v>1</v>
      </c>
      <c r="R1451" s="2">
        <v>1</v>
      </c>
    </row>
    <row r="1452" spans="1:18" ht="12.75" customHeight="1">
      <c r="A1452" s="3" t="s">
        <v>34</v>
      </c>
      <c r="B1452" s="3" t="s">
        <v>35</v>
      </c>
      <c r="C1452" s="3" t="s">
        <v>36</v>
      </c>
      <c r="D1452" s="3" t="s">
        <v>47</v>
      </c>
      <c r="E1452" s="3" t="s">
        <v>164</v>
      </c>
      <c r="H1452" s="2">
        <v>1</v>
      </c>
      <c r="R1452" s="2">
        <v>1</v>
      </c>
    </row>
    <row r="1453" spans="1:18" ht="12.75" customHeight="1">
      <c r="A1453" s="3" t="s">
        <v>34</v>
      </c>
      <c r="B1453" s="3" t="s">
        <v>35</v>
      </c>
      <c r="C1453" s="3" t="s">
        <v>36</v>
      </c>
      <c r="D1453" s="3" t="s">
        <v>47</v>
      </c>
      <c r="E1453" s="3" t="s">
        <v>163</v>
      </c>
      <c r="I1453" s="2">
        <v>1</v>
      </c>
      <c r="R1453" s="2">
        <v>1</v>
      </c>
    </row>
    <row r="1454" spans="1:18" ht="12.75" customHeight="1">
      <c r="A1454" s="3" t="s">
        <v>34</v>
      </c>
      <c r="B1454" s="3" t="s">
        <v>35</v>
      </c>
      <c r="C1454" s="3" t="s">
        <v>36</v>
      </c>
      <c r="D1454" s="3" t="s">
        <v>47</v>
      </c>
      <c r="E1454" s="3" t="s">
        <v>162</v>
      </c>
      <c r="G1454" s="2">
        <v>1</v>
      </c>
      <c r="R1454" s="2">
        <v>1</v>
      </c>
    </row>
    <row r="1455" spans="1:18" ht="12.75" customHeight="1">
      <c r="A1455" s="3" t="s">
        <v>34</v>
      </c>
      <c r="B1455" s="3" t="s">
        <v>35</v>
      </c>
      <c r="C1455" s="3" t="s">
        <v>36</v>
      </c>
      <c r="D1455" s="3" t="s">
        <v>47</v>
      </c>
      <c r="E1455" s="3" t="s">
        <v>161</v>
      </c>
      <c r="J1455" s="2">
        <v>1</v>
      </c>
      <c r="R1455" s="2">
        <v>1</v>
      </c>
    </row>
    <row r="1456" spans="1:18" ht="12.75" customHeight="1">
      <c r="A1456" s="3" t="s">
        <v>34</v>
      </c>
      <c r="B1456" s="3" t="s">
        <v>35</v>
      </c>
      <c r="C1456" s="3" t="s">
        <v>36</v>
      </c>
      <c r="D1456" s="3" t="s">
        <v>47</v>
      </c>
      <c r="E1456" s="3" t="s">
        <v>160</v>
      </c>
      <c r="Q1456" s="2">
        <v>1</v>
      </c>
      <c r="R1456" s="2">
        <v>1</v>
      </c>
    </row>
    <row r="1457" spans="1:18" ht="12.75" customHeight="1">
      <c r="A1457" s="3" t="s">
        <v>34</v>
      </c>
      <c r="B1457" s="3" t="s">
        <v>35</v>
      </c>
      <c r="C1457" s="3" t="s">
        <v>36</v>
      </c>
      <c r="D1457" s="3" t="s">
        <v>47</v>
      </c>
      <c r="E1457" s="3" t="s">
        <v>159</v>
      </c>
      <c r="L1457" s="2">
        <v>1</v>
      </c>
      <c r="R1457" s="2">
        <v>1</v>
      </c>
    </row>
    <row r="1458" spans="1:18" ht="12.75" customHeight="1">
      <c r="A1458" s="3" t="s">
        <v>34</v>
      </c>
      <c r="B1458" s="3" t="s">
        <v>35</v>
      </c>
      <c r="C1458" s="3" t="s">
        <v>36</v>
      </c>
      <c r="D1458" s="3" t="s">
        <v>47</v>
      </c>
      <c r="E1458" s="3" t="s">
        <v>158</v>
      </c>
      <c r="K1458" s="2">
        <v>1</v>
      </c>
      <c r="R1458" s="2">
        <v>1</v>
      </c>
    </row>
    <row r="1459" spans="1:18" ht="12.75" customHeight="1">
      <c r="A1459" s="3" t="s">
        <v>34</v>
      </c>
      <c r="B1459" s="3" t="s">
        <v>35</v>
      </c>
      <c r="C1459" s="3" t="s">
        <v>36</v>
      </c>
      <c r="D1459" s="3" t="s">
        <v>47</v>
      </c>
      <c r="E1459" s="3" t="s">
        <v>157</v>
      </c>
      <c r="M1459" s="2">
        <v>1</v>
      </c>
      <c r="R1459" s="2">
        <v>1</v>
      </c>
    </row>
    <row r="1460" spans="1:18" ht="12.75" customHeight="1">
      <c r="A1460" s="3" t="s">
        <v>34</v>
      </c>
      <c r="B1460" s="3" t="s">
        <v>35</v>
      </c>
      <c r="C1460" s="3" t="s">
        <v>36</v>
      </c>
      <c r="D1460" s="3" t="s">
        <v>47</v>
      </c>
      <c r="E1460" s="3" t="s">
        <v>156</v>
      </c>
      <c r="P1460" s="2">
        <v>1</v>
      </c>
      <c r="R1460" s="2">
        <v>1</v>
      </c>
    </row>
    <row r="1461" spans="1:18" ht="12.75" customHeight="1">
      <c r="A1461" s="3" t="s">
        <v>34</v>
      </c>
      <c r="B1461" s="3" t="s">
        <v>35</v>
      </c>
      <c r="C1461" s="3" t="s">
        <v>36</v>
      </c>
      <c r="D1461" s="3" t="s">
        <v>47</v>
      </c>
      <c r="E1461" s="3" t="s">
        <v>155</v>
      </c>
      <c r="O1461" s="2">
        <v>1</v>
      </c>
      <c r="R1461" s="2">
        <v>1</v>
      </c>
    </row>
    <row r="1462" spans="1:18" ht="12.75" customHeight="1">
      <c r="A1462" s="3" t="s">
        <v>34</v>
      </c>
      <c r="B1462" s="3" t="s">
        <v>35</v>
      </c>
      <c r="C1462" s="3" t="s">
        <v>36</v>
      </c>
      <c r="D1462" s="3" t="s">
        <v>47</v>
      </c>
      <c r="E1462" s="3" t="s">
        <v>154</v>
      </c>
      <c r="N1462" s="2">
        <v>1</v>
      </c>
      <c r="R1462" s="2">
        <v>1</v>
      </c>
    </row>
    <row r="1463" spans="1:18" ht="12.75" customHeight="1">
      <c r="A1463" s="3"/>
      <c r="B1463" s="3"/>
      <c r="C1463" s="3"/>
      <c r="D1463" s="3"/>
      <c r="E1463" s="3"/>
      <c r="N1463" s="2"/>
      <c r="R1463" s="2"/>
    </row>
    <row r="1464" spans="1:18" ht="12.75" customHeight="1">
      <c r="A1464" s="3"/>
      <c r="B1464" s="3"/>
      <c r="C1464" s="3"/>
      <c r="D1464" s="3"/>
      <c r="E1464" s="3"/>
      <c r="N1464" s="2"/>
      <c r="R1464" s="2"/>
    </row>
    <row r="1465" spans="1:18" ht="12.75" customHeight="1">
      <c r="A1465" s="3"/>
      <c r="B1465" s="3"/>
      <c r="C1465" s="3"/>
      <c r="D1465" s="3"/>
      <c r="E1465" s="3"/>
      <c r="N1465" s="2"/>
      <c r="R1465" s="2"/>
    </row>
    <row r="1466" spans="1:18" ht="12.75" customHeight="1">
      <c r="A1466" s="3" t="s">
        <v>51</v>
      </c>
      <c r="B1466" s="3" t="s">
        <v>52</v>
      </c>
      <c r="C1466" s="3" t="s">
        <v>31</v>
      </c>
      <c r="D1466" s="3" t="s">
        <v>43</v>
      </c>
      <c r="E1466" s="3" t="s">
        <v>153</v>
      </c>
      <c r="G1466" s="2">
        <v>1</v>
      </c>
      <c r="R1466" s="2">
        <v>1</v>
      </c>
    </row>
    <row r="1467" spans="1:18" ht="12.75" customHeight="1">
      <c r="A1467" s="3" t="s">
        <v>51</v>
      </c>
      <c r="B1467" s="3" t="s">
        <v>52</v>
      </c>
      <c r="C1467" s="3" t="s">
        <v>31</v>
      </c>
      <c r="D1467" s="3" t="s">
        <v>43</v>
      </c>
      <c r="E1467" s="3" t="s">
        <v>152</v>
      </c>
      <c r="G1467" s="2">
        <v>1</v>
      </c>
      <c r="R1467" s="2">
        <v>1</v>
      </c>
    </row>
    <row r="1468" spans="1:18" ht="12.75" customHeight="1">
      <c r="A1468" s="3"/>
      <c r="B1468" s="3"/>
      <c r="C1468" s="3"/>
      <c r="D1468" s="3"/>
      <c r="E1468" s="3"/>
      <c r="G1468" s="2"/>
      <c r="R1468" s="2"/>
    </row>
    <row r="1469" spans="1:18" ht="12.75" customHeight="1">
      <c r="A1469" s="3"/>
      <c r="B1469" s="3"/>
      <c r="C1469" s="3"/>
      <c r="D1469" s="3"/>
      <c r="E1469" s="3"/>
      <c r="G1469" s="2"/>
      <c r="R1469" s="2"/>
    </row>
    <row r="1470" spans="1:18" ht="12.75" customHeight="1">
      <c r="A1470" s="3"/>
      <c r="B1470" s="3"/>
      <c r="C1470" s="3"/>
      <c r="D1470" s="3"/>
      <c r="E1470" s="3"/>
      <c r="G1470" s="2"/>
      <c r="R1470" s="2"/>
    </row>
    <row r="1471" spans="1:18" ht="12.75" customHeight="1">
      <c r="A1471" s="3" t="s">
        <v>14</v>
      </c>
      <c r="B1471" s="3" t="s">
        <v>15</v>
      </c>
      <c r="C1471" s="3" t="s">
        <v>29</v>
      </c>
      <c r="D1471" s="3" t="s">
        <v>18</v>
      </c>
      <c r="E1471" s="3" t="s">
        <v>57</v>
      </c>
      <c r="F1471" s="2">
        <v>1</v>
      </c>
      <c r="G1471" s="2">
        <v>1</v>
      </c>
      <c r="H1471" s="2">
        <v>1</v>
      </c>
      <c r="J1471" s="2">
        <v>1</v>
      </c>
      <c r="K1471" s="2">
        <v>1</v>
      </c>
      <c r="L1471" s="2">
        <v>1</v>
      </c>
      <c r="M1471" s="2">
        <v>1</v>
      </c>
      <c r="O1471" s="2">
        <v>1</v>
      </c>
      <c r="P1471" s="2">
        <v>1</v>
      </c>
      <c r="Q1471" s="2">
        <v>1</v>
      </c>
      <c r="R1471" s="2">
        <v>10</v>
      </c>
    </row>
    <row r="1472" spans="1:18" ht="12.75" customHeight="1">
      <c r="A1472" s="3" t="s">
        <v>14</v>
      </c>
      <c r="B1472" s="3" t="s">
        <v>15</v>
      </c>
      <c r="C1472" s="3" t="s">
        <v>29</v>
      </c>
      <c r="D1472" s="3" t="s">
        <v>18</v>
      </c>
      <c r="E1472" s="3" t="s">
        <v>17</v>
      </c>
      <c r="I1472" s="2">
        <v>1</v>
      </c>
      <c r="M1472" s="2">
        <v>1</v>
      </c>
      <c r="R1472" s="2">
        <v>2</v>
      </c>
    </row>
    <row r="1473" spans="1:18" ht="12.75" customHeight="1">
      <c r="A1473" s="3" t="s">
        <v>14</v>
      </c>
      <c r="B1473" s="3" t="s">
        <v>15</v>
      </c>
      <c r="C1473" s="3" t="s">
        <v>29</v>
      </c>
      <c r="D1473" s="3" t="s">
        <v>18</v>
      </c>
      <c r="E1473" s="3" t="s">
        <v>42</v>
      </c>
      <c r="F1473" s="2">
        <v>1</v>
      </c>
      <c r="H1473" s="2">
        <v>1</v>
      </c>
      <c r="N1473" s="2">
        <v>1</v>
      </c>
      <c r="R1473" s="2">
        <v>3</v>
      </c>
    </row>
    <row r="1474" spans="1:18" ht="12.75" customHeight="1">
      <c r="A1474" s="3" t="s">
        <v>14</v>
      </c>
      <c r="B1474" s="3" t="s">
        <v>15</v>
      </c>
      <c r="C1474" s="3" t="s">
        <v>29</v>
      </c>
      <c r="D1474" s="3" t="s">
        <v>18</v>
      </c>
      <c r="E1474" s="3" t="s">
        <v>41</v>
      </c>
      <c r="F1474" s="2">
        <v>1</v>
      </c>
      <c r="G1474" s="2">
        <v>1</v>
      </c>
      <c r="H1474" s="2">
        <v>1</v>
      </c>
      <c r="I1474" s="2">
        <v>1</v>
      </c>
      <c r="J1474" s="2">
        <v>1</v>
      </c>
      <c r="K1474" s="2">
        <v>1</v>
      </c>
      <c r="R1474" s="2">
        <v>6</v>
      </c>
    </row>
    <row r="1475" spans="1:18" ht="12.75" customHeight="1">
      <c r="A1475" s="3" t="s">
        <v>14</v>
      </c>
      <c r="B1475" s="3" t="s">
        <v>15</v>
      </c>
      <c r="C1475" s="3" t="s">
        <v>29</v>
      </c>
      <c r="D1475" s="3" t="s">
        <v>18</v>
      </c>
      <c r="E1475" s="3" t="s">
        <v>38</v>
      </c>
      <c r="G1475" s="2">
        <v>1</v>
      </c>
      <c r="L1475" s="2">
        <v>2</v>
      </c>
      <c r="Q1475" s="2">
        <v>1</v>
      </c>
      <c r="R1475" s="2">
        <v>4</v>
      </c>
    </row>
    <row r="1476" spans="1:18" ht="12.75" customHeight="1">
      <c r="A1476" s="3" t="s">
        <v>14</v>
      </c>
      <c r="B1476" s="3" t="s">
        <v>15</v>
      </c>
      <c r="C1476" s="3" t="s">
        <v>29</v>
      </c>
      <c r="D1476" s="3" t="s">
        <v>18</v>
      </c>
      <c r="E1476" s="3" t="s">
        <v>50</v>
      </c>
      <c r="G1476" s="2">
        <v>1</v>
      </c>
      <c r="N1476" s="2">
        <v>1</v>
      </c>
      <c r="O1476" s="2">
        <v>1</v>
      </c>
      <c r="R1476" s="2">
        <v>3</v>
      </c>
    </row>
    <row r="1477" spans="1:18" ht="12.75" customHeight="1">
      <c r="A1477" s="3" t="s">
        <v>14</v>
      </c>
      <c r="B1477" s="3" t="s">
        <v>15</v>
      </c>
      <c r="C1477" s="3" t="s">
        <v>29</v>
      </c>
      <c r="D1477" s="3" t="s">
        <v>18</v>
      </c>
      <c r="E1477" s="3" t="s">
        <v>124</v>
      </c>
      <c r="F1477" s="2">
        <v>1</v>
      </c>
      <c r="H1477" s="2">
        <v>2</v>
      </c>
      <c r="I1477" s="2">
        <v>1</v>
      </c>
      <c r="J1477" s="2">
        <v>1</v>
      </c>
      <c r="M1477" s="2">
        <v>1</v>
      </c>
      <c r="P1477" s="2">
        <v>1</v>
      </c>
      <c r="R1477" s="2">
        <v>7</v>
      </c>
    </row>
    <row r="1478" spans="1:18" ht="12.75" customHeight="1">
      <c r="A1478" s="3" t="s">
        <v>14</v>
      </c>
      <c r="B1478" s="3" t="s">
        <v>15</v>
      </c>
      <c r="C1478" s="3" t="s">
        <v>29</v>
      </c>
      <c r="D1478" s="3" t="s">
        <v>18</v>
      </c>
      <c r="E1478" s="3" t="s">
        <v>46</v>
      </c>
      <c r="K1478" s="2">
        <v>1</v>
      </c>
      <c r="R1478" s="2">
        <v>1</v>
      </c>
    </row>
    <row r="1479" spans="1:18" ht="12.75" customHeight="1">
      <c r="A1479" s="3" t="s">
        <v>14</v>
      </c>
      <c r="B1479" s="3" t="s">
        <v>15</v>
      </c>
      <c r="C1479" s="3" t="s">
        <v>29</v>
      </c>
      <c r="D1479" s="3" t="s">
        <v>18</v>
      </c>
      <c r="E1479" s="3" t="s">
        <v>123</v>
      </c>
      <c r="F1479" s="2">
        <v>1</v>
      </c>
      <c r="I1479" s="2">
        <v>2</v>
      </c>
      <c r="R1479" s="2">
        <v>3</v>
      </c>
    </row>
    <row r="1480" spans="1:18" ht="12.75" customHeight="1">
      <c r="A1480" s="3" t="s">
        <v>14</v>
      </c>
      <c r="B1480" s="3" t="s">
        <v>15</v>
      </c>
      <c r="C1480" s="3" t="s">
        <v>29</v>
      </c>
      <c r="D1480" s="3" t="s">
        <v>18</v>
      </c>
      <c r="E1480" s="3" t="s">
        <v>122</v>
      </c>
      <c r="K1480" s="2">
        <v>1</v>
      </c>
      <c r="M1480" s="2">
        <v>1</v>
      </c>
      <c r="Q1480" s="2">
        <v>1</v>
      </c>
      <c r="R1480" s="2">
        <v>3</v>
      </c>
    </row>
    <row r="1481" spans="1:18" ht="12.75" customHeight="1">
      <c r="A1481" s="3" t="s">
        <v>14</v>
      </c>
      <c r="B1481" s="3" t="s">
        <v>15</v>
      </c>
      <c r="C1481" s="3" t="s">
        <v>29</v>
      </c>
      <c r="D1481" s="3" t="s">
        <v>18</v>
      </c>
      <c r="E1481" s="3" t="s">
        <v>121</v>
      </c>
      <c r="N1481" s="2">
        <v>1</v>
      </c>
      <c r="R1481" s="2">
        <v>1</v>
      </c>
    </row>
    <row r="1482" spans="1:18" ht="12.75" customHeight="1">
      <c r="A1482" s="3" t="s">
        <v>14</v>
      </c>
      <c r="B1482" s="3" t="s">
        <v>15</v>
      </c>
      <c r="C1482" s="3" t="s">
        <v>29</v>
      </c>
      <c r="D1482" s="3" t="s">
        <v>18</v>
      </c>
      <c r="E1482" s="3" t="s">
        <v>120</v>
      </c>
      <c r="J1482" s="2">
        <v>1</v>
      </c>
      <c r="L1482" s="2">
        <v>1</v>
      </c>
      <c r="P1482" s="2">
        <v>1</v>
      </c>
      <c r="R1482" s="2">
        <v>3</v>
      </c>
    </row>
    <row r="1483" spans="1:18" ht="12.75" customHeight="1">
      <c r="A1483" s="3" t="s">
        <v>14</v>
      </c>
      <c r="B1483" s="3" t="s">
        <v>15</v>
      </c>
      <c r="C1483" s="3" t="s">
        <v>29</v>
      </c>
      <c r="D1483" s="3" t="s">
        <v>18</v>
      </c>
      <c r="E1483" s="3" t="s">
        <v>119</v>
      </c>
      <c r="L1483" s="2">
        <v>1</v>
      </c>
      <c r="R1483" s="2">
        <v>1</v>
      </c>
    </row>
    <row r="1484" spans="1:18" ht="12.75" customHeight="1">
      <c r="A1484" s="3" t="s">
        <v>14</v>
      </c>
      <c r="B1484" s="3" t="s">
        <v>15</v>
      </c>
      <c r="C1484" s="3" t="s">
        <v>29</v>
      </c>
      <c r="D1484" s="3" t="s">
        <v>18</v>
      </c>
      <c r="E1484" s="3" t="s">
        <v>118</v>
      </c>
      <c r="F1484" s="2">
        <v>1</v>
      </c>
      <c r="L1484" s="2">
        <v>1</v>
      </c>
      <c r="N1484" s="2">
        <v>1</v>
      </c>
      <c r="R1484" s="2">
        <v>3</v>
      </c>
    </row>
    <row r="1485" spans="1:18" ht="12.75" customHeight="1">
      <c r="A1485" s="3" t="s">
        <v>14</v>
      </c>
      <c r="B1485" s="3" t="s">
        <v>15</v>
      </c>
      <c r="C1485" s="3" t="s">
        <v>29</v>
      </c>
      <c r="D1485" s="3" t="s">
        <v>18</v>
      </c>
      <c r="E1485" s="3" t="s">
        <v>117</v>
      </c>
      <c r="G1485" s="2">
        <v>1</v>
      </c>
      <c r="M1485" s="2">
        <v>1</v>
      </c>
      <c r="O1485" s="2">
        <v>1</v>
      </c>
      <c r="R1485" s="2">
        <v>3</v>
      </c>
    </row>
    <row r="1486" spans="1:18" ht="12.75" customHeight="1">
      <c r="A1486" s="3" t="s">
        <v>14</v>
      </c>
      <c r="B1486" s="3" t="s">
        <v>15</v>
      </c>
      <c r="C1486" s="3" t="s">
        <v>29</v>
      </c>
      <c r="D1486" s="3" t="s">
        <v>18</v>
      </c>
      <c r="E1486" s="3" t="s">
        <v>116</v>
      </c>
      <c r="G1486" s="2">
        <v>1</v>
      </c>
      <c r="H1486" s="2">
        <v>1</v>
      </c>
      <c r="K1486" s="2">
        <v>1</v>
      </c>
      <c r="R1486" s="2">
        <v>3</v>
      </c>
    </row>
    <row r="1487" spans="1:18" ht="12.75" customHeight="1">
      <c r="A1487" s="3" t="s">
        <v>14</v>
      </c>
      <c r="B1487" s="3" t="s">
        <v>15</v>
      </c>
      <c r="C1487" s="3" t="s">
        <v>29</v>
      </c>
      <c r="D1487" s="3" t="s">
        <v>18</v>
      </c>
      <c r="E1487" s="3" t="s">
        <v>115</v>
      </c>
      <c r="I1487" s="2">
        <v>1</v>
      </c>
      <c r="N1487" s="2">
        <v>1</v>
      </c>
      <c r="Q1487" s="2">
        <v>1</v>
      </c>
      <c r="R1487" s="2">
        <v>3</v>
      </c>
    </row>
    <row r="1488" spans="1:18" ht="12.75" customHeight="1">
      <c r="A1488" s="3" t="s">
        <v>14</v>
      </c>
      <c r="B1488" s="3" t="s">
        <v>15</v>
      </c>
      <c r="C1488" s="3" t="s">
        <v>29</v>
      </c>
      <c r="D1488" s="3" t="s">
        <v>18</v>
      </c>
      <c r="E1488" s="3" t="s">
        <v>114</v>
      </c>
      <c r="J1488" s="2">
        <v>1</v>
      </c>
      <c r="O1488" s="2">
        <v>1</v>
      </c>
      <c r="P1488" s="2">
        <v>1</v>
      </c>
      <c r="R1488" s="2">
        <v>3</v>
      </c>
    </row>
    <row r="1489" spans="1:18" ht="12.75" customHeight="1">
      <c r="A1489" s="3" t="s">
        <v>14</v>
      </c>
      <c r="B1489" s="3" t="s">
        <v>15</v>
      </c>
      <c r="C1489" s="3" t="s">
        <v>29</v>
      </c>
      <c r="D1489" s="3" t="s">
        <v>18</v>
      </c>
      <c r="E1489" s="3" t="s">
        <v>44</v>
      </c>
      <c r="J1489" s="2">
        <v>1</v>
      </c>
      <c r="R1489" s="2">
        <v>1</v>
      </c>
    </row>
    <row r="1490" spans="1:18" ht="12.75" customHeight="1">
      <c r="A1490" s="3" t="s">
        <v>14</v>
      </c>
      <c r="B1490" s="3" t="s">
        <v>15</v>
      </c>
      <c r="C1490" s="3" t="s">
        <v>29</v>
      </c>
      <c r="D1490" s="3" t="s">
        <v>18</v>
      </c>
      <c r="E1490" s="3" t="s">
        <v>110</v>
      </c>
      <c r="K1490" s="2">
        <v>1</v>
      </c>
      <c r="R1490" s="2">
        <v>1</v>
      </c>
    </row>
    <row r="1491" spans="1:18" ht="12.75" customHeight="1">
      <c r="A1491" s="3" t="s">
        <v>14</v>
      </c>
      <c r="B1491" s="3" t="s">
        <v>15</v>
      </c>
      <c r="C1491" s="3" t="s">
        <v>29</v>
      </c>
      <c r="D1491" s="3" t="s">
        <v>18</v>
      </c>
      <c r="E1491" s="3" t="s">
        <v>107</v>
      </c>
      <c r="M1491" s="2">
        <v>1</v>
      </c>
      <c r="R1491" s="2">
        <v>1</v>
      </c>
    </row>
    <row r="1492" spans="1:18" ht="12.75" customHeight="1">
      <c r="A1492" s="3" t="s">
        <v>14</v>
      </c>
      <c r="B1492" s="3" t="s">
        <v>15</v>
      </c>
      <c r="C1492" s="3" t="s">
        <v>29</v>
      </c>
      <c r="D1492" s="3" t="s">
        <v>18</v>
      </c>
      <c r="E1492" s="3" t="s">
        <v>93</v>
      </c>
      <c r="Q1492" s="2">
        <v>1</v>
      </c>
      <c r="R1492" s="2">
        <v>1</v>
      </c>
    </row>
    <row r="1493" spans="1:18" ht="12.75" customHeight="1">
      <c r="A1493" s="3" t="s">
        <v>14</v>
      </c>
      <c r="B1493" s="3" t="s">
        <v>15</v>
      </c>
      <c r="C1493" s="3" t="s">
        <v>29</v>
      </c>
      <c r="D1493" s="3" t="s">
        <v>18</v>
      </c>
      <c r="E1493" s="3" t="s">
        <v>79</v>
      </c>
      <c r="O1493" s="2">
        <v>1</v>
      </c>
      <c r="R1493" s="2">
        <v>1</v>
      </c>
    </row>
    <row r="1494" spans="1:18" ht="12.75" customHeight="1">
      <c r="A1494" s="3" t="s">
        <v>14</v>
      </c>
      <c r="B1494" s="3" t="s">
        <v>15</v>
      </c>
      <c r="C1494" s="3" t="s">
        <v>29</v>
      </c>
      <c r="D1494" s="3" t="s">
        <v>18</v>
      </c>
      <c r="E1494" s="3" t="s">
        <v>78</v>
      </c>
      <c r="P1494" s="2">
        <v>1</v>
      </c>
      <c r="R1494" s="2">
        <v>1</v>
      </c>
    </row>
    <row r="1495" spans="1:18" ht="12.75" customHeight="1">
      <c r="A1495" s="3"/>
      <c r="B1495" s="3"/>
      <c r="C1495" s="3"/>
      <c r="D1495" s="3"/>
      <c r="E1495" s="3"/>
      <c r="P1495" s="2"/>
      <c r="R1495" s="2"/>
    </row>
    <row r="1496" spans="1:18" ht="12.75" customHeight="1">
      <c r="A1496" s="3"/>
      <c r="B1496" s="3"/>
      <c r="C1496" s="3"/>
      <c r="D1496" s="3"/>
      <c r="E1496" s="3"/>
      <c r="P1496" s="2"/>
      <c r="R1496" s="2"/>
    </row>
    <row r="1497" spans="1:18" ht="12.75" customHeight="1">
      <c r="A1497" s="3"/>
      <c r="B1497" s="3"/>
      <c r="C1497" s="3"/>
      <c r="D1497" s="3"/>
      <c r="E1497" s="3"/>
      <c r="P1497" s="2"/>
      <c r="R1497" s="2"/>
    </row>
    <row r="1498" spans="1:18" ht="12.75" customHeight="1">
      <c r="A1498" s="3" t="s">
        <v>14</v>
      </c>
      <c r="B1498" s="3" t="s">
        <v>15</v>
      </c>
      <c r="C1498" s="3" t="s">
        <v>16</v>
      </c>
      <c r="D1498" s="3" t="s">
        <v>30</v>
      </c>
      <c r="E1498" s="3" t="s">
        <v>57</v>
      </c>
      <c r="F1498" s="2">
        <v>3</v>
      </c>
      <c r="G1498" s="2">
        <v>3</v>
      </c>
      <c r="H1498" s="2">
        <v>4</v>
      </c>
      <c r="I1498" s="2">
        <v>4</v>
      </c>
      <c r="J1498" s="2">
        <v>1</v>
      </c>
      <c r="K1498" s="2">
        <v>2</v>
      </c>
      <c r="L1498" s="2">
        <v>2</v>
      </c>
      <c r="M1498" s="2">
        <v>2</v>
      </c>
      <c r="N1498" s="2">
        <v>1</v>
      </c>
      <c r="O1498" s="2">
        <v>1</v>
      </c>
      <c r="P1498" s="2">
        <v>2</v>
      </c>
      <c r="Q1498" s="2">
        <v>2</v>
      </c>
      <c r="R1498" s="2">
        <v>27</v>
      </c>
    </row>
    <row r="1499" spans="1:18" ht="12.75" customHeight="1">
      <c r="A1499" s="3" t="s">
        <v>14</v>
      </c>
      <c r="B1499" s="3" t="s">
        <v>15</v>
      </c>
      <c r="C1499" s="3" t="s">
        <v>16</v>
      </c>
      <c r="D1499" s="3" t="s">
        <v>30</v>
      </c>
      <c r="E1499" s="3" t="s">
        <v>17</v>
      </c>
      <c r="F1499" s="2">
        <v>2</v>
      </c>
      <c r="G1499" s="2">
        <v>2</v>
      </c>
      <c r="H1499" s="2">
        <v>2</v>
      </c>
      <c r="I1499" s="2">
        <v>1</v>
      </c>
      <c r="J1499" s="2">
        <v>1</v>
      </c>
      <c r="K1499" s="2">
        <v>1</v>
      </c>
      <c r="L1499" s="2">
        <v>1</v>
      </c>
      <c r="M1499" s="2">
        <v>1</v>
      </c>
      <c r="N1499" s="2">
        <v>1</v>
      </c>
      <c r="O1499" s="2">
        <v>1</v>
      </c>
      <c r="P1499" s="2">
        <v>1</v>
      </c>
      <c r="Q1499" s="2">
        <v>1</v>
      </c>
      <c r="R1499" s="2">
        <v>15</v>
      </c>
    </row>
    <row r="1500" spans="1:18" ht="12.75" customHeight="1">
      <c r="A1500" s="3" t="s">
        <v>14</v>
      </c>
      <c r="B1500" s="3" t="s">
        <v>15</v>
      </c>
      <c r="C1500" s="3" t="s">
        <v>16</v>
      </c>
      <c r="D1500" s="3" t="s">
        <v>30</v>
      </c>
      <c r="E1500" s="3" t="s">
        <v>42</v>
      </c>
      <c r="F1500" s="2">
        <v>1</v>
      </c>
      <c r="G1500" s="2">
        <v>2</v>
      </c>
      <c r="H1500" s="2">
        <v>1</v>
      </c>
      <c r="I1500" s="2">
        <v>3</v>
      </c>
      <c r="J1500" s="2">
        <v>1</v>
      </c>
      <c r="K1500" s="2">
        <v>1</v>
      </c>
      <c r="L1500" s="2">
        <v>3</v>
      </c>
      <c r="M1500" s="2">
        <v>2</v>
      </c>
      <c r="N1500" s="2">
        <v>2</v>
      </c>
      <c r="O1500" s="2">
        <v>1</v>
      </c>
      <c r="P1500" s="2">
        <v>2</v>
      </c>
      <c r="Q1500" s="2">
        <v>2</v>
      </c>
      <c r="R1500" s="2">
        <v>21</v>
      </c>
    </row>
    <row r="1501" spans="1:18" ht="12.75" customHeight="1">
      <c r="A1501" s="3" t="s">
        <v>14</v>
      </c>
      <c r="B1501" s="3" t="s">
        <v>15</v>
      </c>
      <c r="C1501" s="3" t="s">
        <v>16</v>
      </c>
      <c r="D1501" s="3" t="s">
        <v>30</v>
      </c>
      <c r="E1501" s="3" t="s">
        <v>41</v>
      </c>
      <c r="F1501" s="2">
        <v>1</v>
      </c>
      <c r="G1501" s="2">
        <v>2</v>
      </c>
      <c r="H1501" s="2">
        <v>2</v>
      </c>
      <c r="I1501" s="2">
        <v>2</v>
      </c>
      <c r="J1501" s="2">
        <v>4</v>
      </c>
      <c r="K1501" s="2">
        <v>1</v>
      </c>
      <c r="L1501" s="2">
        <v>1</v>
      </c>
      <c r="M1501" s="2">
        <v>1</v>
      </c>
      <c r="O1501" s="2">
        <v>2</v>
      </c>
      <c r="P1501" s="2">
        <v>1</v>
      </c>
      <c r="Q1501" s="2">
        <v>3</v>
      </c>
      <c r="R1501" s="2">
        <v>20</v>
      </c>
    </row>
    <row r="1502" spans="1:18" ht="12.75" customHeight="1">
      <c r="A1502" s="3" t="s">
        <v>14</v>
      </c>
      <c r="B1502" s="3" t="s">
        <v>15</v>
      </c>
      <c r="C1502" s="3" t="s">
        <v>16</v>
      </c>
      <c r="D1502" s="3" t="s">
        <v>30</v>
      </c>
      <c r="E1502" s="3" t="s">
        <v>38</v>
      </c>
      <c r="F1502" s="2">
        <v>2</v>
      </c>
      <c r="G1502" s="2">
        <v>2</v>
      </c>
      <c r="H1502" s="2">
        <v>5</v>
      </c>
      <c r="I1502" s="2">
        <v>3</v>
      </c>
      <c r="J1502" s="2">
        <v>3</v>
      </c>
      <c r="L1502" s="2">
        <v>2</v>
      </c>
      <c r="M1502" s="2">
        <v>1</v>
      </c>
      <c r="N1502" s="2">
        <v>2</v>
      </c>
      <c r="O1502" s="2">
        <v>3</v>
      </c>
      <c r="P1502" s="2">
        <v>1</v>
      </c>
      <c r="R1502" s="2">
        <v>24</v>
      </c>
    </row>
    <row r="1503" spans="1:18" ht="12.75" customHeight="1">
      <c r="A1503" s="3" t="s">
        <v>14</v>
      </c>
      <c r="B1503" s="3" t="s">
        <v>15</v>
      </c>
      <c r="C1503" s="3" t="s">
        <v>16</v>
      </c>
      <c r="D1503" s="3" t="s">
        <v>30</v>
      </c>
      <c r="E1503" s="3" t="s">
        <v>50</v>
      </c>
      <c r="F1503" s="2">
        <v>3</v>
      </c>
      <c r="G1503" s="2">
        <v>3</v>
      </c>
      <c r="H1503" s="2">
        <v>1</v>
      </c>
      <c r="I1503" s="2">
        <v>1</v>
      </c>
      <c r="J1503" s="2">
        <v>1</v>
      </c>
      <c r="K1503" s="2">
        <v>3</v>
      </c>
      <c r="L1503" s="2">
        <v>2</v>
      </c>
      <c r="M1503" s="2">
        <v>1</v>
      </c>
      <c r="N1503" s="2">
        <v>2</v>
      </c>
      <c r="O1503" s="2">
        <v>2</v>
      </c>
      <c r="P1503" s="2">
        <v>2</v>
      </c>
      <c r="Q1503" s="2">
        <v>2</v>
      </c>
      <c r="R1503" s="2">
        <v>23</v>
      </c>
    </row>
    <row r="1504" spans="1:18" ht="12.75" customHeight="1">
      <c r="A1504" s="3" t="s">
        <v>14</v>
      </c>
      <c r="B1504" s="3" t="s">
        <v>15</v>
      </c>
      <c r="C1504" s="3" t="s">
        <v>16</v>
      </c>
      <c r="D1504" s="3" t="s">
        <v>30</v>
      </c>
      <c r="E1504" s="3" t="s">
        <v>124</v>
      </c>
      <c r="F1504" s="2">
        <v>1</v>
      </c>
      <c r="G1504" s="2">
        <v>1</v>
      </c>
      <c r="I1504" s="2">
        <v>3</v>
      </c>
      <c r="J1504" s="2">
        <v>1</v>
      </c>
      <c r="K1504" s="2">
        <v>2</v>
      </c>
      <c r="L1504" s="2">
        <v>3</v>
      </c>
      <c r="N1504" s="2">
        <v>2</v>
      </c>
      <c r="O1504" s="2">
        <v>1</v>
      </c>
      <c r="P1504" s="2">
        <v>2</v>
      </c>
      <c r="Q1504" s="2">
        <v>1</v>
      </c>
      <c r="R1504" s="2">
        <v>17</v>
      </c>
    </row>
    <row r="1505" spans="1:18" ht="12.75" customHeight="1">
      <c r="A1505" s="3" t="s">
        <v>14</v>
      </c>
      <c r="B1505" s="3" t="s">
        <v>15</v>
      </c>
      <c r="C1505" s="3" t="s">
        <v>16</v>
      </c>
      <c r="D1505" s="3" t="s">
        <v>30</v>
      </c>
      <c r="E1505" s="3" t="s">
        <v>46</v>
      </c>
      <c r="G1505" s="2">
        <v>1</v>
      </c>
      <c r="H1505" s="2">
        <v>1</v>
      </c>
      <c r="I1505" s="2">
        <v>1</v>
      </c>
      <c r="J1505" s="2">
        <v>1</v>
      </c>
      <c r="K1505" s="2">
        <v>3</v>
      </c>
      <c r="L1505" s="2">
        <v>3</v>
      </c>
      <c r="M1505" s="2">
        <v>4</v>
      </c>
      <c r="O1505" s="2">
        <v>1</v>
      </c>
      <c r="P1505" s="2">
        <v>1</v>
      </c>
      <c r="Q1505" s="2">
        <v>1</v>
      </c>
      <c r="R1505" s="2">
        <v>17</v>
      </c>
    </row>
    <row r="1506" spans="1:18" ht="12.75" customHeight="1">
      <c r="A1506" s="3" t="s">
        <v>14</v>
      </c>
      <c r="B1506" s="3" t="s">
        <v>15</v>
      </c>
      <c r="C1506" s="3" t="s">
        <v>16</v>
      </c>
      <c r="D1506" s="3" t="s">
        <v>30</v>
      </c>
      <c r="E1506" s="3" t="s">
        <v>123</v>
      </c>
      <c r="F1506" s="2">
        <v>3</v>
      </c>
      <c r="G1506" s="2">
        <v>1</v>
      </c>
      <c r="H1506" s="2">
        <v>2</v>
      </c>
      <c r="I1506" s="2">
        <v>2</v>
      </c>
      <c r="J1506" s="2">
        <v>4</v>
      </c>
      <c r="K1506" s="2">
        <v>1</v>
      </c>
      <c r="M1506" s="2">
        <v>1</v>
      </c>
      <c r="N1506" s="2">
        <v>1</v>
      </c>
      <c r="O1506" s="2">
        <v>2</v>
      </c>
      <c r="P1506" s="2">
        <v>3</v>
      </c>
      <c r="Q1506" s="2">
        <v>2</v>
      </c>
      <c r="R1506" s="2">
        <v>22</v>
      </c>
    </row>
    <row r="1507" spans="1:18" ht="12.75" customHeight="1">
      <c r="A1507" s="3" t="s">
        <v>14</v>
      </c>
      <c r="B1507" s="3" t="s">
        <v>15</v>
      </c>
      <c r="C1507" s="3" t="s">
        <v>16</v>
      </c>
      <c r="D1507" s="3" t="s">
        <v>30</v>
      </c>
      <c r="E1507" s="3" t="s">
        <v>122</v>
      </c>
      <c r="F1507" s="2">
        <v>1</v>
      </c>
      <c r="G1507" s="2">
        <v>2</v>
      </c>
      <c r="H1507" s="2">
        <v>1</v>
      </c>
      <c r="J1507" s="2">
        <v>1</v>
      </c>
      <c r="K1507" s="2">
        <v>2</v>
      </c>
      <c r="L1507" s="2">
        <v>1</v>
      </c>
      <c r="M1507" s="2">
        <v>1</v>
      </c>
      <c r="N1507" s="2">
        <v>2</v>
      </c>
      <c r="O1507" s="2">
        <v>1</v>
      </c>
      <c r="P1507" s="2">
        <v>1</v>
      </c>
      <c r="Q1507" s="2">
        <v>4</v>
      </c>
      <c r="R1507" s="2">
        <v>17</v>
      </c>
    </row>
    <row r="1508" spans="1:18" ht="12.75" customHeight="1">
      <c r="A1508" s="3" t="s">
        <v>14</v>
      </c>
      <c r="B1508" s="3" t="s">
        <v>15</v>
      </c>
      <c r="C1508" s="3" t="s">
        <v>16</v>
      </c>
      <c r="D1508" s="3" t="s">
        <v>30</v>
      </c>
      <c r="E1508" s="3" t="s">
        <v>121</v>
      </c>
      <c r="F1508" s="2">
        <v>1</v>
      </c>
      <c r="G1508" s="2">
        <v>1</v>
      </c>
      <c r="H1508" s="2">
        <v>1</v>
      </c>
      <c r="I1508" s="2">
        <v>1</v>
      </c>
      <c r="J1508" s="2">
        <v>1</v>
      </c>
      <c r="K1508" s="2">
        <v>1</v>
      </c>
      <c r="L1508" s="2">
        <v>3</v>
      </c>
      <c r="M1508" s="2">
        <v>2</v>
      </c>
      <c r="N1508" s="2">
        <v>3</v>
      </c>
      <c r="O1508" s="2">
        <v>1</v>
      </c>
      <c r="P1508" s="2">
        <v>1</v>
      </c>
      <c r="R1508" s="2">
        <v>16</v>
      </c>
    </row>
    <row r="1509" spans="1:18" ht="12.75" customHeight="1">
      <c r="A1509" s="3" t="s">
        <v>14</v>
      </c>
      <c r="B1509" s="3" t="s">
        <v>15</v>
      </c>
      <c r="C1509" s="3" t="s">
        <v>16</v>
      </c>
      <c r="D1509" s="3" t="s">
        <v>30</v>
      </c>
      <c r="E1509" s="3" t="s">
        <v>120</v>
      </c>
      <c r="F1509" s="2">
        <v>1</v>
      </c>
      <c r="I1509" s="2">
        <v>1</v>
      </c>
      <c r="K1509" s="2">
        <v>1</v>
      </c>
      <c r="L1509" s="2">
        <v>1</v>
      </c>
      <c r="M1509" s="2">
        <v>1</v>
      </c>
      <c r="N1509" s="2">
        <v>1</v>
      </c>
      <c r="O1509" s="2">
        <v>2</v>
      </c>
      <c r="P1509" s="2">
        <v>1</v>
      </c>
      <c r="Q1509" s="2">
        <v>1</v>
      </c>
      <c r="R1509" s="2">
        <v>10</v>
      </c>
    </row>
    <row r="1510" spans="1:18" ht="12.75" customHeight="1">
      <c r="A1510" s="3" t="s">
        <v>14</v>
      </c>
      <c r="B1510" s="3" t="s">
        <v>15</v>
      </c>
      <c r="C1510" s="3" t="s">
        <v>16</v>
      </c>
      <c r="D1510" s="3" t="s">
        <v>30</v>
      </c>
      <c r="E1510" s="3" t="s">
        <v>119</v>
      </c>
      <c r="G1510" s="2">
        <v>1</v>
      </c>
      <c r="K1510" s="2">
        <v>1</v>
      </c>
      <c r="L1510" s="2">
        <v>1</v>
      </c>
      <c r="Q1510" s="2">
        <v>1</v>
      </c>
      <c r="R1510" s="2">
        <v>4</v>
      </c>
    </row>
    <row r="1511" spans="1:18" ht="12.75" customHeight="1">
      <c r="A1511" s="3" t="s">
        <v>14</v>
      </c>
      <c r="B1511" s="3" t="s">
        <v>15</v>
      </c>
      <c r="C1511" s="3" t="s">
        <v>16</v>
      </c>
      <c r="D1511" s="3" t="s">
        <v>30</v>
      </c>
      <c r="E1511" s="3" t="s">
        <v>118</v>
      </c>
      <c r="F1511" s="2">
        <v>1</v>
      </c>
      <c r="K1511" s="2">
        <v>1</v>
      </c>
      <c r="M1511" s="2">
        <v>1</v>
      </c>
      <c r="N1511" s="2">
        <v>1</v>
      </c>
      <c r="P1511" s="2">
        <v>1</v>
      </c>
      <c r="Q1511" s="2">
        <v>1</v>
      </c>
      <c r="R1511" s="2">
        <v>6</v>
      </c>
    </row>
    <row r="1512" spans="1:18" ht="12.75" customHeight="1">
      <c r="A1512" s="3" t="s">
        <v>14</v>
      </c>
      <c r="B1512" s="3" t="s">
        <v>15</v>
      </c>
      <c r="C1512" s="3" t="s">
        <v>16</v>
      </c>
      <c r="D1512" s="3" t="s">
        <v>30</v>
      </c>
      <c r="E1512" s="3" t="s">
        <v>117</v>
      </c>
      <c r="H1512" s="2">
        <v>1</v>
      </c>
      <c r="M1512" s="2">
        <v>1</v>
      </c>
      <c r="R1512" s="2">
        <v>2</v>
      </c>
    </row>
    <row r="1513" spans="1:18" ht="12.75" customHeight="1">
      <c r="A1513" s="3" t="s">
        <v>14</v>
      </c>
      <c r="B1513" s="3" t="s">
        <v>15</v>
      </c>
      <c r="C1513" s="3" t="s">
        <v>16</v>
      </c>
      <c r="D1513" s="3" t="s">
        <v>30</v>
      </c>
      <c r="E1513" s="3" t="s">
        <v>116</v>
      </c>
      <c r="H1513" s="2">
        <v>1</v>
      </c>
      <c r="O1513" s="2">
        <v>1</v>
      </c>
      <c r="P1513" s="2">
        <v>2</v>
      </c>
      <c r="Q1513" s="2">
        <v>1</v>
      </c>
      <c r="R1513" s="2">
        <v>5</v>
      </c>
    </row>
    <row r="1514" spans="1:18" ht="12.75" customHeight="1">
      <c r="A1514" s="3" t="s">
        <v>14</v>
      </c>
      <c r="B1514" s="3" t="s">
        <v>15</v>
      </c>
      <c r="C1514" s="3" t="s">
        <v>16</v>
      </c>
      <c r="D1514" s="3" t="s">
        <v>30</v>
      </c>
      <c r="E1514" s="3" t="s">
        <v>115</v>
      </c>
      <c r="O1514" s="2">
        <v>2</v>
      </c>
      <c r="R1514" s="2">
        <v>2</v>
      </c>
    </row>
    <row r="1515" spans="1:18" ht="12.75" customHeight="1">
      <c r="A1515" s="3" t="s">
        <v>14</v>
      </c>
      <c r="B1515" s="3" t="s">
        <v>15</v>
      </c>
      <c r="C1515" s="3" t="s">
        <v>16</v>
      </c>
      <c r="D1515" s="3" t="s">
        <v>30</v>
      </c>
      <c r="E1515" s="3" t="s">
        <v>114</v>
      </c>
      <c r="F1515" s="2">
        <v>1</v>
      </c>
      <c r="M1515" s="2">
        <v>2</v>
      </c>
      <c r="R1515" s="2">
        <v>3</v>
      </c>
    </row>
    <row r="1516" spans="1:18" ht="12.75" customHeight="1">
      <c r="A1516" s="3" t="s">
        <v>14</v>
      </c>
      <c r="B1516" s="3" t="s">
        <v>15</v>
      </c>
      <c r="C1516" s="3" t="s">
        <v>16</v>
      </c>
      <c r="D1516" s="3" t="s">
        <v>30</v>
      </c>
      <c r="E1516" s="3" t="s">
        <v>113</v>
      </c>
      <c r="F1516" s="2">
        <v>1</v>
      </c>
      <c r="O1516" s="2">
        <v>1</v>
      </c>
      <c r="R1516" s="2">
        <v>2</v>
      </c>
    </row>
    <row r="1517" spans="1:18" ht="12.75" customHeight="1">
      <c r="A1517" s="3" t="s">
        <v>14</v>
      </c>
      <c r="B1517" s="3" t="s">
        <v>15</v>
      </c>
      <c r="C1517" s="3" t="s">
        <v>16</v>
      </c>
      <c r="D1517" s="3" t="s">
        <v>30</v>
      </c>
      <c r="E1517" s="3" t="s">
        <v>111</v>
      </c>
      <c r="L1517" s="2">
        <v>1</v>
      </c>
      <c r="N1517" s="2">
        <v>1</v>
      </c>
      <c r="P1517" s="2">
        <v>1</v>
      </c>
      <c r="Q1517" s="2">
        <v>1</v>
      </c>
      <c r="R1517" s="2">
        <v>4</v>
      </c>
    </row>
    <row r="1518" spans="1:18" ht="12.75" customHeight="1">
      <c r="A1518" s="3" t="s">
        <v>14</v>
      </c>
      <c r="B1518" s="3" t="s">
        <v>15</v>
      </c>
      <c r="C1518" s="3" t="s">
        <v>16</v>
      </c>
      <c r="D1518" s="3" t="s">
        <v>30</v>
      </c>
      <c r="E1518" s="3" t="s">
        <v>44</v>
      </c>
      <c r="G1518" s="2">
        <v>1</v>
      </c>
      <c r="I1518" s="2">
        <v>1</v>
      </c>
      <c r="M1518" s="2">
        <v>1</v>
      </c>
      <c r="R1518" s="2">
        <v>3</v>
      </c>
    </row>
    <row r="1519" spans="1:18" ht="12.75" customHeight="1">
      <c r="A1519" s="3" t="s">
        <v>14</v>
      </c>
      <c r="B1519" s="3" t="s">
        <v>15</v>
      </c>
      <c r="C1519" s="3" t="s">
        <v>16</v>
      </c>
      <c r="D1519" s="3" t="s">
        <v>30</v>
      </c>
      <c r="E1519" s="3" t="s">
        <v>109</v>
      </c>
      <c r="I1519" s="2">
        <v>1</v>
      </c>
      <c r="K1519" s="2">
        <v>1</v>
      </c>
      <c r="N1519" s="2">
        <v>1</v>
      </c>
      <c r="R1519" s="2">
        <v>3</v>
      </c>
    </row>
    <row r="1520" spans="1:18" ht="12.75" customHeight="1">
      <c r="A1520" s="3" t="s">
        <v>14</v>
      </c>
      <c r="B1520" s="3" t="s">
        <v>15</v>
      </c>
      <c r="C1520" s="3" t="s">
        <v>16</v>
      </c>
      <c r="D1520" s="3" t="s">
        <v>30</v>
      </c>
      <c r="E1520" s="3" t="s">
        <v>104</v>
      </c>
      <c r="J1520" s="2">
        <v>1</v>
      </c>
      <c r="N1520" s="2">
        <v>1</v>
      </c>
      <c r="R1520" s="2">
        <v>2</v>
      </c>
    </row>
    <row r="1521" spans="1:18" ht="12.75" customHeight="1">
      <c r="A1521" s="3" t="s">
        <v>14</v>
      </c>
      <c r="B1521" s="3" t="s">
        <v>15</v>
      </c>
      <c r="C1521" s="3" t="s">
        <v>16</v>
      </c>
      <c r="D1521" s="3" t="s">
        <v>30</v>
      </c>
      <c r="E1521" s="3" t="s">
        <v>101</v>
      </c>
      <c r="O1521" s="2">
        <v>1</v>
      </c>
      <c r="R1521" s="2">
        <v>1</v>
      </c>
    </row>
    <row r="1522" spans="1:18" ht="12.75" customHeight="1">
      <c r="A1522" s="3" t="s">
        <v>14</v>
      </c>
      <c r="B1522" s="3" t="s">
        <v>15</v>
      </c>
      <c r="C1522" s="3" t="s">
        <v>16</v>
      </c>
      <c r="D1522" s="3" t="s">
        <v>30</v>
      </c>
      <c r="E1522" s="3" t="s">
        <v>98</v>
      </c>
      <c r="N1522" s="2">
        <v>1</v>
      </c>
      <c r="R1522" s="2">
        <v>1</v>
      </c>
    </row>
    <row r="1523" spans="1:18" ht="12.75" customHeight="1">
      <c r="A1523" s="3" t="s">
        <v>14</v>
      </c>
      <c r="B1523" s="3" t="s">
        <v>15</v>
      </c>
      <c r="C1523" s="3" t="s">
        <v>16</v>
      </c>
      <c r="D1523" s="3" t="s">
        <v>30</v>
      </c>
      <c r="E1523" s="3" t="s">
        <v>96</v>
      </c>
      <c r="G1523" s="2">
        <v>1</v>
      </c>
      <c r="R1523" s="2">
        <v>1</v>
      </c>
    </row>
    <row r="1524" spans="1:18" ht="12.75" customHeight="1">
      <c r="A1524" s="3" t="s">
        <v>14</v>
      </c>
      <c r="B1524" s="3" t="s">
        <v>15</v>
      </c>
      <c r="C1524" s="3" t="s">
        <v>16</v>
      </c>
      <c r="D1524" s="3" t="s">
        <v>30</v>
      </c>
      <c r="E1524" s="3" t="s">
        <v>95</v>
      </c>
      <c r="P1524" s="2">
        <v>1</v>
      </c>
      <c r="R1524" s="2">
        <v>1</v>
      </c>
    </row>
    <row r="1525" spans="1:18" ht="12.75" customHeight="1">
      <c r="A1525" s="3" t="s">
        <v>14</v>
      </c>
      <c r="B1525" s="3" t="s">
        <v>15</v>
      </c>
      <c r="C1525" s="3" t="s">
        <v>16</v>
      </c>
      <c r="D1525" s="3" t="s">
        <v>30</v>
      </c>
      <c r="E1525" s="3" t="s">
        <v>92</v>
      </c>
      <c r="J1525" s="2">
        <v>1</v>
      </c>
      <c r="R1525" s="2">
        <v>1</v>
      </c>
    </row>
    <row r="1526" spans="1:18" ht="12.75" customHeight="1">
      <c r="A1526" s="3" t="s">
        <v>14</v>
      </c>
      <c r="B1526" s="3" t="s">
        <v>15</v>
      </c>
      <c r="C1526" s="3" t="s">
        <v>16</v>
      </c>
      <c r="D1526" s="3" t="s">
        <v>30</v>
      </c>
      <c r="E1526" s="3" t="s">
        <v>76</v>
      </c>
      <c r="H1526" s="2">
        <v>1</v>
      </c>
      <c r="R1526" s="2">
        <v>1</v>
      </c>
    </row>
    <row r="1527" spans="1:18" ht="12.75" customHeight="1">
      <c r="A1527" s="3" t="s">
        <v>14</v>
      </c>
      <c r="B1527" s="3" t="s">
        <v>15</v>
      </c>
      <c r="C1527" s="3" t="s">
        <v>16</v>
      </c>
      <c r="D1527" s="3" t="s">
        <v>30</v>
      </c>
      <c r="E1527" s="3" t="s">
        <v>142</v>
      </c>
      <c r="K1527" s="2">
        <v>1</v>
      </c>
      <c r="R1527" s="2">
        <v>1</v>
      </c>
    </row>
    <row r="1528" spans="1:18" ht="12.75" customHeight="1">
      <c r="A1528" s="3" t="s">
        <v>14</v>
      </c>
      <c r="B1528" s="3" t="s">
        <v>15</v>
      </c>
      <c r="C1528" s="3" t="s">
        <v>16</v>
      </c>
      <c r="D1528" s="3" t="s">
        <v>30</v>
      </c>
      <c r="E1528" s="3" t="s">
        <v>141</v>
      </c>
      <c r="L1528" s="2">
        <v>1</v>
      </c>
      <c r="R1528" s="2">
        <v>1</v>
      </c>
    </row>
    <row r="1529" spans="1:18" ht="12.75" customHeight="1">
      <c r="A1529" s="3" t="s">
        <v>14</v>
      </c>
      <c r="B1529" s="3" t="s">
        <v>15</v>
      </c>
      <c r="C1529" s="3" t="s">
        <v>16</v>
      </c>
      <c r="D1529" s="3" t="s">
        <v>30</v>
      </c>
      <c r="E1529" s="3" t="s">
        <v>140</v>
      </c>
      <c r="M1529" s="2">
        <v>1</v>
      </c>
      <c r="R1529" s="2">
        <v>1</v>
      </c>
    </row>
    <row r="1530" spans="1:18" ht="12.75" customHeight="1">
      <c r="A1530" s="3" t="s">
        <v>14</v>
      </c>
      <c r="B1530" s="3" t="s">
        <v>15</v>
      </c>
      <c r="C1530" s="3" t="s">
        <v>16</v>
      </c>
      <c r="D1530" s="3" t="s">
        <v>30</v>
      </c>
      <c r="E1530" s="3" t="s">
        <v>139</v>
      </c>
      <c r="N1530" s="2">
        <v>1</v>
      </c>
      <c r="R1530" s="2">
        <v>1</v>
      </c>
    </row>
    <row r="1531" spans="1:18" ht="12.75" customHeight="1">
      <c r="A1531" s="3" t="s">
        <v>14</v>
      </c>
      <c r="B1531" s="3" t="s">
        <v>15</v>
      </c>
      <c r="C1531" s="3" t="s">
        <v>16</v>
      </c>
      <c r="D1531" s="3" t="s">
        <v>30</v>
      </c>
      <c r="E1531" s="3" t="s">
        <v>138</v>
      </c>
      <c r="J1531" s="2">
        <v>1</v>
      </c>
      <c r="R1531" s="2">
        <v>1</v>
      </c>
    </row>
    <row r="1532" spans="1:18" ht="12.75" customHeight="1">
      <c r="A1532" s="3"/>
      <c r="B1532" s="3"/>
      <c r="C1532" s="3"/>
      <c r="D1532" s="3"/>
      <c r="E1532" s="3"/>
      <c r="J1532" s="2"/>
      <c r="R1532" s="2"/>
    </row>
    <row r="1533" spans="1:18" ht="12.75" customHeight="1">
      <c r="A1533" s="3"/>
      <c r="B1533" s="3"/>
      <c r="C1533" s="3"/>
      <c r="D1533" s="3"/>
      <c r="E1533" s="3"/>
      <c r="J1533" s="2"/>
      <c r="R1533" s="2"/>
    </row>
    <row r="1534" spans="1:18" ht="12.75" customHeight="1">
      <c r="A1534" s="3"/>
      <c r="B1534" s="3"/>
      <c r="C1534" s="3"/>
      <c r="D1534" s="3"/>
      <c r="E1534" s="3"/>
      <c r="J1534" s="2"/>
      <c r="R1534" s="2"/>
    </row>
    <row r="1535" spans="1:18" ht="12.75" customHeight="1">
      <c r="A1535" s="3" t="s">
        <v>14</v>
      </c>
      <c r="B1535" s="3" t="s">
        <v>15</v>
      </c>
      <c r="C1535" s="3" t="s">
        <v>16</v>
      </c>
      <c r="D1535" s="3" t="s">
        <v>18</v>
      </c>
      <c r="E1535" s="3" t="s">
        <v>57</v>
      </c>
      <c r="F1535" s="2">
        <v>389</v>
      </c>
      <c r="G1535" s="2">
        <v>423</v>
      </c>
      <c r="H1535" s="2">
        <v>442</v>
      </c>
      <c r="I1535" s="2">
        <v>385</v>
      </c>
      <c r="J1535" s="2">
        <v>357</v>
      </c>
      <c r="K1535" s="2">
        <v>343</v>
      </c>
      <c r="L1535" s="2">
        <v>366</v>
      </c>
      <c r="M1535" s="2">
        <v>374</v>
      </c>
      <c r="N1535" s="2">
        <v>383</v>
      </c>
      <c r="O1535" s="2">
        <v>364</v>
      </c>
      <c r="P1535" s="2">
        <v>389</v>
      </c>
      <c r="Q1535" s="2">
        <v>381</v>
      </c>
      <c r="R1535" s="2">
        <v>4596</v>
      </c>
    </row>
    <row r="1536" spans="1:18" ht="12.75" customHeight="1">
      <c r="A1536" s="3" t="s">
        <v>14</v>
      </c>
      <c r="B1536" s="3" t="s">
        <v>15</v>
      </c>
      <c r="C1536" s="3" t="s">
        <v>16</v>
      </c>
      <c r="D1536" s="3" t="s">
        <v>18</v>
      </c>
      <c r="E1536" s="3" t="s">
        <v>17</v>
      </c>
      <c r="F1536" s="2">
        <v>675</v>
      </c>
      <c r="G1536" s="2">
        <v>695</v>
      </c>
      <c r="H1536" s="2">
        <v>812</v>
      </c>
      <c r="I1536" s="2">
        <v>746</v>
      </c>
      <c r="J1536" s="2">
        <v>787</v>
      </c>
      <c r="K1536" s="2">
        <v>556</v>
      </c>
      <c r="L1536" s="2">
        <v>689</v>
      </c>
      <c r="M1536" s="2">
        <v>671</v>
      </c>
      <c r="N1536" s="2">
        <v>674</v>
      </c>
      <c r="O1536" s="2">
        <v>676</v>
      </c>
      <c r="P1536" s="2">
        <v>747</v>
      </c>
      <c r="Q1536" s="2">
        <v>677</v>
      </c>
      <c r="R1536" s="2">
        <v>8405</v>
      </c>
    </row>
    <row r="1537" spans="1:18" ht="12.75" customHeight="1">
      <c r="A1537" s="3" t="s">
        <v>14</v>
      </c>
      <c r="B1537" s="3" t="s">
        <v>15</v>
      </c>
      <c r="C1537" s="3" t="s">
        <v>16</v>
      </c>
      <c r="D1537" s="3" t="s">
        <v>18</v>
      </c>
      <c r="E1537" s="3" t="s">
        <v>42</v>
      </c>
      <c r="F1537" s="2">
        <v>825</v>
      </c>
      <c r="G1537" s="2">
        <v>912</v>
      </c>
      <c r="H1537" s="2">
        <v>944</v>
      </c>
      <c r="I1537" s="2">
        <v>852</v>
      </c>
      <c r="J1537" s="2">
        <v>926</v>
      </c>
      <c r="K1537" s="2">
        <v>705</v>
      </c>
      <c r="L1537" s="2">
        <v>854</v>
      </c>
      <c r="M1537" s="2">
        <v>785</v>
      </c>
      <c r="N1537" s="2">
        <v>799</v>
      </c>
      <c r="O1537" s="2">
        <v>830</v>
      </c>
      <c r="P1537" s="2">
        <v>855</v>
      </c>
      <c r="Q1537" s="2">
        <v>806</v>
      </c>
      <c r="R1537" s="2">
        <v>10093</v>
      </c>
    </row>
    <row r="1538" spans="1:18" ht="12.75" customHeight="1">
      <c r="A1538" s="3" t="s">
        <v>14</v>
      </c>
      <c r="B1538" s="3" t="s">
        <v>15</v>
      </c>
      <c r="C1538" s="3" t="s">
        <v>16</v>
      </c>
      <c r="D1538" s="3" t="s">
        <v>18</v>
      </c>
      <c r="E1538" s="3" t="s">
        <v>41</v>
      </c>
      <c r="F1538" s="2">
        <v>773</v>
      </c>
      <c r="G1538" s="2">
        <v>815</v>
      </c>
      <c r="H1538" s="2">
        <v>897</v>
      </c>
      <c r="I1538" s="2">
        <v>861</v>
      </c>
      <c r="J1538" s="2">
        <v>886</v>
      </c>
      <c r="K1538" s="2">
        <v>749</v>
      </c>
      <c r="L1538" s="2">
        <v>789</v>
      </c>
      <c r="M1538" s="2">
        <v>851</v>
      </c>
      <c r="N1538" s="2">
        <v>821</v>
      </c>
      <c r="O1538" s="2">
        <v>832</v>
      </c>
      <c r="P1538" s="2">
        <v>892</v>
      </c>
      <c r="Q1538" s="2">
        <v>804</v>
      </c>
      <c r="R1538" s="2">
        <v>9970</v>
      </c>
    </row>
    <row r="1539" spans="1:18" ht="12.75" customHeight="1">
      <c r="A1539" s="3" t="s">
        <v>14</v>
      </c>
      <c r="B1539" s="3" t="s">
        <v>15</v>
      </c>
      <c r="C1539" s="3" t="s">
        <v>16</v>
      </c>
      <c r="D1539" s="3" t="s">
        <v>18</v>
      </c>
      <c r="E1539" s="3" t="s">
        <v>38</v>
      </c>
      <c r="F1539" s="2">
        <v>743</v>
      </c>
      <c r="G1539" s="2">
        <v>708</v>
      </c>
      <c r="H1539" s="2">
        <v>678</v>
      </c>
      <c r="I1539" s="2">
        <v>741</v>
      </c>
      <c r="J1539" s="2">
        <v>759</v>
      </c>
      <c r="K1539" s="2">
        <v>685</v>
      </c>
      <c r="L1539" s="2">
        <v>656</v>
      </c>
      <c r="M1539" s="2">
        <v>685</v>
      </c>
      <c r="N1539" s="2">
        <v>665</v>
      </c>
      <c r="O1539" s="2">
        <v>722</v>
      </c>
      <c r="P1539" s="2">
        <v>718</v>
      </c>
      <c r="Q1539" s="2">
        <v>718</v>
      </c>
      <c r="R1539" s="2">
        <v>8478</v>
      </c>
    </row>
    <row r="1540" spans="1:18" ht="12.75" customHeight="1">
      <c r="A1540" s="3" t="s">
        <v>14</v>
      </c>
      <c r="B1540" s="3" t="s">
        <v>15</v>
      </c>
      <c r="C1540" s="3" t="s">
        <v>16</v>
      </c>
      <c r="D1540" s="3" t="s">
        <v>18</v>
      </c>
      <c r="E1540" s="3" t="s">
        <v>50</v>
      </c>
      <c r="F1540" s="2">
        <v>546</v>
      </c>
      <c r="G1540" s="2">
        <v>505</v>
      </c>
      <c r="H1540" s="2">
        <v>454</v>
      </c>
      <c r="I1540" s="2">
        <v>475</v>
      </c>
      <c r="J1540" s="2">
        <v>460</v>
      </c>
      <c r="K1540" s="2">
        <v>515</v>
      </c>
      <c r="L1540" s="2">
        <v>472</v>
      </c>
      <c r="M1540" s="2">
        <v>522</v>
      </c>
      <c r="N1540" s="2">
        <v>538</v>
      </c>
      <c r="O1540" s="2">
        <v>489</v>
      </c>
      <c r="P1540" s="2">
        <v>466</v>
      </c>
      <c r="Q1540" s="2">
        <v>570</v>
      </c>
      <c r="R1540" s="2">
        <v>6012</v>
      </c>
    </row>
    <row r="1541" spans="1:18" ht="12.75" customHeight="1">
      <c r="A1541" s="3" t="s">
        <v>14</v>
      </c>
      <c r="B1541" s="3" t="s">
        <v>15</v>
      </c>
      <c r="C1541" s="3" t="s">
        <v>16</v>
      </c>
      <c r="D1541" s="3" t="s">
        <v>18</v>
      </c>
      <c r="E1541" s="3" t="s">
        <v>124</v>
      </c>
      <c r="F1541" s="2">
        <v>350</v>
      </c>
      <c r="G1541" s="2">
        <v>335</v>
      </c>
      <c r="H1541" s="2">
        <v>285</v>
      </c>
      <c r="I1541" s="2">
        <v>338</v>
      </c>
      <c r="J1541" s="2">
        <v>302</v>
      </c>
      <c r="K1541" s="2">
        <v>411</v>
      </c>
      <c r="L1541" s="2">
        <v>354</v>
      </c>
      <c r="M1541" s="2">
        <v>337</v>
      </c>
      <c r="N1541" s="2">
        <v>331</v>
      </c>
      <c r="O1541" s="2">
        <v>342</v>
      </c>
      <c r="P1541" s="2">
        <v>298</v>
      </c>
      <c r="Q1541" s="2">
        <v>308</v>
      </c>
      <c r="R1541" s="2">
        <v>3991</v>
      </c>
    </row>
    <row r="1542" spans="1:18" ht="12.75" customHeight="1">
      <c r="A1542" s="3" t="s">
        <v>14</v>
      </c>
      <c r="B1542" s="3" t="s">
        <v>15</v>
      </c>
      <c r="C1542" s="3" t="s">
        <v>16</v>
      </c>
      <c r="D1542" s="3" t="s">
        <v>18</v>
      </c>
      <c r="E1542" s="3" t="s">
        <v>46</v>
      </c>
      <c r="F1542" s="2">
        <v>243</v>
      </c>
      <c r="G1542" s="2">
        <v>221</v>
      </c>
      <c r="H1542" s="2">
        <v>193</v>
      </c>
      <c r="I1542" s="2">
        <v>210</v>
      </c>
      <c r="J1542" s="2">
        <v>209</v>
      </c>
      <c r="K1542" s="2">
        <v>253</v>
      </c>
      <c r="L1542" s="2">
        <v>238</v>
      </c>
      <c r="M1542" s="2">
        <v>247</v>
      </c>
      <c r="N1542" s="2">
        <v>223</v>
      </c>
      <c r="O1542" s="2">
        <v>243</v>
      </c>
      <c r="P1542" s="2">
        <v>202</v>
      </c>
      <c r="Q1542" s="2">
        <v>244</v>
      </c>
      <c r="R1542" s="2">
        <v>2726</v>
      </c>
    </row>
    <row r="1543" spans="1:18" ht="12.75" customHeight="1">
      <c r="A1543" s="3" t="s">
        <v>14</v>
      </c>
      <c r="B1543" s="3" t="s">
        <v>15</v>
      </c>
      <c r="C1543" s="3" t="s">
        <v>16</v>
      </c>
      <c r="D1543" s="3" t="s">
        <v>18</v>
      </c>
      <c r="E1543" s="3" t="s">
        <v>123</v>
      </c>
      <c r="F1543" s="2">
        <v>149</v>
      </c>
      <c r="G1543" s="2">
        <v>157</v>
      </c>
      <c r="H1543" s="2">
        <v>125</v>
      </c>
      <c r="I1543" s="2">
        <v>128</v>
      </c>
      <c r="J1543" s="2">
        <v>125</v>
      </c>
      <c r="K1543" s="2">
        <v>198</v>
      </c>
      <c r="L1543" s="2">
        <v>161</v>
      </c>
      <c r="M1543" s="2">
        <v>177</v>
      </c>
      <c r="N1543" s="2">
        <v>151</v>
      </c>
      <c r="O1543" s="2">
        <v>142</v>
      </c>
      <c r="P1543" s="2">
        <v>136</v>
      </c>
      <c r="Q1543" s="2">
        <v>147</v>
      </c>
      <c r="R1543" s="2">
        <v>1796</v>
      </c>
    </row>
    <row r="1544" spans="1:18" ht="12.75" customHeight="1">
      <c r="A1544" s="3" t="s">
        <v>14</v>
      </c>
      <c r="B1544" s="3" t="s">
        <v>15</v>
      </c>
      <c r="C1544" s="3" t="s">
        <v>16</v>
      </c>
      <c r="D1544" s="3" t="s">
        <v>18</v>
      </c>
      <c r="E1544" s="3" t="s">
        <v>122</v>
      </c>
      <c r="F1544" s="2">
        <v>116</v>
      </c>
      <c r="G1544" s="2">
        <v>93</v>
      </c>
      <c r="H1544" s="2">
        <v>57</v>
      </c>
      <c r="I1544" s="2">
        <v>79</v>
      </c>
      <c r="J1544" s="2">
        <v>80</v>
      </c>
      <c r="K1544" s="2">
        <v>143</v>
      </c>
      <c r="L1544" s="2">
        <v>131</v>
      </c>
      <c r="M1544" s="2">
        <v>112</v>
      </c>
      <c r="N1544" s="2">
        <v>125</v>
      </c>
      <c r="O1544" s="2">
        <v>110</v>
      </c>
      <c r="P1544" s="2">
        <v>98</v>
      </c>
      <c r="Q1544" s="2">
        <v>98</v>
      </c>
      <c r="R1544" s="2">
        <v>1242</v>
      </c>
    </row>
    <row r="1545" spans="1:18" ht="12.75" customHeight="1">
      <c r="A1545" s="3" t="s">
        <v>14</v>
      </c>
      <c r="B1545" s="3" t="s">
        <v>15</v>
      </c>
      <c r="C1545" s="3" t="s">
        <v>16</v>
      </c>
      <c r="D1545" s="3" t="s">
        <v>18</v>
      </c>
      <c r="E1545" s="3" t="s">
        <v>121</v>
      </c>
      <c r="F1545" s="2">
        <v>64</v>
      </c>
      <c r="G1545" s="2">
        <v>53</v>
      </c>
      <c r="H1545" s="2">
        <v>41</v>
      </c>
      <c r="I1545" s="2">
        <v>57</v>
      </c>
      <c r="J1545" s="2">
        <v>62</v>
      </c>
      <c r="K1545" s="2">
        <v>110</v>
      </c>
      <c r="L1545" s="2">
        <v>71</v>
      </c>
      <c r="M1545" s="2">
        <v>78</v>
      </c>
      <c r="N1545" s="2">
        <v>84</v>
      </c>
      <c r="O1545" s="2">
        <v>78</v>
      </c>
      <c r="P1545" s="2">
        <v>57</v>
      </c>
      <c r="Q1545" s="2">
        <v>74</v>
      </c>
      <c r="R1545" s="2">
        <v>829</v>
      </c>
    </row>
    <row r="1546" spans="1:18" ht="12.75" customHeight="1">
      <c r="A1546" s="3" t="s">
        <v>14</v>
      </c>
      <c r="B1546" s="3" t="s">
        <v>15</v>
      </c>
      <c r="C1546" s="3" t="s">
        <v>16</v>
      </c>
      <c r="D1546" s="3" t="s">
        <v>18</v>
      </c>
      <c r="E1546" s="3" t="s">
        <v>120</v>
      </c>
      <c r="F1546" s="2">
        <v>45</v>
      </c>
      <c r="G1546" s="2">
        <v>45</v>
      </c>
      <c r="H1546" s="2">
        <v>31</v>
      </c>
      <c r="I1546" s="2">
        <v>48</v>
      </c>
      <c r="J1546" s="2">
        <v>30</v>
      </c>
      <c r="K1546" s="2">
        <v>93</v>
      </c>
      <c r="L1546" s="2">
        <v>60</v>
      </c>
      <c r="M1546" s="2">
        <v>44</v>
      </c>
      <c r="N1546" s="2">
        <v>51</v>
      </c>
      <c r="O1546" s="2">
        <v>50</v>
      </c>
      <c r="P1546" s="2">
        <v>34</v>
      </c>
      <c r="Q1546" s="2">
        <v>45</v>
      </c>
      <c r="R1546" s="2">
        <v>576</v>
      </c>
    </row>
    <row r="1547" spans="1:18" ht="12.75" customHeight="1">
      <c r="A1547" s="3" t="s">
        <v>14</v>
      </c>
      <c r="B1547" s="3" t="s">
        <v>15</v>
      </c>
      <c r="C1547" s="3" t="s">
        <v>16</v>
      </c>
      <c r="D1547" s="3" t="s">
        <v>18</v>
      </c>
      <c r="E1547" s="3" t="s">
        <v>119</v>
      </c>
      <c r="F1547" s="2">
        <v>22</v>
      </c>
      <c r="G1547" s="2">
        <v>22</v>
      </c>
      <c r="H1547" s="2">
        <v>16</v>
      </c>
      <c r="I1547" s="2">
        <v>32</v>
      </c>
      <c r="J1547" s="2">
        <v>23</v>
      </c>
      <c r="K1547" s="2">
        <v>54</v>
      </c>
      <c r="L1547" s="2">
        <v>53</v>
      </c>
      <c r="M1547" s="2">
        <v>55</v>
      </c>
      <c r="N1547" s="2">
        <v>40</v>
      </c>
      <c r="O1547" s="2">
        <v>34</v>
      </c>
      <c r="P1547" s="2">
        <v>25</v>
      </c>
      <c r="Q1547" s="2">
        <v>32</v>
      </c>
      <c r="R1547" s="2">
        <v>408</v>
      </c>
    </row>
    <row r="1548" spans="1:18" ht="12.75" customHeight="1">
      <c r="A1548" s="3" t="s">
        <v>14</v>
      </c>
      <c r="B1548" s="3" t="s">
        <v>15</v>
      </c>
      <c r="C1548" s="3" t="s">
        <v>16</v>
      </c>
      <c r="D1548" s="3" t="s">
        <v>18</v>
      </c>
      <c r="E1548" s="3" t="s">
        <v>118</v>
      </c>
      <c r="F1548" s="2">
        <v>19</v>
      </c>
      <c r="G1548" s="2">
        <v>8</v>
      </c>
      <c r="H1548" s="2">
        <v>8</v>
      </c>
      <c r="I1548" s="2">
        <v>15</v>
      </c>
      <c r="J1548" s="2">
        <v>17</v>
      </c>
      <c r="K1548" s="2">
        <v>53</v>
      </c>
      <c r="L1548" s="2">
        <v>39</v>
      </c>
      <c r="M1548" s="2">
        <v>29</v>
      </c>
      <c r="N1548" s="2">
        <v>25</v>
      </c>
      <c r="O1548" s="2">
        <v>24</v>
      </c>
      <c r="P1548" s="2">
        <v>20</v>
      </c>
      <c r="Q1548" s="2">
        <v>17</v>
      </c>
      <c r="R1548" s="2">
        <v>274</v>
      </c>
    </row>
    <row r="1549" spans="1:18" ht="12.75" customHeight="1">
      <c r="A1549" s="3" t="s">
        <v>14</v>
      </c>
      <c r="B1549" s="3" t="s">
        <v>15</v>
      </c>
      <c r="C1549" s="3" t="s">
        <v>16</v>
      </c>
      <c r="D1549" s="3" t="s">
        <v>18</v>
      </c>
      <c r="E1549" s="3" t="s">
        <v>117</v>
      </c>
      <c r="F1549" s="2">
        <v>11</v>
      </c>
      <c r="G1549" s="2">
        <v>10</v>
      </c>
      <c r="H1549" s="2">
        <v>9</v>
      </c>
      <c r="I1549" s="2">
        <v>18</v>
      </c>
      <c r="J1549" s="2">
        <v>13</v>
      </c>
      <c r="K1549" s="2">
        <v>25</v>
      </c>
      <c r="L1549" s="2">
        <v>15</v>
      </c>
      <c r="M1549" s="2">
        <v>13</v>
      </c>
      <c r="N1549" s="2">
        <v>19</v>
      </c>
      <c r="O1549" s="2">
        <v>22</v>
      </c>
      <c r="P1549" s="2">
        <v>9</v>
      </c>
      <c r="Q1549" s="2">
        <v>12</v>
      </c>
      <c r="R1549" s="2">
        <v>176</v>
      </c>
    </row>
    <row r="1550" spans="1:18" ht="12.75" customHeight="1">
      <c r="A1550" s="3" t="s">
        <v>14</v>
      </c>
      <c r="B1550" s="3" t="s">
        <v>15</v>
      </c>
      <c r="C1550" s="3" t="s">
        <v>16</v>
      </c>
      <c r="D1550" s="3" t="s">
        <v>18</v>
      </c>
      <c r="E1550" s="3" t="s">
        <v>116</v>
      </c>
      <c r="F1550" s="2">
        <v>6</v>
      </c>
      <c r="G1550" s="2">
        <v>10</v>
      </c>
      <c r="H1550" s="2">
        <v>8</v>
      </c>
      <c r="I1550" s="2">
        <v>8</v>
      </c>
      <c r="J1550" s="2">
        <v>13</v>
      </c>
      <c r="K1550" s="2">
        <v>26</v>
      </c>
      <c r="L1550" s="2">
        <v>20</v>
      </c>
      <c r="M1550" s="2">
        <v>11</v>
      </c>
      <c r="N1550" s="2">
        <v>11</v>
      </c>
      <c r="O1550" s="2">
        <v>11</v>
      </c>
      <c r="P1550" s="2">
        <v>7</v>
      </c>
      <c r="Q1550" s="2">
        <v>15</v>
      </c>
      <c r="R1550" s="2">
        <v>146</v>
      </c>
    </row>
    <row r="1551" spans="1:18" ht="12.75" customHeight="1">
      <c r="A1551" s="3" t="s">
        <v>14</v>
      </c>
      <c r="B1551" s="3" t="s">
        <v>15</v>
      </c>
      <c r="C1551" s="3" t="s">
        <v>16</v>
      </c>
      <c r="D1551" s="3" t="s">
        <v>18</v>
      </c>
      <c r="E1551" s="3" t="s">
        <v>115</v>
      </c>
      <c r="F1551" s="2">
        <v>7</v>
      </c>
      <c r="G1551" s="2">
        <v>11</v>
      </c>
      <c r="H1551" s="2">
        <v>8</v>
      </c>
      <c r="I1551" s="2">
        <v>3</v>
      </c>
      <c r="J1551" s="2">
        <v>7</v>
      </c>
      <c r="K1551" s="2">
        <v>25</v>
      </c>
      <c r="L1551" s="2">
        <v>17</v>
      </c>
      <c r="M1551" s="2">
        <v>14</v>
      </c>
      <c r="N1551" s="2">
        <v>11</v>
      </c>
      <c r="O1551" s="2">
        <v>10</v>
      </c>
      <c r="P1551" s="2">
        <v>6</v>
      </c>
      <c r="Q1551" s="2">
        <v>2</v>
      </c>
      <c r="R1551" s="2">
        <v>121</v>
      </c>
    </row>
    <row r="1552" spans="1:18" ht="12.75" customHeight="1">
      <c r="A1552" s="3" t="s">
        <v>14</v>
      </c>
      <c r="B1552" s="3" t="s">
        <v>15</v>
      </c>
      <c r="C1552" s="3" t="s">
        <v>16</v>
      </c>
      <c r="D1552" s="3" t="s">
        <v>18</v>
      </c>
      <c r="E1552" s="3" t="s">
        <v>114</v>
      </c>
      <c r="F1552" s="2">
        <v>8</v>
      </c>
      <c r="G1552" s="2">
        <v>2</v>
      </c>
      <c r="H1552" s="2">
        <v>7</v>
      </c>
      <c r="I1552" s="2">
        <v>5</v>
      </c>
      <c r="J1552" s="2">
        <v>5</v>
      </c>
      <c r="K1552" s="2">
        <v>15</v>
      </c>
      <c r="L1552" s="2">
        <v>9</v>
      </c>
      <c r="M1552" s="2">
        <v>8</v>
      </c>
      <c r="N1552" s="2">
        <v>7</v>
      </c>
      <c r="O1552" s="2">
        <v>6</v>
      </c>
      <c r="P1552" s="2">
        <v>9</v>
      </c>
      <c r="Q1552" s="2">
        <v>3</v>
      </c>
      <c r="R1552" s="2">
        <v>84</v>
      </c>
    </row>
    <row r="1553" spans="1:18" ht="12.75" customHeight="1">
      <c r="A1553" s="3" t="s">
        <v>14</v>
      </c>
      <c r="B1553" s="3" t="s">
        <v>15</v>
      </c>
      <c r="C1553" s="3" t="s">
        <v>16</v>
      </c>
      <c r="D1553" s="3" t="s">
        <v>18</v>
      </c>
      <c r="E1553" s="3" t="s">
        <v>113</v>
      </c>
      <c r="F1553" s="2">
        <v>8</v>
      </c>
      <c r="G1553" s="2">
        <v>2</v>
      </c>
      <c r="H1553" s="2">
        <v>2</v>
      </c>
      <c r="I1553" s="2">
        <v>3</v>
      </c>
      <c r="J1553" s="2">
        <v>3</v>
      </c>
      <c r="K1553" s="2">
        <v>12</v>
      </c>
      <c r="L1553" s="2">
        <v>12</v>
      </c>
      <c r="M1553" s="2">
        <v>6</v>
      </c>
      <c r="N1553" s="2">
        <v>6</v>
      </c>
      <c r="O1553" s="2">
        <v>2</v>
      </c>
      <c r="P1553" s="2">
        <v>7</v>
      </c>
      <c r="Q1553" s="2">
        <v>5</v>
      </c>
      <c r="R1553" s="2">
        <v>68</v>
      </c>
    </row>
    <row r="1554" spans="1:18" ht="12.75" customHeight="1">
      <c r="A1554" s="3" t="s">
        <v>14</v>
      </c>
      <c r="B1554" s="3" t="s">
        <v>15</v>
      </c>
      <c r="C1554" s="3" t="s">
        <v>16</v>
      </c>
      <c r="D1554" s="3" t="s">
        <v>18</v>
      </c>
      <c r="E1554" s="3" t="s">
        <v>112</v>
      </c>
      <c r="F1554" s="2">
        <v>7</v>
      </c>
      <c r="G1554" s="2">
        <v>3</v>
      </c>
      <c r="H1554" s="2">
        <v>2</v>
      </c>
      <c r="I1554" s="2">
        <v>5</v>
      </c>
      <c r="J1554" s="2">
        <v>5</v>
      </c>
      <c r="K1554" s="2">
        <v>13</v>
      </c>
      <c r="L1554" s="2">
        <v>5</v>
      </c>
      <c r="M1554" s="2">
        <v>2</v>
      </c>
      <c r="N1554" s="2">
        <v>4</v>
      </c>
      <c r="O1554" s="2">
        <v>6</v>
      </c>
      <c r="P1554" s="2">
        <v>9</v>
      </c>
      <c r="Q1554" s="2">
        <v>1</v>
      </c>
      <c r="R1554" s="2">
        <v>62</v>
      </c>
    </row>
    <row r="1555" spans="1:18" ht="12.75" customHeight="1">
      <c r="A1555" s="3" t="s">
        <v>14</v>
      </c>
      <c r="B1555" s="3" t="s">
        <v>15</v>
      </c>
      <c r="C1555" s="3" t="s">
        <v>16</v>
      </c>
      <c r="D1555" s="3" t="s">
        <v>18</v>
      </c>
      <c r="E1555" s="3" t="s">
        <v>111</v>
      </c>
      <c r="F1555" s="2">
        <v>2</v>
      </c>
      <c r="G1555" s="2">
        <v>8</v>
      </c>
      <c r="H1555" s="2">
        <v>3</v>
      </c>
      <c r="I1555" s="2">
        <v>3</v>
      </c>
      <c r="J1555" s="2">
        <v>7</v>
      </c>
      <c r="K1555" s="2">
        <v>13</v>
      </c>
      <c r="L1555" s="2">
        <v>8</v>
      </c>
      <c r="M1555" s="2">
        <v>6</v>
      </c>
      <c r="N1555" s="2">
        <v>2</v>
      </c>
      <c r="O1555" s="2">
        <v>3</v>
      </c>
      <c r="P1555" s="2">
        <v>1</v>
      </c>
      <c r="Q1555" s="2">
        <v>5</v>
      </c>
      <c r="R1555" s="2">
        <v>61</v>
      </c>
    </row>
    <row r="1556" spans="1:18" ht="12.75" customHeight="1">
      <c r="A1556" s="3" t="s">
        <v>14</v>
      </c>
      <c r="B1556" s="3" t="s">
        <v>15</v>
      </c>
      <c r="C1556" s="3" t="s">
        <v>16</v>
      </c>
      <c r="D1556" s="3" t="s">
        <v>18</v>
      </c>
      <c r="E1556" s="3" t="s">
        <v>44</v>
      </c>
      <c r="F1556" s="2">
        <v>3</v>
      </c>
      <c r="G1556" s="2">
        <v>2</v>
      </c>
      <c r="H1556" s="2">
        <v>4</v>
      </c>
      <c r="I1556" s="2">
        <v>3</v>
      </c>
      <c r="K1556" s="2">
        <v>3</v>
      </c>
      <c r="L1556" s="2">
        <v>1</v>
      </c>
      <c r="M1556" s="2">
        <v>6</v>
      </c>
      <c r="N1556" s="2">
        <v>3</v>
      </c>
      <c r="O1556" s="2">
        <v>2</v>
      </c>
      <c r="Q1556" s="2">
        <v>2</v>
      </c>
      <c r="R1556" s="2">
        <v>29</v>
      </c>
    </row>
    <row r="1557" spans="1:18" ht="12.75" customHeight="1">
      <c r="A1557" s="3" t="s">
        <v>14</v>
      </c>
      <c r="B1557" s="3" t="s">
        <v>15</v>
      </c>
      <c r="C1557" s="3" t="s">
        <v>16</v>
      </c>
      <c r="D1557" s="3" t="s">
        <v>18</v>
      </c>
      <c r="E1557" s="3" t="s">
        <v>110</v>
      </c>
      <c r="G1557" s="2">
        <v>2</v>
      </c>
      <c r="H1557" s="2">
        <v>2</v>
      </c>
      <c r="I1557" s="2">
        <v>1</v>
      </c>
      <c r="J1557" s="2">
        <v>3</v>
      </c>
      <c r="K1557" s="2">
        <v>7</v>
      </c>
      <c r="L1557" s="2">
        <v>8</v>
      </c>
      <c r="M1557" s="2">
        <v>5</v>
      </c>
      <c r="N1557" s="2">
        <v>9</v>
      </c>
      <c r="O1557" s="2">
        <v>5</v>
      </c>
      <c r="P1557" s="2">
        <v>4</v>
      </c>
      <c r="Q1557" s="2">
        <v>2</v>
      </c>
      <c r="R1557" s="2">
        <v>48</v>
      </c>
    </row>
    <row r="1558" spans="1:18" ht="12.75" customHeight="1">
      <c r="A1558" s="3" t="s">
        <v>14</v>
      </c>
      <c r="B1558" s="3" t="s">
        <v>15</v>
      </c>
      <c r="C1558" s="3" t="s">
        <v>16</v>
      </c>
      <c r="D1558" s="3" t="s">
        <v>18</v>
      </c>
      <c r="E1558" s="3" t="s">
        <v>109</v>
      </c>
      <c r="F1558" s="2">
        <v>3</v>
      </c>
      <c r="G1558" s="2">
        <v>2</v>
      </c>
      <c r="I1558" s="2">
        <v>2</v>
      </c>
      <c r="J1558" s="2">
        <v>3</v>
      </c>
      <c r="K1558" s="2">
        <v>5</v>
      </c>
      <c r="L1558" s="2">
        <v>4</v>
      </c>
      <c r="M1558" s="2">
        <v>5</v>
      </c>
      <c r="N1558" s="2">
        <v>4</v>
      </c>
      <c r="O1558" s="2">
        <v>4</v>
      </c>
      <c r="P1558" s="2">
        <v>1</v>
      </c>
      <c r="Q1558" s="2">
        <v>2</v>
      </c>
      <c r="R1558" s="2">
        <v>35</v>
      </c>
    </row>
    <row r="1559" spans="1:18" ht="12.75" customHeight="1">
      <c r="A1559" s="3" t="s">
        <v>14</v>
      </c>
      <c r="B1559" s="3" t="s">
        <v>15</v>
      </c>
      <c r="C1559" s="3" t="s">
        <v>16</v>
      </c>
      <c r="D1559" s="3" t="s">
        <v>18</v>
      </c>
      <c r="E1559" s="3" t="s">
        <v>108</v>
      </c>
      <c r="G1559" s="2">
        <v>1</v>
      </c>
      <c r="H1559" s="2">
        <v>1</v>
      </c>
      <c r="I1559" s="2">
        <v>2</v>
      </c>
      <c r="J1559" s="2">
        <v>1</v>
      </c>
      <c r="K1559" s="2">
        <v>10</v>
      </c>
      <c r="L1559" s="2">
        <v>4</v>
      </c>
      <c r="M1559" s="2">
        <v>5</v>
      </c>
      <c r="N1559" s="2">
        <v>3</v>
      </c>
      <c r="O1559" s="2">
        <v>4</v>
      </c>
      <c r="P1559" s="2">
        <v>3</v>
      </c>
      <c r="Q1559" s="2">
        <v>1</v>
      </c>
      <c r="R1559" s="2">
        <v>35</v>
      </c>
    </row>
    <row r="1560" spans="1:18" ht="12.75" customHeight="1">
      <c r="A1560" s="3" t="s">
        <v>14</v>
      </c>
      <c r="B1560" s="3" t="s">
        <v>15</v>
      </c>
      <c r="C1560" s="3" t="s">
        <v>16</v>
      </c>
      <c r="D1560" s="3" t="s">
        <v>18</v>
      </c>
      <c r="E1560" s="3" t="s">
        <v>107</v>
      </c>
      <c r="F1560" s="2">
        <v>4</v>
      </c>
      <c r="G1560" s="2">
        <v>3</v>
      </c>
      <c r="H1560" s="2">
        <v>3</v>
      </c>
      <c r="I1560" s="2">
        <v>1</v>
      </c>
      <c r="J1560" s="2">
        <v>1</v>
      </c>
      <c r="K1560" s="2">
        <v>3</v>
      </c>
      <c r="L1560" s="2">
        <v>6</v>
      </c>
      <c r="M1560" s="2">
        <v>4</v>
      </c>
      <c r="N1560" s="2">
        <v>2</v>
      </c>
      <c r="P1560" s="2">
        <v>2</v>
      </c>
      <c r="Q1560" s="2">
        <v>1</v>
      </c>
      <c r="R1560" s="2">
        <v>30</v>
      </c>
    </row>
    <row r="1561" spans="1:18" ht="12.75" customHeight="1">
      <c r="A1561" s="3" t="s">
        <v>14</v>
      </c>
      <c r="B1561" s="3" t="s">
        <v>15</v>
      </c>
      <c r="C1561" s="3" t="s">
        <v>16</v>
      </c>
      <c r="D1561" s="3" t="s">
        <v>18</v>
      </c>
      <c r="E1561" s="3" t="s">
        <v>106</v>
      </c>
      <c r="H1561" s="2">
        <v>1</v>
      </c>
      <c r="I1561" s="2">
        <v>2</v>
      </c>
      <c r="J1561" s="2">
        <v>2</v>
      </c>
      <c r="K1561" s="2">
        <v>3</v>
      </c>
      <c r="L1561" s="2">
        <v>2</v>
      </c>
      <c r="N1561" s="2">
        <v>4</v>
      </c>
      <c r="P1561" s="2">
        <v>2</v>
      </c>
      <c r="Q1561" s="2">
        <v>2</v>
      </c>
      <c r="R1561" s="2">
        <v>18</v>
      </c>
    </row>
    <row r="1562" spans="1:18" ht="12.75" customHeight="1">
      <c r="A1562" s="3" t="s">
        <v>14</v>
      </c>
      <c r="B1562" s="3" t="s">
        <v>15</v>
      </c>
      <c r="C1562" s="3" t="s">
        <v>16</v>
      </c>
      <c r="D1562" s="3" t="s">
        <v>18</v>
      </c>
      <c r="E1562" s="3" t="s">
        <v>105</v>
      </c>
      <c r="F1562" s="2">
        <v>1</v>
      </c>
      <c r="H1562" s="2">
        <v>2</v>
      </c>
      <c r="I1562" s="2">
        <v>1</v>
      </c>
      <c r="J1562" s="2">
        <v>1</v>
      </c>
      <c r="K1562" s="2">
        <v>1</v>
      </c>
      <c r="L1562" s="2">
        <v>2</v>
      </c>
      <c r="M1562" s="2">
        <v>2</v>
      </c>
      <c r="N1562" s="2">
        <v>2</v>
      </c>
      <c r="P1562" s="2">
        <v>2</v>
      </c>
      <c r="Q1562" s="2">
        <v>1</v>
      </c>
      <c r="R1562" s="2">
        <v>15</v>
      </c>
    </row>
    <row r="1563" spans="1:18" ht="12.75" customHeight="1">
      <c r="A1563" s="3" t="s">
        <v>14</v>
      </c>
      <c r="B1563" s="3" t="s">
        <v>15</v>
      </c>
      <c r="C1563" s="3" t="s">
        <v>16</v>
      </c>
      <c r="D1563" s="3" t="s">
        <v>18</v>
      </c>
      <c r="E1563" s="3" t="s">
        <v>104</v>
      </c>
      <c r="F1563" s="2">
        <v>2</v>
      </c>
      <c r="G1563" s="2">
        <v>2</v>
      </c>
      <c r="I1563" s="2">
        <v>1</v>
      </c>
      <c r="K1563" s="2">
        <v>5</v>
      </c>
      <c r="L1563" s="2">
        <v>4</v>
      </c>
      <c r="M1563" s="2">
        <v>3</v>
      </c>
      <c r="N1563" s="2">
        <v>1</v>
      </c>
      <c r="P1563" s="2">
        <v>4</v>
      </c>
      <c r="Q1563" s="2">
        <v>1</v>
      </c>
      <c r="R1563" s="2">
        <v>23</v>
      </c>
    </row>
    <row r="1564" spans="1:18" ht="12.75" customHeight="1">
      <c r="A1564" s="3" t="s">
        <v>14</v>
      </c>
      <c r="B1564" s="3" t="s">
        <v>15</v>
      </c>
      <c r="C1564" s="3" t="s">
        <v>16</v>
      </c>
      <c r="D1564" s="3" t="s">
        <v>18</v>
      </c>
      <c r="E1564" s="3" t="s">
        <v>103</v>
      </c>
      <c r="F1564" s="2">
        <v>1</v>
      </c>
      <c r="G1564" s="2">
        <v>1</v>
      </c>
      <c r="J1564" s="2">
        <v>1</v>
      </c>
      <c r="K1564" s="2">
        <v>2</v>
      </c>
      <c r="L1564" s="2">
        <v>2</v>
      </c>
      <c r="M1564" s="2">
        <v>3</v>
      </c>
      <c r="N1564" s="2">
        <v>4</v>
      </c>
      <c r="O1564" s="2">
        <v>1</v>
      </c>
      <c r="P1564" s="2">
        <v>1</v>
      </c>
      <c r="Q1564" s="2">
        <v>2</v>
      </c>
      <c r="R1564" s="2">
        <v>18</v>
      </c>
    </row>
    <row r="1565" spans="1:18" ht="12.75" customHeight="1">
      <c r="A1565" s="3" t="s">
        <v>14</v>
      </c>
      <c r="B1565" s="3" t="s">
        <v>15</v>
      </c>
      <c r="C1565" s="3" t="s">
        <v>16</v>
      </c>
      <c r="D1565" s="3" t="s">
        <v>18</v>
      </c>
      <c r="E1565" s="3" t="s">
        <v>102</v>
      </c>
      <c r="F1565" s="2">
        <v>2</v>
      </c>
      <c r="G1565" s="2">
        <v>1</v>
      </c>
      <c r="I1565" s="2">
        <v>2</v>
      </c>
      <c r="K1565" s="2">
        <v>2</v>
      </c>
      <c r="L1565" s="2">
        <v>2</v>
      </c>
      <c r="M1565" s="2">
        <v>1</v>
      </c>
      <c r="N1565" s="2">
        <v>2</v>
      </c>
      <c r="Q1565" s="2">
        <v>3</v>
      </c>
      <c r="R1565" s="2">
        <v>15</v>
      </c>
    </row>
    <row r="1566" spans="1:18" ht="12.75" customHeight="1">
      <c r="A1566" s="3" t="s">
        <v>14</v>
      </c>
      <c r="B1566" s="3" t="s">
        <v>15</v>
      </c>
      <c r="C1566" s="3" t="s">
        <v>16</v>
      </c>
      <c r="D1566" s="3" t="s">
        <v>18</v>
      </c>
      <c r="E1566" s="3" t="s">
        <v>101</v>
      </c>
      <c r="F1566" s="2">
        <v>1</v>
      </c>
      <c r="G1566" s="2">
        <v>1</v>
      </c>
      <c r="I1566" s="2">
        <v>1</v>
      </c>
      <c r="J1566" s="2">
        <v>1</v>
      </c>
      <c r="K1566" s="2">
        <v>2</v>
      </c>
      <c r="L1566" s="2">
        <v>3</v>
      </c>
      <c r="M1566" s="2">
        <v>1</v>
      </c>
      <c r="N1566" s="2">
        <v>1</v>
      </c>
      <c r="O1566" s="2">
        <v>2</v>
      </c>
      <c r="R1566" s="2">
        <v>13</v>
      </c>
    </row>
    <row r="1567" spans="1:18" ht="12.75" customHeight="1">
      <c r="A1567" s="3" t="s">
        <v>14</v>
      </c>
      <c r="B1567" s="3" t="s">
        <v>15</v>
      </c>
      <c r="C1567" s="3" t="s">
        <v>16</v>
      </c>
      <c r="D1567" s="3" t="s">
        <v>18</v>
      </c>
      <c r="E1567" s="3" t="s">
        <v>100</v>
      </c>
      <c r="H1567" s="2">
        <v>1</v>
      </c>
      <c r="K1567" s="2">
        <v>2</v>
      </c>
      <c r="L1567" s="2">
        <v>1</v>
      </c>
      <c r="M1567" s="2">
        <v>2</v>
      </c>
      <c r="N1567" s="2">
        <v>1</v>
      </c>
      <c r="O1567" s="2">
        <v>2</v>
      </c>
      <c r="P1567" s="2">
        <v>1</v>
      </c>
      <c r="Q1567" s="2">
        <v>2</v>
      </c>
      <c r="R1567" s="2">
        <v>12</v>
      </c>
    </row>
    <row r="1568" spans="1:18" ht="12.75" customHeight="1">
      <c r="A1568" s="3" t="s">
        <v>14</v>
      </c>
      <c r="B1568" s="3" t="s">
        <v>15</v>
      </c>
      <c r="C1568" s="3" t="s">
        <v>16</v>
      </c>
      <c r="D1568" s="3" t="s">
        <v>18</v>
      </c>
      <c r="E1568" s="3" t="s">
        <v>99</v>
      </c>
      <c r="G1568" s="2">
        <v>1</v>
      </c>
      <c r="H1568" s="2">
        <v>1</v>
      </c>
      <c r="I1568" s="2">
        <v>1</v>
      </c>
      <c r="K1568" s="2">
        <v>1</v>
      </c>
      <c r="N1568" s="2">
        <v>4</v>
      </c>
      <c r="O1568" s="2">
        <v>1</v>
      </c>
      <c r="R1568" s="2">
        <v>9</v>
      </c>
    </row>
    <row r="1569" spans="1:18" ht="12.75" customHeight="1">
      <c r="A1569" s="3" t="s">
        <v>14</v>
      </c>
      <c r="B1569" s="3" t="s">
        <v>15</v>
      </c>
      <c r="C1569" s="3" t="s">
        <v>16</v>
      </c>
      <c r="D1569" s="3" t="s">
        <v>18</v>
      </c>
      <c r="E1569" s="3" t="s">
        <v>98</v>
      </c>
      <c r="K1569" s="2">
        <v>1</v>
      </c>
      <c r="L1569" s="2">
        <v>2</v>
      </c>
      <c r="M1569" s="2">
        <v>1</v>
      </c>
      <c r="N1569" s="2">
        <v>1</v>
      </c>
      <c r="P1569" s="2">
        <v>2</v>
      </c>
      <c r="R1569" s="2">
        <v>7</v>
      </c>
    </row>
    <row r="1570" spans="1:18" ht="12.75" customHeight="1">
      <c r="A1570" s="3" t="s">
        <v>14</v>
      </c>
      <c r="B1570" s="3" t="s">
        <v>15</v>
      </c>
      <c r="C1570" s="3" t="s">
        <v>16</v>
      </c>
      <c r="D1570" s="3" t="s">
        <v>18</v>
      </c>
      <c r="E1570" s="3" t="s">
        <v>97</v>
      </c>
      <c r="F1570" s="2">
        <v>1</v>
      </c>
      <c r="N1570" s="2">
        <v>1</v>
      </c>
      <c r="O1570" s="2">
        <v>1</v>
      </c>
      <c r="R1570" s="2">
        <v>3</v>
      </c>
    </row>
    <row r="1571" spans="1:18" ht="12.75" customHeight="1">
      <c r="A1571" s="3" t="s">
        <v>14</v>
      </c>
      <c r="B1571" s="3" t="s">
        <v>15</v>
      </c>
      <c r="C1571" s="3" t="s">
        <v>16</v>
      </c>
      <c r="D1571" s="3" t="s">
        <v>18</v>
      </c>
      <c r="E1571" s="3" t="s">
        <v>96</v>
      </c>
      <c r="F1571" s="2">
        <v>1</v>
      </c>
      <c r="L1571" s="2">
        <v>4</v>
      </c>
      <c r="N1571" s="2">
        <v>2</v>
      </c>
      <c r="R1571" s="2">
        <v>7</v>
      </c>
    </row>
    <row r="1572" spans="1:18" ht="12.75" customHeight="1">
      <c r="A1572" s="3" t="s">
        <v>14</v>
      </c>
      <c r="B1572" s="3" t="s">
        <v>15</v>
      </c>
      <c r="C1572" s="3" t="s">
        <v>16</v>
      </c>
      <c r="D1572" s="3" t="s">
        <v>18</v>
      </c>
      <c r="E1572" s="3" t="s">
        <v>95</v>
      </c>
      <c r="L1572" s="2">
        <v>1</v>
      </c>
      <c r="M1572" s="2">
        <v>2</v>
      </c>
      <c r="N1572" s="2">
        <v>1</v>
      </c>
      <c r="O1572" s="2">
        <v>2</v>
      </c>
      <c r="P1572" s="2">
        <v>1</v>
      </c>
      <c r="Q1572" s="2">
        <v>1</v>
      </c>
      <c r="R1572" s="2">
        <v>8</v>
      </c>
    </row>
    <row r="1573" spans="1:18" ht="12.75" customHeight="1">
      <c r="A1573" s="3" t="s">
        <v>14</v>
      </c>
      <c r="B1573" s="3" t="s">
        <v>15</v>
      </c>
      <c r="C1573" s="3" t="s">
        <v>16</v>
      </c>
      <c r="D1573" s="3" t="s">
        <v>18</v>
      </c>
      <c r="E1573" s="3" t="s">
        <v>94</v>
      </c>
      <c r="G1573" s="2">
        <v>1</v>
      </c>
      <c r="I1573" s="2">
        <v>1</v>
      </c>
      <c r="K1573" s="2">
        <v>1</v>
      </c>
      <c r="N1573" s="2">
        <v>2</v>
      </c>
      <c r="O1573" s="2">
        <v>1</v>
      </c>
      <c r="R1573" s="2">
        <v>6</v>
      </c>
    </row>
    <row r="1574" spans="1:18" ht="12.75" customHeight="1">
      <c r="A1574" s="3" t="s">
        <v>14</v>
      </c>
      <c r="B1574" s="3" t="s">
        <v>15</v>
      </c>
      <c r="C1574" s="3" t="s">
        <v>16</v>
      </c>
      <c r="D1574" s="3" t="s">
        <v>18</v>
      </c>
      <c r="E1574" s="3" t="s">
        <v>93</v>
      </c>
      <c r="F1574" s="2">
        <v>1</v>
      </c>
      <c r="J1574" s="2">
        <v>1</v>
      </c>
      <c r="M1574" s="2">
        <v>2</v>
      </c>
      <c r="R1574" s="2">
        <v>4</v>
      </c>
    </row>
    <row r="1575" spans="1:18" ht="12.75" customHeight="1">
      <c r="A1575" s="3" t="s">
        <v>14</v>
      </c>
      <c r="B1575" s="3" t="s">
        <v>15</v>
      </c>
      <c r="C1575" s="3" t="s">
        <v>16</v>
      </c>
      <c r="D1575" s="3" t="s">
        <v>18</v>
      </c>
      <c r="E1575" s="3" t="s">
        <v>92</v>
      </c>
      <c r="K1575" s="2">
        <v>3</v>
      </c>
      <c r="L1575" s="2">
        <v>1</v>
      </c>
      <c r="M1575" s="2">
        <v>1</v>
      </c>
      <c r="N1575" s="2">
        <v>1</v>
      </c>
      <c r="O1575" s="2">
        <v>1</v>
      </c>
      <c r="R1575" s="2">
        <v>7</v>
      </c>
    </row>
    <row r="1576" spans="1:18" ht="12.75" customHeight="1">
      <c r="A1576" s="3" t="s">
        <v>14</v>
      </c>
      <c r="B1576" s="3" t="s">
        <v>15</v>
      </c>
      <c r="C1576" s="3" t="s">
        <v>16</v>
      </c>
      <c r="D1576" s="3" t="s">
        <v>18</v>
      </c>
      <c r="E1576" s="3" t="s">
        <v>91</v>
      </c>
      <c r="K1576" s="2">
        <v>2</v>
      </c>
      <c r="N1576" s="2">
        <v>1</v>
      </c>
      <c r="R1576" s="2">
        <v>3</v>
      </c>
    </row>
    <row r="1577" spans="1:18" ht="12.75" customHeight="1">
      <c r="A1577" s="3" t="s">
        <v>14</v>
      </c>
      <c r="B1577" s="3" t="s">
        <v>15</v>
      </c>
      <c r="C1577" s="3" t="s">
        <v>16</v>
      </c>
      <c r="D1577" s="3" t="s">
        <v>18</v>
      </c>
      <c r="E1577" s="3" t="s">
        <v>90</v>
      </c>
      <c r="H1577" s="2">
        <v>1</v>
      </c>
      <c r="M1577" s="2">
        <v>1</v>
      </c>
      <c r="O1577" s="2">
        <v>3</v>
      </c>
      <c r="R1577" s="2">
        <v>5</v>
      </c>
    </row>
    <row r="1578" spans="1:18" ht="12.75" customHeight="1">
      <c r="A1578" s="3" t="s">
        <v>14</v>
      </c>
      <c r="B1578" s="3" t="s">
        <v>15</v>
      </c>
      <c r="C1578" s="3" t="s">
        <v>16</v>
      </c>
      <c r="D1578" s="3" t="s">
        <v>18</v>
      </c>
      <c r="E1578" s="3" t="s">
        <v>89</v>
      </c>
      <c r="K1578" s="2">
        <v>1</v>
      </c>
      <c r="M1578" s="2">
        <v>1</v>
      </c>
      <c r="N1578" s="2">
        <v>1</v>
      </c>
      <c r="P1578" s="2">
        <v>1</v>
      </c>
      <c r="Q1578" s="2">
        <v>2</v>
      </c>
      <c r="R1578" s="2">
        <v>6</v>
      </c>
    </row>
    <row r="1579" spans="1:18" ht="12.75" customHeight="1">
      <c r="A1579" s="3" t="s">
        <v>14</v>
      </c>
      <c r="B1579" s="3" t="s">
        <v>15</v>
      </c>
      <c r="C1579" s="3" t="s">
        <v>16</v>
      </c>
      <c r="D1579" s="3" t="s">
        <v>18</v>
      </c>
      <c r="E1579" s="3" t="s">
        <v>88</v>
      </c>
      <c r="O1579" s="2">
        <v>1</v>
      </c>
      <c r="R1579" s="2">
        <v>1</v>
      </c>
    </row>
    <row r="1580" spans="1:18" ht="12.75" customHeight="1">
      <c r="A1580" s="3" t="s">
        <v>14</v>
      </c>
      <c r="B1580" s="3" t="s">
        <v>15</v>
      </c>
      <c r="C1580" s="3" t="s">
        <v>16</v>
      </c>
      <c r="D1580" s="3" t="s">
        <v>18</v>
      </c>
      <c r="E1580" s="3" t="s">
        <v>87</v>
      </c>
      <c r="K1580" s="2">
        <v>1</v>
      </c>
      <c r="L1580" s="2">
        <v>1</v>
      </c>
      <c r="O1580" s="2">
        <v>1</v>
      </c>
      <c r="R1580" s="2">
        <v>3</v>
      </c>
    </row>
    <row r="1581" spans="1:18" ht="12.75" customHeight="1">
      <c r="A1581" s="3" t="s">
        <v>14</v>
      </c>
      <c r="B1581" s="3" t="s">
        <v>15</v>
      </c>
      <c r="C1581" s="3" t="s">
        <v>16</v>
      </c>
      <c r="D1581" s="3" t="s">
        <v>18</v>
      </c>
      <c r="E1581" s="3" t="s">
        <v>86</v>
      </c>
      <c r="I1581" s="2">
        <v>1</v>
      </c>
      <c r="K1581" s="2">
        <v>2</v>
      </c>
      <c r="R1581" s="2">
        <v>3</v>
      </c>
    </row>
    <row r="1582" spans="1:18" ht="12.75" customHeight="1">
      <c r="A1582" s="3" t="s">
        <v>14</v>
      </c>
      <c r="B1582" s="3" t="s">
        <v>15</v>
      </c>
      <c r="C1582" s="3" t="s">
        <v>16</v>
      </c>
      <c r="D1582" s="3" t="s">
        <v>18</v>
      </c>
      <c r="E1582" s="3" t="s">
        <v>85</v>
      </c>
      <c r="O1582" s="2">
        <v>1</v>
      </c>
      <c r="R1582" s="2">
        <v>1</v>
      </c>
    </row>
    <row r="1583" spans="1:18" ht="12.75" customHeight="1">
      <c r="A1583" s="3" t="s">
        <v>14</v>
      </c>
      <c r="B1583" s="3" t="s">
        <v>15</v>
      </c>
      <c r="C1583" s="3" t="s">
        <v>16</v>
      </c>
      <c r="D1583" s="3" t="s">
        <v>18</v>
      </c>
      <c r="E1583" s="3" t="s">
        <v>84</v>
      </c>
      <c r="M1583" s="2">
        <v>1</v>
      </c>
      <c r="R1583" s="2">
        <v>1</v>
      </c>
    </row>
    <row r="1584" spans="1:18" ht="12.75" customHeight="1">
      <c r="A1584" s="3" t="s">
        <v>14</v>
      </c>
      <c r="B1584" s="3" t="s">
        <v>15</v>
      </c>
      <c r="C1584" s="3" t="s">
        <v>16</v>
      </c>
      <c r="D1584" s="3" t="s">
        <v>18</v>
      </c>
      <c r="E1584" s="3" t="s">
        <v>83</v>
      </c>
      <c r="L1584" s="2">
        <v>1</v>
      </c>
      <c r="M1584" s="2">
        <v>1</v>
      </c>
      <c r="N1584" s="2">
        <v>1</v>
      </c>
      <c r="O1584" s="2">
        <v>1</v>
      </c>
      <c r="R1584" s="2">
        <v>4</v>
      </c>
    </row>
    <row r="1585" spans="1:18" ht="12.75" customHeight="1">
      <c r="A1585" s="3" t="s">
        <v>14</v>
      </c>
      <c r="B1585" s="3" t="s">
        <v>15</v>
      </c>
      <c r="C1585" s="3" t="s">
        <v>16</v>
      </c>
      <c r="D1585" s="3" t="s">
        <v>18</v>
      </c>
      <c r="E1585" s="3" t="s">
        <v>82</v>
      </c>
      <c r="K1585" s="2">
        <v>1</v>
      </c>
      <c r="R1585" s="2">
        <v>1</v>
      </c>
    </row>
    <row r="1586" spans="1:18" ht="12.75" customHeight="1">
      <c r="A1586" s="3" t="s">
        <v>14</v>
      </c>
      <c r="B1586" s="3" t="s">
        <v>15</v>
      </c>
      <c r="C1586" s="3" t="s">
        <v>16</v>
      </c>
      <c r="D1586" s="3" t="s">
        <v>18</v>
      </c>
      <c r="E1586" s="3" t="s">
        <v>81</v>
      </c>
      <c r="K1586" s="2">
        <v>1</v>
      </c>
      <c r="R1586" s="2">
        <v>1</v>
      </c>
    </row>
    <row r="1587" spans="1:18" ht="12.75" customHeight="1">
      <c r="A1587" s="3" t="s">
        <v>14</v>
      </c>
      <c r="B1587" s="3" t="s">
        <v>15</v>
      </c>
      <c r="C1587" s="3" t="s">
        <v>16</v>
      </c>
      <c r="D1587" s="3" t="s">
        <v>18</v>
      </c>
      <c r="E1587" s="3" t="s">
        <v>80</v>
      </c>
      <c r="M1587" s="2">
        <v>1</v>
      </c>
      <c r="N1587" s="2">
        <v>1</v>
      </c>
      <c r="R1587" s="2">
        <v>2</v>
      </c>
    </row>
    <row r="1588" spans="1:18" ht="12.75" customHeight="1">
      <c r="A1588" s="3" t="s">
        <v>14</v>
      </c>
      <c r="B1588" s="3" t="s">
        <v>15</v>
      </c>
      <c r="C1588" s="3" t="s">
        <v>16</v>
      </c>
      <c r="D1588" s="3" t="s">
        <v>18</v>
      </c>
      <c r="E1588" s="3" t="s">
        <v>79</v>
      </c>
      <c r="J1588" s="2">
        <v>1</v>
      </c>
      <c r="K1588" s="2">
        <v>1</v>
      </c>
      <c r="R1588" s="2">
        <v>2</v>
      </c>
    </row>
    <row r="1589" spans="1:18" ht="12.75" customHeight="1">
      <c r="A1589" s="3" t="s">
        <v>14</v>
      </c>
      <c r="B1589" s="3" t="s">
        <v>15</v>
      </c>
      <c r="C1589" s="3" t="s">
        <v>16</v>
      </c>
      <c r="D1589" s="3" t="s">
        <v>18</v>
      </c>
      <c r="E1589" s="3" t="s">
        <v>78</v>
      </c>
      <c r="K1589" s="2">
        <v>1</v>
      </c>
      <c r="M1589" s="2">
        <v>1</v>
      </c>
      <c r="R1589" s="2">
        <v>2</v>
      </c>
    </row>
    <row r="1590" spans="1:18" ht="12.75" customHeight="1">
      <c r="A1590" s="3" t="s">
        <v>14</v>
      </c>
      <c r="B1590" s="3" t="s">
        <v>15</v>
      </c>
      <c r="C1590" s="3" t="s">
        <v>16</v>
      </c>
      <c r="D1590" s="3" t="s">
        <v>18</v>
      </c>
      <c r="E1590" s="3" t="s">
        <v>77</v>
      </c>
      <c r="J1590" s="2">
        <v>1</v>
      </c>
      <c r="R1590" s="2">
        <v>1</v>
      </c>
    </row>
    <row r="1591" spans="1:18" ht="12.75" customHeight="1">
      <c r="A1591" s="3" t="s">
        <v>14</v>
      </c>
      <c r="B1591" s="3" t="s">
        <v>15</v>
      </c>
      <c r="C1591" s="3" t="s">
        <v>16</v>
      </c>
      <c r="D1591" s="3" t="s">
        <v>18</v>
      </c>
      <c r="E1591" s="3" t="s">
        <v>76</v>
      </c>
      <c r="F1591" s="2">
        <v>1</v>
      </c>
      <c r="R1591" s="2">
        <v>1</v>
      </c>
    </row>
    <row r="1592" spans="1:18" ht="12.75" customHeight="1">
      <c r="A1592" s="3" t="s">
        <v>14</v>
      </c>
      <c r="B1592" s="3" t="s">
        <v>15</v>
      </c>
      <c r="C1592" s="3" t="s">
        <v>16</v>
      </c>
      <c r="D1592" s="3" t="s">
        <v>18</v>
      </c>
      <c r="E1592" s="3" t="s">
        <v>75</v>
      </c>
      <c r="I1592" s="2">
        <v>1</v>
      </c>
      <c r="R1592" s="2">
        <v>1</v>
      </c>
    </row>
    <row r="1593" spans="1:18" ht="12.75" customHeight="1">
      <c r="A1593" s="3" t="s">
        <v>14</v>
      </c>
      <c r="B1593" s="3" t="s">
        <v>15</v>
      </c>
      <c r="C1593" s="3" t="s">
        <v>16</v>
      </c>
      <c r="D1593" s="3" t="s">
        <v>18</v>
      </c>
      <c r="E1593" s="3" t="s">
        <v>74</v>
      </c>
      <c r="P1593" s="2">
        <v>1</v>
      </c>
      <c r="R1593" s="2">
        <v>1</v>
      </c>
    </row>
    <row r="1594" spans="1:18" ht="12.75" customHeight="1">
      <c r="A1594" s="3" t="s">
        <v>14</v>
      </c>
      <c r="B1594" s="3" t="s">
        <v>15</v>
      </c>
      <c r="C1594" s="3" t="s">
        <v>16</v>
      </c>
      <c r="D1594" s="3" t="s">
        <v>18</v>
      </c>
      <c r="E1594" s="3" t="s">
        <v>73</v>
      </c>
      <c r="G1594" s="2">
        <v>1</v>
      </c>
      <c r="R1594" s="2">
        <v>1</v>
      </c>
    </row>
    <row r="1595" spans="1:18" ht="12.75" customHeight="1">
      <c r="A1595" s="3" t="s">
        <v>14</v>
      </c>
      <c r="B1595" s="3" t="s">
        <v>15</v>
      </c>
      <c r="C1595" s="3" t="s">
        <v>16</v>
      </c>
      <c r="D1595" s="3" t="s">
        <v>18</v>
      </c>
      <c r="E1595" s="3" t="s">
        <v>151</v>
      </c>
      <c r="N1595" s="2">
        <v>1</v>
      </c>
      <c r="R1595" s="2">
        <v>1</v>
      </c>
    </row>
    <row r="1596" spans="1:18" ht="12.75" customHeight="1">
      <c r="A1596" s="3" t="s">
        <v>14</v>
      </c>
      <c r="B1596" s="3" t="s">
        <v>15</v>
      </c>
      <c r="C1596" s="3" t="s">
        <v>16</v>
      </c>
      <c r="D1596" s="3" t="s">
        <v>18</v>
      </c>
      <c r="E1596" s="3" t="s">
        <v>72</v>
      </c>
      <c r="P1596" s="2">
        <v>1</v>
      </c>
      <c r="R1596" s="2">
        <v>1</v>
      </c>
    </row>
    <row r="1597" spans="1:18" ht="12.75" customHeight="1">
      <c r="A1597" s="3" t="s">
        <v>14</v>
      </c>
      <c r="B1597" s="3" t="s">
        <v>15</v>
      </c>
      <c r="C1597" s="3" t="s">
        <v>16</v>
      </c>
      <c r="D1597" s="3" t="s">
        <v>18</v>
      </c>
      <c r="E1597" s="3" t="s">
        <v>71</v>
      </c>
      <c r="N1597" s="2">
        <v>1</v>
      </c>
      <c r="R1597" s="2">
        <v>1</v>
      </c>
    </row>
    <row r="1598" spans="1:18" ht="12.75" customHeight="1">
      <c r="A1598" s="3" t="s">
        <v>14</v>
      </c>
      <c r="B1598" s="3" t="s">
        <v>15</v>
      </c>
      <c r="C1598" s="3" t="s">
        <v>16</v>
      </c>
      <c r="D1598" s="3" t="s">
        <v>18</v>
      </c>
      <c r="E1598" s="3" t="s">
        <v>150</v>
      </c>
      <c r="O1598" s="2">
        <v>1</v>
      </c>
      <c r="R1598" s="2">
        <v>1</v>
      </c>
    </row>
    <row r="1599" spans="1:18" ht="12.75" customHeight="1">
      <c r="A1599" s="3" t="s">
        <v>14</v>
      </c>
      <c r="B1599" s="3" t="s">
        <v>15</v>
      </c>
      <c r="C1599" s="3" t="s">
        <v>16</v>
      </c>
      <c r="D1599" s="3" t="s">
        <v>18</v>
      </c>
      <c r="E1599" s="3" t="s">
        <v>149</v>
      </c>
      <c r="N1599" s="2">
        <v>1</v>
      </c>
      <c r="R1599" s="2">
        <v>1</v>
      </c>
    </row>
    <row r="1600" spans="1:18" ht="12.75" customHeight="1">
      <c r="A1600" s="3" t="s">
        <v>14</v>
      </c>
      <c r="B1600" s="3" t="s">
        <v>15</v>
      </c>
      <c r="C1600" s="3" t="s">
        <v>16</v>
      </c>
      <c r="D1600" s="3" t="s">
        <v>18</v>
      </c>
      <c r="E1600" s="3" t="s">
        <v>70</v>
      </c>
      <c r="P1600" s="2">
        <v>1</v>
      </c>
      <c r="R1600" s="2">
        <v>1</v>
      </c>
    </row>
    <row r="1601" spans="1:18" ht="12.75" customHeight="1">
      <c r="A1601" s="3" t="s">
        <v>14</v>
      </c>
      <c r="B1601" s="3" t="s">
        <v>15</v>
      </c>
      <c r="C1601" s="3" t="s">
        <v>16</v>
      </c>
      <c r="D1601" s="3" t="s">
        <v>18</v>
      </c>
      <c r="E1601" s="3" t="s">
        <v>69</v>
      </c>
      <c r="K1601" s="2">
        <v>1</v>
      </c>
      <c r="P1601" s="2">
        <v>1</v>
      </c>
      <c r="R1601" s="2">
        <v>2</v>
      </c>
    </row>
    <row r="1602" spans="1:18" ht="12.75" customHeight="1">
      <c r="A1602" s="3" t="s">
        <v>14</v>
      </c>
      <c r="B1602" s="3" t="s">
        <v>15</v>
      </c>
      <c r="C1602" s="3" t="s">
        <v>16</v>
      </c>
      <c r="D1602" s="3" t="s">
        <v>18</v>
      </c>
      <c r="E1602" s="3" t="s">
        <v>68</v>
      </c>
      <c r="M1602" s="2">
        <v>1</v>
      </c>
      <c r="R1602" s="2">
        <v>1</v>
      </c>
    </row>
    <row r="1603" spans="1:18" ht="12.75" customHeight="1">
      <c r="A1603" s="3" t="s">
        <v>14</v>
      </c>
      <c r="B1603" s="3" t="s">
        <v>15</v>
      </c>
      <c r="C1603" s="3" t="s">
        <v>16</v>
      </c>
      <c r="D1603" s="3" t="s">
        <v>18</v>
      </c>
      <c r="E1603" s="3" t="s">
        <v>67</v>
      </c>
      <c r="L1603" s="2">
        <v>1</v>
      </c>
      <c r="R1603" s="2">
        <v>1</v>
      </c>
    </row>
    <row r="1604" spans="1:18" ht="12.75" customHeight="1">
      <c r="A1604" s="3" t="s">
        <v>14</v>
      </c>
      <c r="B1604" s="3" t="s">
        <v>15</v>
      </c>
      <c r="C1604" s="3" t="s">
        <v>16</v>
      </c>
      <c r="D1604" s="3" t="s">
        <v>18</v>
      </c>
      <c r="E1604" s="3" t="s">
        <v>148</v>
      </c>
      <c r="Q1604" s="2">
        <v>1</v>
      </c>
      <c r="R1604" s="2">
        <v>1</v>
      </c>
    </row>
    <row r="1605" spans="1:18" ht="12.75" customHeight="1">
      <c r="A1605" s="3" t="s">
        <v>14</v>
      </c>
      <c r="B1605" s="3" t="s">
        <v>15</v>
      </c>
      <c r="C1605" s="3" t="s">
        <v>16</v>
      </c>
      <c r="D1605" s="3" t="s">
        <v>18</v>
      </c>
      <c r="E1605" s="3" t="s">
        <v>66</v>
      </c>
      <c r="O1605" s="2">
        <v>1</v>
      </c>
      <c r="R1605" s="2">
        <v>1</v>
      </c>
    </row>
    <row r="1606" spans="1:18" ht="12.75" customHeight="1">
      <c r="A1606" s="3" t="s">
        <v>14</v>
      </c>
      <c r="B1606" s="3" t="s">
        <v>15</v>
      </c>
      <c r="C1606" s="3" t="s">
        <v>16</v>
      </c>
      <c r="D1606" s="3" t="s">
        <v>18</v>
      </c>
      <c r="E1606" s="3" t="s">
        <v>65</v>
      </c>
      <c r="Q1606" s="2">
        <v>1</v>
      </c>
      <c r="R1606" s="2">
        <v>1</v>
      </c>
    </row>
    <row r="1607" spans="1:18" ht="12.75" customHeight="1">
      <c r="A1607" s="3" t="s">
        <v>14</v>
      </c>
      <c r="B1607" s="3" t="s">
        <v>15</v>
      </c>
      <c r="C1607" s="3" t="s">
        <v>16</v>
      </c>
      <c r="D1607" s="3" t="s">
        <v>18</v>
      </c>
      <c r="E1607" s="3" t="s">
        <v>147</v>
      </c>
      <c r="N1607" s="2">
        <v>1</v>
      </c>
      <c r="R1607" s="2">
        <v>1</v>
      </c>
    </row>
    <row r="1608" spans="1:18" ht="12.75" customHeight="1">
      <c r="A1608" s="3" t="s">
        <v>14</v>
      </c>
      <c r="B1608" s="3" t="s">
        <v>15</v>
      </c>
      <c r="C1608" s="3" t="s">
        <v>16</v>
      </c>
      <c r="D1608" s="3" t="s">
        <v>18</v>
      </c>
      <c r="E1608" s="3" t="s">
        <v>64</v>
      </c>
      <c r="O1608" s="2">
        <v>1</v>
      </c>
      <c r="Q1608" s="2">
        <v>1</v>
      </c>
      <c r="R1608" s="2">
        <v>2</v>
      </c>
    </row>
    <row r="1609" spans="1:18" ht="12.75" customHeight="1">
      <c r="A1609" s="3" t="s">
        <v>14</v>
      </c>
      <c r="B1609" s="3" t="s">
        <v>15</v>
      </c>
      <c r="C1609" s="3" t="s">
        <v>16</v>
      </c>
      <c r="D1609" s="3" t="s">
        <v>18</v>
      </c>
      <c r="E1609" s="3" t="s">
        <v>146</v>
      </c>
      <c r="M1609" s="2">
        <v>1</v>
      </c>
      <c r="R1609" s="2">
        <v>1</v>
      </c>
    </row>
    <row r="1610" spans="1:18" ht="12.75" customHeight="1">
      <c r="A1610" s="3" t="s">
        <v>14</v>
      </c>
      <c r="B1610" s="3" t="s">
        <v>15</v>
      </c>
      <c r="C1610" s="3" t="s">
        <v>16</v>
      </c>
      <c r="D1610" s="3" t="s">
        <v>18</v>
      </c>
      <c r="E1610" s="3" t="s">
        <v>63</v>
      </c>
      <c r="N1610" s="2">
        <v>1</v>
      </c>
      <c r="R1610" s="2">
        <v>1</v>
      </c>
    </row>
    <row r="1611" spans="1:18" ht="12.75" customHeight="1">
      <c r="A1611" s="3" t="s">
        <v>14</v>
      </c>
      <c r="B1611" s="3" t="s">
        <v>15</v>
      </c>
      <c r="C1611" s="3" t="s">
        <v>16</v>
      </c>
      <c r="D1611" s="3" t="s">
        <v>18</v>
      </c>
      <c r="E1611" s="3" t="s">
        <v>62</v>
      </c>
      <c r="K1611" s="2">
        <v>1</v>
      </c>
      <c r="R1611" s="2">
        <v>1</v>
      </c>
    </row>
    <row r="1612" spans="1:18" ht="12.75" customHeight="1">
      <c r="A1612" s="3" t="s">
        <v>14</v>
      </c>
      <c r="B1612" s="3" t="s">
        <v>15</v>
      </c>
      <c r="C1612" s="3" t="s">
        <v>16</v>
      </c>
      <c r="D1612" s="3" t="s">
        <v>18</v>
      </c>
      <c r="E1612" s="3" t="s">
        <v>145</v>
      </c>
      <c r="O1612" s="2">
        <v>1</v>
      </c>
      <c r="R1612" s="2">
        <v>1</v>
      </c>
    </row>
    <row r="1613" spans="1:18" ht="12.75" customHeight="1">
      <c r="A1613" s="3" t="s">
        <v>14</v>
      </c>
      <c r="B1613" s="3" t="s">
        <v>15</v>
      </c>
      <c r="C1613" s="3" t="s">
        <v>16</v>
      </c>
      <c r="D1613" s="3" t="s">
        <v>18</v>
      </c>
      <c r="E1613" s="3" t="s">
        <v>61</v>
      </c>
      <c r="Q1613" s="2">
        <v>1</v>
      </c>
      <c r="R1613" s="2">
        <v>1</v>
      </c>
    </row>
    <row r="1614" spans="1:18" ht="12.75" customHeight="1">
      <c r="A1614" s="3" t="s">
        <v>14</v>
      </c>
      <c r="B1614" s="3" t="s">
        <v>15</v>
      </c>
      <c r="C1614" s="3" t="s">
        <v>16</v>
      </c>
      <c r="D1614" s="3" t="s">
        <v>18</v>
      </c>
      <c r="E1614" s="3" t="s">
        <v>60</v>
      </c>
      <c r="O1614" s="2">
        <v>1</v>
      </c>
      <c r="R1614" s="2">
        <v>1</v>
      </c>
    </row>
    <row r="1615" spans="1:18" ht="12.75" customHeight="1">
      <c r="A1615" s="3" t="s">
        <v>14</v>
      </c>
      <c r="B1615" s="3" t="s">
        <v>15</v>
      </c>
      <c r="C1615" s="3" t="s">
        <v>16</v>
      </c>
      <c r="D1615" s="3" t="s">
        <v>18</v>
      </c>
      <c r="E1615" s="3" t="s">
        <v>59</v>
      </c>
      <c r="N1615" s="2">
        <v>1</v>
      </c>
      <c r="R1615" s="2">
        <v>1</v>
      </c>
    </row>
    <row r="1616" spans="1:18" ht="12.75" customHeight="1">
      <c r="A1616" s="3" t="s">
        <v>14</v>
      </c>
      <c r="B1616" s="3" t="s">
        <v>15</v>
      </c>
      <c r="C1616" s="3" t="s">
        <v>16</v>
      </c>
      <c r="D1616" s="3" t="s">
        <v>18</v>
      </c>
      <c r="E1616" s="3" t="s">
        <v>144</v>
      </c>
      <c r="P1616" s="2">
        <v>1</v>
      </c>
      <c r="R1616" s="2">
        <v>1</v>
      </c>
    </row>
    <row r="1617" spans="1:18" ht="12.75" customHeight="1">
      <c r="A1617" s="3" t="s">
        <v>14</v>
      </c>
      <c r="B1617" s="3" t="s">
        <v>15</v>
      </c>
      <c r="C1617" s="3" t="s">
        <v>16</v>
      </c>
      <c r="D1617" s="3" t="s">
        <v>18</v>
      </c>
      <c r="E1617" s="3" t="s">
        <v>58</v>
      </c>
      <c r="Q1617" s="2">
        <v>1</v>
      </c>
      <c r="R1617" s="2">
        <v>1</v>
      </c>
    </row>
    <row r="1618" spans="1:18" ht="12.75" customHeight="1">
      <c r="A1618" s="3" t="s">
        <v>14</v>
      </c>
      <c r="B1618" s="3" t="s">
        <v>15</v>
      </c>
      <c r="C1618" s="3" t="s">
        <v>16</v>
      </c>
      <c r="D1618" s="3" t="s">
        <v>18</v>
      </c>
      <c r="E1618" s="3" t="s">
        <v>143</v>
      </c>
      <c r="O1618" s="2">
        <v>1</v>
      </c>
      <c r="R1618" s="2">
        <v>1</v>
      </c>
    </row>
    <row r="1619" spans="1:18" ht="12.75" customHeight="1">
      <c r="A1619" s="3"/>
      <c r="B1619" s="3"/>
      <c r="C1619" s="3"/>
      <c r="D1619" s="3"/>
      <c r="E1619" s="3"/>
      <c r="O1619" s="2"/>
      <c r="R1619" s="2"/>
    </row>
    <row r="1620" spans="1:18" ht="12.75" customHeight="1">
      <c r="A1620" s="3"/>
      <c r="B1620" s="3"/>
      <c r="C1620" s="3"/>
      <c r="D1620" s="3"/>
      <c r="E1620" s="3"/>
      <c r="O1620" s="2"/>
      <c r="R1620" s="2"/>
    </row>
    <row r="1621" spans="1:18" ht="12.75" customHeight="1">
      <c r="A1621" s="3"/>
      <c r="B1621" s="3"/>
      <c r="C1621" s="3"/>
      <c r="D1621" s="3"/>
      <c r="E1621" s="3"/>
      <c r="O1621" s="2"/>
      <c r="R1621" s="2"/>
    </row>
    <row r="1622" spans="1:18" ht="12.75" customHeight="1">
      <c r="A1622" s="3" t="s">
        <v>19</v>
      </c>
      <c r="B1622" s="3" t="s">
        <v>20</v>
      </c>
      <c r="C1622" s="3" t="s">
        <v>16</v>
      </c>
      <c r="D1622" s="3" t="s">
        <v>30</v>
      </c>
      <c r="E1622" s="3" t="s">
        <v>57</v>
      </c>
      <c r="F1622" s="2">
        <v>2</v>
      </c>
      <c r="G1622" s="2">
        <v>2</v>
      </c>
      <c r="H1622" s="2">
        <v>2</v>
      </c>
      <c r="I1622" s="2">
        <v>2</v>
      </c>
      <c r="K1622" s="2">
        <v>1</v>
      </c>
      <c r="L1622" s="2">
        <v>1</v>
      </c>
      <c r="M1622" s="2">
        <v>1</v>
      </c>
      <c r="N1622" s="2">
        <v>1</v>
      </c>
      <c r="O1622" s="2">
        <v>1</v>
      </c>
      <c r="P1622" s="2">
        <v>1</v>
      </c>
      <c r="Q1622" s="2">
        <v>1</v>
      </c>
      <c r="R1622" s="2">
        <v>15</v>
      </c>
    </row>
    <row r="1623" spans="1:18" ht="12.75" customHeight="1">
      <c r="A1623" s="3" t="s">
        <v>19</v>
      </c>
      <c r="B1623" s="3" t="s">
        <v>20</v>
      </c>
      <c r="C1623" s="3" t="s">
        <v>16</v>
      </c>
      <c r="D1623" s="3" t="s">
        <v>30</v>
      </c>
      <c r="E1623" s="3" t="s">
        <v>17</v>
      </c>
      <c r="F1623" s="2">
        <v>1</v>
      </c>
      <c r="H1623" s="2">
        <v>1</v>
      </c>
      <c r="R1623" s="2">
        <v>2</v>
      </c>
    </row>
    <row r="1624" spans="1:18" ht="12.75" customHeight="1">
      <c r="A1624" s="3" t="s">
        <v>19</v>
      </c>
      <c r="B1624" s="3" t="s">
        <v>20</v>
      </c>
      <c r="C1624" s="3" t="s">
        <v>16</v>
      </c>
      <c r="D1624" s="3" t="s">
        <v>30</v>
      </c>
      <c r="E1624" s="3" t="s">
        <v>42</v>
      </c>
      <c r="F1624" s="2">
        <v>1</v>
      </c>
      <c r="G1624" s="2">
        <v>2</v>
      </c>
      <c r="H1624" s="2">
        <v>1</v>
      </c>
      <c r="I1624" s="2">
        <v>3</v>
      </c>
      <c r="J1624" s="2">
        <v>1</v>
      </c>
      <c r="K1624" s="2">
        <v>1</v>
      </c>
      <c r="L1624" s="2">
        <v>2</v>
      </c>
      <c r="M1624" s="2">
        <v>2</v>
      </c>
      <c r="N1624" s="2">
        <v>2</v>
      </c>
      <c r="O1624" s="2">
        <v>1</v>
      </c>
      <c r="P1624" s="2">
        <v>2</v>
      </c>
      <c r="Q1624" s="2">
        <v>2</v>
      </c>
      <c r="R1624" s="2">
        <v>20</v>
      </c>
    </row>
    <row r="1625" spans="1:18" ht="12.75" customHeight="1">
      <c r="A1625" s="3" t="s">
        <v>19</v>
      </c>
      <c r="B1625" s="3" t="s">
        <v>20</v>
      </c>
      <c r="C1625" s="3" t="s">
        <v>16</v>
      </c>
      <c r="D1625" s="3" t="s">
        <v>30</v>
      </c>
      <c r="E1625" s="3" t="s">
        <v>41</v>
      </c>
      <c r="F1625" s="2">
        <v>1</v>
      </c>
      <c r="G1625" s="2">
        <v>2</v>
      </c>
      <c r="H1625" s="2">
        <v>2</v>
      </c>
      <c r="I1625" s="2">
        <v>1</v>
      </c>
      <c r="J1625" s="2">
        <v>2</v>
      </c>
      <c r="K1625" s="2">
        <v>1</v>
      </c>
      <c r="L1625" s="2">
        <v>1</v>
      </c>
      <c r="M1625" s="2">
        <v>1</v>
      </c>
      <c r="O1625" s="2">
        <v>2</v>
      </c>
      <c r="P1625" s="2">
        <v>1</v>
      </c>
      <c r="Q1625" s="2">
        <v>2</v>
      </c>
      <c r="R1625" s="2">
        <v>16</v>
      </c>
    </row>
    <row r="1626" spans="1:18" ht="12.75" customHeight="1">
      <c r="A1626" s="3" t="s">
        <v>19</v>
      </c>
      <c r="B1626" s="3" t="s">
        <v>20</v>
      </c>
      <c r="C1626" s="3" t="s">
        <v>16</v>
      </c>
      <c r="D1626" s="3" t="s">
        <v>30</v>
      </c>
      <c r="E1626" s="3" t="s">
        <v>38</v>
      </c>
      <c r="F1626" s="2">
        <v>1</v>
      </c>
      <c r="G1626" s="2">
        <v>1</v>
      </c>
      <c r="H1626" s="2">
        <v>4</v>
      </c>
      <c r="I1626" s="2">
        <v>2</v>
      </c>
      <c r="J1626" s="2">
        <v>2</v>
      </c>
      <c r="L1626" s="2">
        <v>1</v>
      </c>
      <c r="M1626" s="2">
        <v>1</v>
      </c>
      <c r="N1626" s="2">
        <v>2</v>
      </c>
      <c r="O1626" s="2">
        <v>2</v>
      </c>
      <c r="R1626" s="2">
        <v>16</v>
      </c>
    </row>
    <row r="1627" spans="1:18" ht="12.75" customHeight="1">
      <c r="A1627" s="3" t="s">
        <v>19</v>
      </c>
      <c r="B1627" s="3" t="s">
        <v>20</v>
      </c>
      <c r="C1627" s="3" t="s">
        <v>16</v>
      </c>
      <c r="D1627" s="3" t="s">
        <v>30</v>
      </c>
      <c r="E1627" s="3" t="s">
        <v>50</v>
      </c>
      <c r="F1627" s="2">
        <v>3</v>
      </c>
      <c r="G1627" s="2">
        <v>3</v>
      </c>
      <c r="I1627" s="2">
        <v>1</v>
      </c>
      <c r="J1627" s="2">
        <v>1</v>
      </c>
      <c r="K1627" s="2">
        <v>2</v>
      </c>
      <c r="L1627" s="2">
        <v>1</v>
      </c>
      <c r="N1627" s="2">
        <v>1</v>
      </c>
      <c r="O1627" s="2">
        <v>2</v>
      </c>
      <c r="P1627" s="2">
        <v>2</v>
      </c>
      <c r="Q1627" s="2">
        <v>2</v>
      </c>
      <c r="R1627" s="2">
        <v>18</v>
      </c>
    </row>
    <row r="1628" spans="1:18" ht="12.75" customHeight="1">
      <c r="A1628" s="3" t="s">
        <v>19</v>
      </c>
      <c r="B1628" s="3" t="s">
        <v>20</v>
      </c>
      <c r="C1628" s="3" t="s">
        <v>16</v>
      </c>
      <c r="D1628" s="3" t="s">
        <v>30</v>
      </c>
      <c r="E1628" s="3" t="s">
        <v>124</v>
      </c>
      <c r="F1628" s="2">
        <v>1</v>
      </c>
      <c r="I1628" s="2">
        <v>2</v>
      </c>
      <c r="J1628" s="2">
        <v>1</v>
      </c>
      <c r="K1628" s="2">
        <v>2</v>
      </c>
      <c r="L1628" s="2">
        <v>3</v>
      </c>
      <c r="N1628" s="2">
        <v>1</v>
      </c>
      <c r="O1628" s="2">
        <v>1</v>
      </c>
      <c r="P1628" s="2">
        <v>1</v>
      </c>
      <c r="Q1628" s="2">
        <v>1</v>
      </c>
      <c r="R1628" s="2">
        <v>13</v>
      </c>
    </row>
    <row r="1629" spans="1:18" ht="12.75" customHeight="1">
      <c r="A1629" s="3" t="s">
        <v>19</v>
      </c>
      <c r="B1629" s="3" t="s">
        <v>20</v>
      </c>
      <c r="C1629" s="3" t="s">
        <v>16</v>
      </c>
      <c r="D1629" s="3" t="s">
        <v>30</v>
      </c>
      <c r="E1629" s="3" t="s">
        <v>46</v>
      </c>
      <c r="G1629" s="2">
        <v>1</v>
      </c>
      <c r="H1629" s="2">
        <v>1</v>
      </c>
      <c r="J1629" s="2">
        <v>1</v>
      </c>
      <c r="K1629" s="2">
        <v>1</v>
      </c>
      <c r="L1629" s="2">
        <v>2</v>
      </c>
      <c r="M1629" s="2">
        <v>2</v>
      </c>
      <c r="P1629" s="2">
        <v>1</v>
      </c>
      <c r="Q1629" s="2">
        <v>1</v>
      </c>
      <c r="R1629" s="2">
        <v>10</v>
      </c>
    </row>
    <row r="1630" spans="1:18" ht="12.75" customHeight="1">
      <c r="A1630" s="3" t="s">
        <v>19</v>
      </c>
      <c r="B1630" s="3" t="s">
        <v>20</v>
      </c>
      <c r="C1630" s="3" t="s">
        <v>16</v>
      </c>
      <c r="D1630" s="3" t="s">
        <v>30</v>
      </c>
      <c r="E1630" s="3" t="s">
        <v>123</v>
      </c>
      <c r="F1630" s="2">
        <v>1</v>
      </c>
      <c r="G1630" s="2">
        <v>1</v>
      </c>
      <c r="I1630" s="2">
        <v>2</v>
      </c>
      <c r="J1630" s="2">
        <v>1</v>
      </c>
      <c r="M1630" s="2">
        <v>1</v>
      </c>
      <c r="N1630" s="2">
        <v>1</v>
      </c>
      <c r="O1630" s="2">
        <v>1</v>
      </c>
      <c r="P1630" s="2">
        <v>3</v>
      </c>
      <c r="Q1630" s="2">
        <v>1</v>
      </c>
      <c r="R1630" s="2">
        <v>12</v>
      </c>
    </row>
    <row r="1631" spans="1:18" ht="12.75" customHeight="1">
      <c r="A1631" s="3" t="s">
        <v>19</v>
      </c>
      <c r="B1631" s="3" t="s">
        <v>20</v>
      </c>
      <c r="C1631" s="3" t="s">
        <v>16</v>
      </c>
      <c r="D1631" s="3" t="s">
        <v>30</v>
      </c>
      <c r="E1631" s="3" t="s">
        <v>122</v>
      </c>
      <c r="F1631" s="2">
        <v>1</v>
      </c>
      <c r="G1631" s="2">
        <v>1</v>
      </c>
      <c r="H1631" s="2">
        <v>1</v>
      </c>
      <c r="J1631" s="2">
        <v>1</v>
      </c>
      <c r="K1631" s="2">
        <v>1</v>
      </c>
      <c r="L1631" s="2">
        <v>1</v>
      </c>
      <c r="M1631" s="2">
        <v>1</v>
      </c>
      <c r="N1631" s="2">
        <v>2</v>
      </c>
      <c r="O1631" s="2">
        <v>1</v>
      </c>
      <c r="Q1631" s="2">
        <v>2</v>
      </c>
      <c r="R1631" s="2">
        <v>12</v>
      </c>
    </row>
    <row r="1632" spans="1:18" ht="12.75" customHeight="1">
      <c r="A1632" s="3" t="s">
        <v>19</v>
      </c>
      <c r="B1632" s="3" t="s">
        <v>20</v>
      </c>
      <c r="C1632" s="3" t="s">
        <v>16</v>
      </c>
      <c r="D1632" s="3" t="s">
        <v>30</v>
      </c>
      <c r="E1632" s="3" t="s">
        <v>121</v>
      </c>
      <c r="F1632" s="2">
        <v>1</v>
      </c>
      <c r="J1632" s="2">
        <v>1</v>
      </c>
      <c r="K1632" s="2">
        <v>1</v>
      </c>
      <c r="L1632" s="2">
        <v>1</v>
      </c>
      <c r="M1632" s="2">
        <v>2</v>
      </c>
      <c r="N1632" s="2">
        <v>1</v>
      </c>
      <c r="O1632" s="2">
        <v>1</v>
      </c>
      <c r="P1632" s="2">
        <v>1</v>
      </c>
      <c r="R1632" s="2">
        <v>9</v>
      </c>
    </row>
    <row r="1633" spans="1:18" ht="12.75" customHeight="1">
      <c r="A1633" s="3" t="s">
        <v>19</v>
      </c>
      <c r="B1633" s="3" t="s">
        <v>20</v>
      </c>
      <c r="C1633" s="3" t="s">
        <v>16</v>
      </c>
      <c r="D1633" s="3" t="s">
        <v>30</v>
      </c>
      <c r="E1633" s="3" t="s">
        <v>120</v>
      </c>
      <c r="I1633" s="2">
        <v>1</v>
      </c>
      <c r="K1633" s="2">
        <v>1</v>
      </c>
      <c r="L1633" s="2">
        <v>1</v>
      </c>
      <c r="M1633" s="2">
        <v>1</v>
      </c>
      <c r="N1633" s="2">
        <v>1</v>
      </c>
      <c r="R1633" s="2">
        <v>5</v>
      </c>
    </row>
    <row r="1634" spans="1:18" ht="12.75" customHeight="1">
      <c r="A1634" s="3" t="s">
        <v>19</v>
      </c>
      <c r="B1634" s="3" t="s">
        <v>20</v>
      </c>
      <c r="C1634" s="3" t="s">
        <v>16</v>
      </c>
      <c r="D1634" s="3" t="s">
        <v>30</v>
      </c>
      <c r="E1634" s="3" t="s">
        <v>119</v>
      </c>
      <c r="K1634" s="2">
        <v>1</v>
      </c>
      <c r="L1634" s="2">
        <v>1</v>
      </c>
      <c r="R1634" s="2">
        <v>2</v>
      </c>
    </row>
    <row r="1635" spans="1:18" ht="12.75" customHeight="1">
      <c r="A1635" s="3" t="s">
        <v>19</v>
      </c>
      <c r="B1635" s="3" t="s">
        <v>20</v>
      </c>
      <c r="C1635" s="3" t="s">
        <v>16</v>
      </c>
      <c r="D1635" s="3" t="s">
        <v>30</v>
      </c>
      <c r="E1635" s="3" t="s">
        <v>118</v>
      </c>
      <c r="N1635" s="2">
        <v>1</v>
      </c>
      <c r="Q1635" s="2">
        <v>1</v>
      </c>
      <c r="R1635" s="2">
        <v>2</v>
      </c>
    </row>
    <row r="1636" spans="1:18" ht="12.75" customHeight="1">
      <c r="A1636" s="3" t="s">
        <v>19</v>
      </c>
      <c r="B1636" s="3" t="s">
        <v>20</v>
      </c>
      <c r="C1636" s="3" t="s">
        <v>16</v>
      </c>
      <c r="D1636" s="3" t="s">
        <v>30</v>
      </c>
      <c r="E1636" s="3" t="s">
        <v>117</v>
      </c>
      <c r="H1636" s="2">
        <v>1</v>
      </c>
      <c r="M1636" s="2">
        <v>1</v>
      </c>
      <c r="R1636" s="2">
        <v>2</v>
      </c>
    </row>
    <row r="1637" spans="1:18" ht="12.75" customHeight="1">
      <c r="A1637" s="3" t="s">
        <v>19</v>
      </c>
      <c r="B1637" s="3" t="s">
        <v>20</v>
      </c>
      <c r="C1637" s="3" t="s">
        <v>16</v>
      </c>
      <c r="D1637" s="3" t="s">
        <v>30</v>
      </c>
      <c r="E1637" s="3" t="s">
        <v>116</v>
      </c>
      <c r="H1637" s="2">
        <v>1</v>
      </c>
      <c r="O1637" s="2">
        <v>1</v>
      </c>
      <c r="P1637" s="2">
        <v>2</v>
      </c>
      <c r="Q1637" s="2">
        <v>1</v>
      </c>
      <c r="R1637" s="2">
        <v>5</v>
      </c>
    </row>
    <row r="1638" spans="1:18" ht="12.75" customHeight="1">
      <c r="A1638" s="3" t="s">
        <v>19</v>
      </c>
      <c r="B1638" s="3" t="s">
        <v>20</v>
      </c>
      <c r="C1638" s="3" t="s">
        <v>16</v>
      </c>
      <c r="D1638" s="3" t="s">
        <v>30</v>
      </c>
      <c r="E1638" s="3" t="s">
        <v>115</v>
      </c>
      <c r="O1638" s="2">
        <v>1</v>
      </c>
      <c r="R1638" s="2">
        <v>1</v>
      </c>
    </row>
    <row r="1639" spans="1:18" ht="12.75" customHeight="1">
      <c r="A1639" s="3" t="s">
        <v>19</v>
      </c>
      <c r="B1639" s="3" t="s">
        <v>20</v>
      </c>
      <c r="C1639" s="3" t="s">
        <v>16</v>
      </c>
      <c r="D1639" s="3" t="s">
        <v>30</v>
      </c>
      <c r="E1639" s="3" t="s">
        <v>114</v>
      </c>
      <c r="F1639" s="2">
        <v>1</v>
      </c>
      <c r="M1639" s="2">
        <v>1</v>
      </c>
      <c r="R1639" s="2">
        <v>2</v>
      </c>
    </row>
    <row r="1640" spans="1:18" ht="12.75" customHeight="1">
      <c r="A1640" s="3" t="s">
        <v>19</v>
      </c>
      <c r="B1640" s="3" t="s">
        <v>20</v>
      </c>
      <c r="C1640" s="3" t="s">
        <v>16</v>
      </c>
      <c r="D1640" s="3" t="s">
        <v>30</v>
      </c>
      <c r="E1640" s="3" t="s">
        <v>113</v>
      </c>
      <c r="F1640" s="2">
        <v>1</v>
      </c>
      <c r="O1640" s="2">
        <v>1</v>
      </c>
      <c r="R1640" s="2">
        <v>2</v>
      </c>
    </row>
    <row r="1641" spans="1:18" ht="12.75" customHeight="1">
      <c r="A1641" s="3" t="s">
        <v>19</v>
      </c>
      <c r="B1641" s="3" t="s">
        <v>20</v>
      </c>
      <c r="C1641" s="3" t="s">
        <v>16</v>
      </c>
      <c r="D1641" s="3" t="s">
        <v>30</v>
      </c>
      <c r="E1641" s="3" t="s">
        <v>111</v>
      </c>
      <c r="L1641" s="2">
        <v>1</v>
      </c>
      <c r="P1641" s="2">
        <v>1</v>
      </c>
      <c r="Q1641" s="2">
        <v>1</v>
      </c>
      <c r="R1641" s="2">
        <v>3</v>
      </c>
    </row>
    <row r="1642" spans="1:18" ht="12.75" customHeight="1">
      <c r="A1642" s="3" t="s">
        <v>19</v>
      </c>
      <c r="B1642" s="3" t="s">
        <v>20</v>
      </c>
      <c r="C1642" s="3" t="s">
        <v>16</v>
      </c>
      <c r="D1642" s="3" t="s">
        <v>30</v>
      </c>
      <c r="E1642" s="3" t="s">
        <v>44</v>
      </c>
      <c r="G1642" s="2">
        <v>1</v>
      </c>
      <c r="I1642" s="2">
        <v>1</v>
      </c>
      <c r="R1642" s="2">
        <v>2</v>
      </c>
    </row>
    <row r="1643" spans="1:18" ht="12.75" customHeight="1">
      <c r="A1643" s="3" t="s">
        <v>19</v>
      </c>
      <c r="B1643" s="3" t="s">
        <v>20</v>
      </c>
      <c r="C1643" s="3" t="s">
        <v>16</v>
      </c>
      <c r="D1643" s="3" t="s">
        <v>30</v>
      </c>
      <c r="E1643" s="3" t="s">
        <v>109</v>
      </c>
      <c r="I1643" s="2">
        <v>1</v>
      </c>
      <c r="K1643" s="2">
        <v>1</v>
      </c>
      <c r="R1643" s="2">
        <v>2</v>
      </c>
    </row>
    <row r="1644" spans="1:18" ht="12.75" customHeight="1">
      <c r="A1644" s="3" t="s">
        <v>19</v>
      </c>
      <c r="B1644" s="3" t="s">
        <v>20</v>
      </c>
      <c r="C1644" s="3" t="s">
        <v>16</v>
      </c>
      <c r="D1644" s="3" t="s">
        <v>30</v>
      </c>
      <c r="E1644" s="3" t="s">
        <v>104</v>
      </c>
      <c r="J1644" s="2">
        <v>1</v>
      </c>
      <c r="R1644" s="2">
        <v>1</v>
      </c>
    </row>
    <row r="1645" spans="1:18" ht="12.75" customHeight="1">
      <c r="A1645" s="3" t="s">
        <v>19</v>
      </c>
      <c r="B1645" s="3" t="s">
        <v>20</v>
      </c>
      <c r="C1645" s="3" t="s">
        <v>16</v>
      </c>
      <c r="D1645" s="3" t="s">
        <v>30</v>
      </c>
      <c r="E1645" s="3" t="s">
        <v>98</v>
      </c>
      <c r="N1645" s="2">
        <v>1</v>
      </c>
      <c r="R1645" s="2">
        <v>1</v>
      </c>
    </row>
    <row r="1646" spans="1:18" ht="12.75" customHeight="1">
      <c r="A1646" s="3" t="s">
        <v>19</v>
      </c>
      <c r="B1646" s="3" t="s">
        <v>20</v>
      </c>
      <c r="C1646" s="3" t="s">
        <v>16</v>
      </c>
      <c r="D1646" s="3" t="s">
        <v>30</v>
      </c>
      <c r="E1646" s="3" t="s">
        <v>96</v>
      </c>
      <c r="G1646" s="2">
        <v>1</v>
      </c>
      <c r="R1646" s="2">
        <v>1</v>
      </c>
    </row>
    <row r="1647" spans="1:18" ht="12.75" customHeight="1">
      <c r="A1647" s="3" t="s">
        <v>19</v>
      </c>
      <c r="B1647" s="3" t="s">
        <v>20</v>
      </c>
      <c r="C1647" s="3" t="s">
        <v>16</v>
      </c>
      <c r="D1647" s="3" t="s">
        <v>30</v>
      </c>
      <c r="E1647" s="3" t="s">
        <v>92</v>
      </c>
      <c r="J1647" s="2">
        <v>1</v>
      </c>
      <c r="R1647" s="2">
        <v>1</v>
      </c>
    </row>
    <row r="1648" spans="1:18" ht="12.75" customHeight="1">
      <c r="A1648" s="3" t="s">
        <v>19</v>
      </c>
      <c r="B1648" s="3" t="s">
        <v>20</v>
      </c>
      <c r="C1648" s="3" t="s">
        <v>16</v>
      </c>
      <c r="D1648" s="3" t="s">
        <v>30</v>
      </c>
      <c r="E1648" s="3" t="s">
        <v>76</v>
      </c>
      <c r="H1648" s="2">
        <v>1</v>
      </c>
      <c r="R1648" s="2">
        <v>1</v>
      </c>
    </row>
    <row r="1649" spans="1:18" ht="12.75" customHeight="1">
      <c r="A1649" s="3" t="s">
        <v>19</v>
      </c>
      <c r="B1649" s="3" t="s">
        <v>20</v>
      </c>
      <c r="C1649" s="3" t="s">
        <v>16</v>
      </c>
      <c r="D1649" s="3" t="s">
        <v>30</v>
      </c>
      <c r="E1649" s="3" t="s">
        <v>142</v>
      </c>
      <c r="K1649" s="2">
        <v>1</v>
      </c>
      <c r="R1649" s="2">
        <v>1</v>
      </c>
    </row>
    <row r="1650" spans="1:18" ht="12.75" customHeight="1">
      <c r="A1650" s="3" t="s">
        <v>19</v>
      </c>
      <c r="B1650" s="3" t="s">
        <v>20</v>
      </c>
      <c r="C1650" s="3" t="s">
        <v>16</v>
      </c>
      <c r="D1650" s="3" t="s">
        <v>30</v>
      </c>
      <c r="E1650" s="3" t="s">
        <v>141</v>
      </c>
      <c r="L1650" s="2">
        <v>1</v>
      </c>
      <c r="R1650" s="2">
        <v>1</v>
      </c>
    </row>
    <row r="1651" spans="1:18" ht="12.75" customHeight="1">
      <c r="A1651" s="3" t="s">
        <v>19</v>
      </c>
      <c r="B1651" s="3" t="s">
        <v>20</v>
      </c>
      <c r="C1651" s="3" t="s">
        <v>16</v>
      </c>
      <c r="D1651" s="3" t="s">
        <v>30</v>
      </c>
      <c r="E1651" s="3" t="s">
        <v>140</v>
      </c>
      <c r="M1651" s="2">
        <v>1</v>
      </c>
      <c r="R1651" s="2">
        <v>1</v>
      </c>
    </row>
    <row r="1652" spans="1:18" ht="12.75" customHeight="1">
      <c r="A1652" s="3" t="s">
        <v>19</v>
      </c>
      <c r="B1652" s="3" t="s">
        <v>20</v>
      </c>
      <c r="C1652" s="3" t="s">
        <v>16</v>
      </c>
      <c r="D1652" s="3" t="s">
        <v>30</v>
      </c>
      <c r="E1652" s="3" t="s">
        <v>139</v>
      </c>
      <c r="N1652" s="2">
        <v>1</v>
      </c>
      <c r="R1652" s="2">
        <v>1</v>
      </c>
    </row>
    <row r="1653" spans="1:18" ht="12.75" customHeight="1">
      <c r="A1653" s="3" t="s">
        <v>19</v>
      </c>
      <c r="B1653" s="3" t="s">
        <v>20</v>
      </c>
      <c r="C1653" s="3" t="s">
        <v>16</v>
      </c>
      <c r="D1653" s="3" t="s">
        <v>30</v>
      </c>
      <c r="E1653" s="3" t="s">
        <v>138</v>
      </c>
      <c r="J1653" s="2">
        <v>1</v>
      </c>
      <c r="R1653" s="2">
        <v>1</v>
      </c>
    </row>
    <row r="1654" spans="1:18" ht="12.75" customHeight="1">
      <c r="A1654" s="3"/>
      <c r="B1654" s="3"/>
      <c r="C1654" s="3"/>
      <c r="D1654" s="3"/>
      <c r="E1654" s="3"/>
      <c r="J1654" s="2"/>
      <c r="R1654" s="2"/>
    </row>
    <row r="1655" spans="1:18" ht="12.75" customHeight="1">
      <c r="A1655" s="3"/>
      <c r="B1655" s="3"/>
      <c r="C1655" s="3"/>
      <c r="D1655" s="3"/>
      <c r="E1655" s="3"/>
      <c r="J1655" s="2"/>
      <c r="R1655" s="2"/>
    </row>
    <row r="1656" spans="1:18" ht="12.75" customHeight="1">
      <c r="A1656" s="3"/>
      <c r="B1656" s="3"/>
      <c r="C1656" s="3"/>
      <c r="D1656" s="3"/>
      <c r="E1656" s="3"/>
      <c r="J1656" s="2"/>
      <c r="R1656" s="2"/>
    </row>
    <row r="1657" spans="1:18" ht="12.75" customHeight="1">
      <c r="A1657" s="3" t="s">
        <v>19</v>
      </c>
      <c r="B1657" s="3" t="s">
        <v>20</v>
      </c>
      <c r="C1657" s="3" t="s">
        <v>16</v>
      </c>
      <c r="D1657" s="3" t="s">
        <v>23</v>
      </c>
      <c r="E1657" s="3" t="s">
        <v>42</v>
      </c>
      <c r="M1657" s="2">
        <v>1</v>
      </c>
      <c r="R1657" s="2">
        <v>1</v>
      </c>
    </row>
    <row r="1658" spans="1:18" ht="12.75" customHeight="1">
      <c r="A1658" s="3" t="s">
        <v>19</v>
      </c>
      <c r="B1658" s="3" t="s">
        <v>20</v>
      </c>
      <c r="C1658" s="3" t="s">
        <v>16</v>
      </c>
      <c r="D1658" s="3" t="s">
        <v>23</v>
      </c>
      <c r="E1658" s="3" t="s">
        <v>50</v>
      </c>
      <c r="Q1658" s="2">
        <v>1</v>
      </c>
      <c r="R1658" s="2">
        <v>1</v>
      </c>
    </row>
    <row r="1659" spans="1:18" ht="12.75" customHeight="1">
      <c r="A1659" s="3" t="s">
        <v>19</v>
      </c>
      <c r="B1659" s="3" t="s">
        <v>20</v>
      </c>
      <c r="C1659" s="3" t="s">
        <v>16</v>
      </c>
      <c r="D1659" s="3" t="s">
        <v>23</v>
      </c>
      <c r="E1659" s="3" t="s">
        <v>124</v>
      </c>
      <c r="J1659" s="2">
        <v>1</v>
      </c>
      <c r="R1659" s="2">
        <v>1</v>
      </c>
    </row>
    <row r="1660" spans="1:18" ht="12.75" customHeight="1">
      <c r="A1660" s="3" t="s">
        <v>19</v>
      </c>
      <c r="B1660" s="3" t="s">
        <v>20</v>
      </c>
      <c r="C1660" s="3" t="s">
        <v>16</v>
      </c>
      <c r="D1660" s="3" t="s">
        <v>23</v>
      </c>
      <c r="E1660" s="3" t="s">
        <v>122</v>
      </c>
      <c r="K1660" s="2">
        <v>1</v>
      </c>
      <c r="R1660" s="2">
        <v>1</v>
      </c>
    </row>
    <row r="1661" spans="1:18" ht="12.75" customHeight="1">
      <c r="A1661" s="3" t="s">
        <v>19</v>
      </c>
      <c r="B1661" s="3" t="s">
        <v>20</v>
      </c>
      <c r="C1661" s="3" t="s">
        <v>16</v>
      </c>
      <c r="D1661" s="3" t="s">
        <v>23</v>
      </c>
      <c r="E1661" s="3" t="s">
        <v>121</v>
      </c>
      <c r="L1661" s="2">
        <v>1</v>
      </c>
      <c r="R1661" s="2">
        <v>1</v>
      </c>
    </row>
    <row r="1662" spans="1:18" ht="12.75" customHeight="1">
      <c r="A1662" s="3" t="s">
        <v>19</v>
      </c>
      <c r="B1662" s="3" t="s">
        <v>20</v>
      </c>
      <c r="C1662" s="3" t="s">
        <v>16</v>
      </c>
      <c r="D1662" s="3" t="s">
        <v>23</v>
      </c>
      <c r="E1662" s="3" t="s">
        <v>119</v>
      </c>
      <c r="O1662" s="2">
        <v>1</v>
      </c>
      <c r="R1662" s="2">
        <v>1</v>
      </c>
    </row>
    <row r="1663" spans="1:18" ht="12.75" customHeight="1">
      <c r="A1663" s="3" t="s">
        <v>19</v>
      </c>
      <c r="B1663" s="3" t="s">
        <v>20</v>
      </c>
      <c r="C1663" s="3" t="s">
        <v>16</v>
      </c>
      <c r="D1663" s="3" t="s">
        <v>23</v>
      </c>
      <c r="E1663" s="3" t="s">
        <v>115</v>
      </c>
      <c r="H1663" s="2">
        <v>1</v>
      </c>
      <c r="R1663" s="2">
        <v>1</v>
      </c>
    </row>
    <row r="1664" spans="1:18" ht="12.75" customHeight="1">
      <c r="A1664" s="3" t="s">
        <v>19</v>
      </c>
      <c r="B1664" s="3" t="s">
        <v>20</v>
      </c>
      <c r="C1664" s="3" t="s">
        <v>16</v>
      </c>
      <c r="D1664" s="3" t="s">
        <v>23</v>
      </c>
      <c r="E1664" s="3" t="s">
        <v>111</v>
      </c>
      <c r="N1664" s="2">
        <v>1</v>
      </c>
      <c r="R1664" s="2">
        <v>1</v>
      </c>
    </row>
    <row r="1665" spans="1:18" ht="12.75" customHeight="1">
      <c r="A1665" s="3" t="s">
        <v>19</v>
      </c>
      <c r="B1665" s="3" t="s">
        <v>20</v>
      </c>
      <c r="C1665" s="3" t="s">
        <v>16</v>
      </c>
      <c r="D1665" s="3" t="s">
        <v>23</v>
      </c>
      <c r="E1665" s="3" t="s">
        <v>110</v>
      </c>
      <c r="P1665" s="2">
        <v>1</v>
      </c>
      <c r="R1665" s="2">
        <v>1</v>
      </c>
    </row>
    <row r="1666" spans="1:18" ht="12.75" customHeight="1">
      <c r="A1666" s="3" t="s">
        <v>19</v>
      </c>
      <c r="B1666" s="3" t="s">
        <v>20</v>
      </c>
      <c r="C1666" s="3" t="s">
        <v>16</v>
      </c>
      <c r="D1666" s="3" t="s">
        <v>23</v>
      </c>
      <c r="E1666" s="3" t="s">
        <v>85</v>
      </c>
      <c r="G1666" s="2">
        <v>1</v>
      </c>
      <c r="R1666" s="2">
        <v>1</v>
      </c>
    </row>
    <row r="1667" spans="1:18" ht="12.75" customHeight="1">
      <c r="A1667" s="3" t="s">
        <v>19</v>
      </c>
      <c r="B1667" s="3" t="s">
        <v>20</v>
      </c>
      <c r="C1667" s="3" t="s">
        <v>16</v>
      </c>
      <c r="D1667" s="3" t="s">
        <v>23</v>
      </c>
      <c r="E1667" s="3" t="s">
        <v>66</v>
      </c>
      <c r="F1667" s="2">
        <v>1</v>
      </c>
      <c r="R1667" s="2">
        <v>1</v>
      </c>
    </row>
    <row r="1668" spans="1:18" ht="12.75" customHeight="1">
      <c r="A1668" s="3" t="s">
        <v>19</v>
      </c>
      <c r="B1668" s="3" t="s">
        <v>20</v>
      </c>
      <c r="C1668" s="3" t="s">
        <v>16</v>
      </c>
      <c r="D1668" s="3" t="s">
        <v>23</v>
      </c>
      <c r="E1668" s="3" t="s">
        <v>137</v>
      </c>
      <c r="I1668" s="2">
        <v>1</v>
      </c>
      <c r="R1668" s="2">
        <v>1</v>
      </c>
    </row>
    <row r="1669" spans="1:18" ht="12.75" customHeight="1">
      <c r="A1669" s="3" t="s">
        <v>19</v>
      </c>
      <c r="B1669" s="3" t="s">
        <v>20</v>
      </c>
      <c r="C1669" s="3" t="s">
        <v>16</v>
      </c>
      <c r="D1669" s="3" t="s">
        <v>43</v>
      </c>
      <c r="E1669" s="3" t="s">
        <v>136</v>
      </c>
      <c r="Q1669" s="2">
        <v>1</v>
      </c>
      <c r="R1669" s="2">
        <v>1</v>
      </c>
    </row>
    <row r="1670" spans="1:18" ht="12.75" customHeight="1">
      <c r="A1670" s="3" t="s">
        <v>19</v>
      </c>
      <c r="B1670" s="3" t="s">
        <v>20</v>
      </c>
      <c r="C1670" s="3" t="s">
        <v>16</v>
      </c>
      <c r="D1670" s="3" t="s">
        <v>43</v>
      </c>
      <c r="E1670" s="3" t="s">
        <v>135</v>
      </c>
      <c r="H1670" s="2">
        <v>1</v>
      </c>
      <c r="R1670" s="2">
        <v>1</v>
      </c>
    </row>
    <row r="1671" spans="1:18" ht="12.75" customHeight="1">
      <c r="A1671" s="3" t="s">
        <v>19</v>
      </c>
      <c r="B1671" s="3" t="s">
        <v>20</v>
      </c>
      <c r="C1671" s="3" t="s">
        <v>16</v>
      </c>
      <c r="D1671" s="3" t="s">
        <v>43</v>
      </c>
      <c r="E1671" s="3" t="s">
        <v>134</v>
      </c>
      <c r="N1671" s="2">
        <v>1</v>
      </c>
      <c r="R1671" s="2">
        <v>1</v>
      </c>
    </row>
    <row r="1672" spans="1:18" ht="12.75" customHeight="1">
      <c r="A1672" s="3" t="s">
        <v>19</v>
      </c>
      <c r="B1672" s="3" t="s">
        <v>20</v>
      </c>
      <c r="C1672" s="3" t="s">
        <v>16</v>
      </c>
      <c r="D1672" s="3" t="s">
        <v>43</v>
      </c>
      <c r="E1672" s="3" t="s">
        <v>133</v>
      </c>
      <c r="G1672" s="2">
        <v>1</v>
      </c>
      <c r="R1672" s="2">
        <v>1</v>
      </c>
    </row>
    <row r="1673" spans="1:18" ht="12.75" customHeight="1">
      <c r="A1673" s="3" t="s">
        <v>19</v>
      </c>
      <c r="B1673" s="3" t="s">
        <v>20</v>
      </c>
      <c r="C1673" s="3" t="s">
        <v>16</v>
      </c>
      <c r="D1673" s="3" t="s">
        <v>43</v>
      </c>
      <c r="E1673" s="3" t="s">
        <v>132</v>
      </c>
      <c r="J1673" s="2">
        <v>1</v>
      </c>
      <c r="R1673" s="2">
        <v>1</v>
      </c>
    </row>
    <row r="1674" spans="1:18" ht="12.75" customHeight="1">
      <c r="A1674" s="3" t="s">
        <v>19</v>
      </c>
      <c r="B1674" s="3" t="s">
        <v>20</v>
      </c>
      <c r="C1674" s="3" t="s">
        <v>16</v>
      </c>
      <c r="D1674" s="3" t="s">
        <v>43</v>
      </c>
      <c r="E1674" s="3" t="s">
        <v>131</v>
      </c>
      <c r="L1674" s="2">
        <v>1</v>
      </c>
      <c r="R1674" s="2">
        <v>1</v>
      </c>
    </row>
    <row r="1675" spans="1:18" ht="12.75" customHeight="1">
      <c r="A1675" s="3" t="s">
        <v>19</v>
      </c>
      <c r="B1675" s="3" t="s">
        <v>20</v>
      </c>
      <c r="C1675" s="3" t="s">
        <v>16</v>
      </c>
      <c r="D1675" s="3" t="s">
        <v>43</v>
      </c>
      <c r="E1675" s="3" t="s">
        <v>130</v>
      </c>
      <c r="M1675" s="2">
        <v>1</v>
      </c>
      <c r="R1675" s="2">
        <v>1</v>
      </c>
    </row>
    <row r="1676" spans="1:18" ht="12.75" customHeight="1">
      <c r="A1676" s="3" t="s">
        <v>19</v>
      </c>
      <c r="B1676" s="3" t="s">
        <v>20</v>
      </c>
      <c r="C1676" s="3" t="s">
        <v>16</v>
      </c>
      <c r="D1676" s="3" t="s">
        <v>43</v>
      </c>
      <c r="E1676" s="3" t="s">
        <v>129</v>
      </c>
      <c r="F1676" s="2">
        <v>1</v>
      </c>
      <c r="R1676" s="2">
        <v>1</v>
      </c>
    </row>
    <row r="1677" spans="1:18" ht="12.75" customHeight="1">
      <c r="A1677" s="3" t="s">
        <v>19</v>
      </c>
      <c r="B1677" s="3" t="s">
        <v>20</v>
      </c>
      <c r="C1677" s="3" t="s">
        <v>16</v>
      </c>
      <c r="D1677" s="3" t="s">
        <v>43</v>
      </c>
      <c r="E1677" s="3" t="s">
        <v>128</v>
      </c>
      <c r="O1677" s="2">
        <v>1</v>
      </c>
      <c r="R1677" s="2">
        <v>1</v>
      </c>
    </row>
    <row r="1678" spans="1:18" ht="12.75" customHeight="1">
      <c r="A1678" s="3" t="s">
        <v>19</v>
      </c>
      <c r="B1678" s="3" t="s">
        <v>20</v>
      </c>
      <c r="C1678" s="3" t="s">
        <v>16</v>
      </c>
      <c r="D1678" s="3" t="s">
        <v>43</v>
      </c>
      <c r="E1678" s="3" t="s">
        <v>127</v>
      </c>
      <c r="I1678" s="2">
        <v>1</v>
      </c>
      <c r="R1678" s="2">
        <v>1</v>
      </c>
    </row>
    <row r="1679" spans="1:18" ht="12.75" customHeight="1">
      <c r="A1679" s="3" t="s">
        <v>19</v>
      </c>
      <c r="B1679" s="3" t="s">
        <v>20</v>
      </c>
      <c r="C1679" s="3" t="s">
        <v>16</v>
      </c>
      <c r="D1679" s="3" t="s">
        <v>43</v>
      </c>
      <c r="E1679" s="3" t="s">
        <v>126</v>
      </c>
      <c r="K1679" s="2">
        <v>1</v>
      </c>
      <c r="R1679" s="2">
        <v>1</v>
      </c>
    </row>
    <row r="1680" spans="1:18" ht="12.75" customHeight="1">
      <c r="A1680" s="3" t="s">
        <v>19</v>
      </c>
      <c r="B1680" s="3" t="s">
        <v>20</v>
      </c>
      <c r="C1680" s="3" t="s">
        <v>16</v>
      </c>
      <c r="D1680" s="3" t="s">
        <v>43</v>
      </c>
      <c r="E1680" s="3" t="s">
        <v>125</v>
      </c>
      <c r="P1680" s="2">
        <v>1</v>
      </c>
      <c r="R1680" s="2">
        <v>1</v>
      </c>
    </row>
    <row r="1681" spans="1:18" ht="12.75" customHeight="1">
      <c r="A1681" s="3"/>
      <c r="B1681" s="3"/>
      <c r="C1681" s="3"/>
      <c r="D1681" s="3"/>
      <c r="E1681" s="3"/>
      <c r="P1681" s="2"/>
      <c r="R1681" s="2"/>
    </row>
    <row r="1682" spans="1:18" ht="12.75" customHeight="1">
      <c r="A1682" s="3"/>
      <c r="B1682" s="3"/>
      <c r="C1682" s="3"/>
      <c r="D1682" s="3"/>
      <c r="E1682" s="3"/>
      <c r="P1682" s="2"/>
      <c r="R1682" s="2"/>
    </row>
    <row r="1683" spans="1:18" ht="12.75" customHeight="1">
      <c r="A1683" s="3"/>
      <c r="B1683" s="3"/>
      <c r="C1683" s="3"/>
      <c r="D1683" s="3"/>
      <c r="E1683" s="3"/>
      <c r="P1683" s="2"/>
      <c r="R1683" s="2"/>
    </row>
    <row r="1684" spans="1:18" ht="12.75" customHeight="1">
      <c r="A1684" s="3" t="s">
        <v>19</v>
      </c>
      <c r="B1684" s="3" t="s">
        <v>20</v>
      </c>
      <c r="C1684" s="3" t="s">
        <v>16</v>
      </c>
      <c r="D1684" s="3" t="s">
        <v>18</v>
      </c>
      <c r="E1684" s="3" t="s">
        <v>57</v>
      </c>
      <c r="F1684" s="2">
        <v>299</v>
      </c>
      <c r="G1684" s="2">
        <v>325</v>
      </c>
      <c r="H1684" s="2">
        <v>333</v>
      </c>
      <c r="I1684" s="2">
        <v>299</v>
      </c>
      <c r="J1684" s="2">
        <v>273</v>
      </c>
      <c r="K1684" s="2">
        <v>263</v>
      </c>
      <c r="L1684" s="2">
        <v>290</v>
      </c>
      <c r="M1684" s="2">
        <v>296</v>
      </c>
      <c r="N1684" s="2">
        <v>299</v>
      </c>
      <c r="O1684" s="2">
        <v>288</v>
      </c>
      <c r="P1684" s="2">
        <v>311</v>
      </c>
      <c r="Q1684" s="2">
        <v>303</v>
      </c>
      <c r="R1684" s="2">
        <v>3579</v>
      </c>
    </row>
    <row r="1685" spans="1:18" ht="12.75" customHeight="1">
      <c r="A1685" s="3" t="s">
        <v>19</v>
      </c>
      <c r="B1685" s="3" t="s">
        <v>20</v>
      </c>
      <c r="C1685" s="3" t="s">
        <v>16</v>
      </c>
      <c r="D1685" s="3" t="s">
        <v>18</v>
      </c>
      <c r="E1685" s="3" t="s">
        <v>17</v>
      </c>
      <c r="F1685" s="2">
        <v>541</v>
      </c>
      <c r="G1685" s="2">
        <v>549</v>
      </c>
      <c r="H1685" s="2">
        <v>654</v>
      </c>
      <c r="I1685" s="2">
        <v>595</v>
      </c>
      <c r="J1685" s="2">
        <v>627</v>
      </c>
      <c r="K1685" s="2">
        <v>434</v>
      </c>
      <c r="L1685" s="2">
        <v>546</v>
      </c>
      <c r="M1685" s="2">
        <v>531</v>
      </c>
      <c r="N1685" s="2">
        <v>519</v>
      </c>
      <c r="O1685" s="2">
        <v>540</v>
      </c>
      <c r="P1685" s="2">
        <v>597</v>
      </c>
      <c r="Q1685" s="2">
        <v>534</v>
      </c>
      <c r="R1685" s="2">
        <v>6667</v>
      </c>
    </row>
    <row r="1686" spans="1:18" ht="12.75" customHeight="1">
      <c r="A1686" s="3" t="s">
        <v>19</v>
      </c>
      <c r="B1686" s="3" t="s">
        <v>20</v>
      </c>
      <c r="C1686" s="3" t="s">
        <v>16</v>
      </c>
      <c r="D1686" s="3" t="s">
        <v>18</v>
      </c>
      <c r="E1686" s="3" t="s">
        <v>42</v>
      </c>
      <c r="F1686" s="2">
        <v>678</v>
      </c>
      <c r="G1686" s="2">
        <v>735</v>
      </c>
      <c r="H1686" s="2">
        <v>770</v>
      </c>
      <c r="I1686" s="2">
        <v>700</v>
      </c>
      <c r="J1686" s="2">
        <v>736</v>
      </c>
      <c r="K1686" s="2">
        <v>571</v>
      </c>
      <c r="L1686" s="2">
        <v>681</v>
      </c>
      <c r="M1686" s="2">
        <v>628</v>
      </c>
      <c r="N1686" s="2">
        <v>641</v>
      </c>
      <c r="O1686" s="2">
        <v>680</v>
      </c>
      <c r="P1686" s="2">
        <v>683</v>
      </c>
      <c r="Q1686" s="2">
        <v>663</v>
      </c>
      <c r="R1686" s="2">
        <v>8166</v>
      </c>
    </row>
    <row r="1687" spans="1:18" ht="12.75" customHeight="1">
      <c r="A1687" s="3" t="s">
        <v>19</v>
      </c>
      <c r="B1687" s="3" t="s">
        <v>20</v>
      </c>
      <c r="C1687" s="3" t="s">
        <v>16</v>
      </c>
      <c r="D1687" s="3" t="s">
        <v>18</v>
      </c>
      <c r="E1687" s="3" t="s">
        <v>41</v>
      </c>
      <c r="F1687" s="2">
        <v>622</v>
      </c>
      <c r="G1687" s="2">
        <v>654</v>
      </c>
      <c r="H1687" s="2">
        <v>728</v>
      </c>
      <c r="I1687" s="2">
        <v>680</v>
      </c>
      <c r="J1687" s="2">
        <v>720</v>
      </c>
      <c r="K1687" s="2">
        <v>615</v>
      </c>
      <c r="L1687" s="2">
        <v>643</v>
      </c>
      <c r="M1687" s="2">
        <v>685</v>
      </c>
      <c r="N1687" s="2">
        <v>672</v>
      </c>
      <c r="O1687" s="2">
        <v>669</v>
      </c>
      <c r="P1687" s="2">
        <v>718</v>
      </c>
      <c r="Q1687" s="2">
        <v>643</v>
      </c>
      <c r="R1687" s="2">
        <v>8049</v>
      </c>
    </row>
    <row r="1688" spans="1:18" ht="12.75" customHeight="1">
      <c r="A1688" s="3" t="s">
        <v>19</v>
      </c>
      <c r="B1688" s="3" t="s">
        <v>20</v>
      </c>
      <c r="C1688" s="3" t="s">
        <v>16</v>
      </c>
      <c r="D1688" s="3" t="s">
        <v>18</v>
      </c>
      <c r="E1688" s="3" t="s">
        <v>38</v>
      </c>
      <c r="F1688" s="2">
        <v>611</v>
      </c>
      <c r="G1688" s="2">
        <v>593</v>
      </c>
      <c r="H1688" s="2">
        <v>569</v>
      </c>
      <c r="I1688" s="2">
        <v>627</v>
      </c>
      <c r="J1688" s="2">
        <v>637</v>
      </c>
      <c r="K1688" s="2">
        <v>551</v>
      </c>
      <c r="L1688" s="2">
        <v>541</v>
      </c>
      <c r="M1688" s="2">
        <v>553</v>
      </c>
      <c r="N1688" s="2">
        <v>534</v>
      </c>
      <c r="O1688" s="2">
        <v>596</v>
      </c>
      <c r="P1688" s="2">
        <v>601</v>
      </c>
      <c r="Q1688" s="2">
        <v>595</v>
      </c>
      <c r="R1688" s="2">
        <v>7008</v>
      </c>
    </row>
    <row r="1689" spans="1:18" ht="12.75" customHeight="1">
      <c r="A1689" s="3" t="s">
        <v>19</v>
      </c>
      <c r="B1689" s="3" t="s">
        <v>20</v>
      </c>
      <c r="C1689" s="3" t="s">
        <v>16</v>
      </c>
      <c r="D1689" s="3" t="s">
        <v>18</v>
      </c>
      <c r="E1689" s="3" t="s">
        <v>50</v>
      </c>
      <c r="F1689" s="2">
        <v>466</v>
      </c>
      <c r="G1689" s="2">
        <v>426</v>
      </c>
      <c r="H1689" s="2">
        <v>384</v>
      </c>
      <c r="I1689" s="2">
        <v>401</v>
      </c>
      <c r="J1689" s="2">
        <v>375</v>
      </c>
      <c r="K1689" s="2">
        <v>432</v>
      </c>
      <c r="L1689" s="2">
        <v>391</v>
      </c>
      <c r="M1689" s="2">
        <v>426</v>
      </c>
      <c r="N1689" s="2">
        <v>466</v>
      </c>
      <c r="O1689" s="2">
        <v>401</v>
      </c>
      <c r="P1689" s="2">
        <v>406</v>
      </c>
      <c r="Q1689" s="2">
        <v>490</v>
      </c>
      <c r="R1689" s="2">
        <v>5064</v>
      </c>
    </row>
    <row r="1690" spans="1:18" ht="12.75" customHeight="1">
      <c r="A1690" s="3" t="s">
        <v>19</v>
      </c>
      <c r="B1690" s="3" t="s">
        <v>20</v>
      </c>
      <c r="C1690" s="3" t="s">
        <v>16</v>
      </c>
      <c r="D1690" s="3" t="s">
        <v>18</v>
      </c>
      <c r="E1690" s="3" t="s">
        <v>124</v>
      </c>
      <c r="F1690" s="2">
        <v>292</v>
      </c>
      <c r="G1690" s="2">
        <v>293</v>
      </c>
      <c r="H1690" s="2">
        <v>244</v>
      </c>
      <c r="I1690" s="2">
        <v>273</v>
      </c>
      <c r="J1690" s="2">
        <v>248</v>
      </c>
      <c r="K1690" s="2">
        <v>344</v>
      </c>
      <c r="L1690" s="2">
        <v>293</v>
      </c>
      <c r="M1690" s="2">
        <v>284</v>
      </c>
      <c r="N1690" s="2">
        <v>284</v>
      </c>
      <c r="O1690" s="2">
        <v>298</v>
      </c>
      <c r="P1690" s="2">
        <v>266</v>
      </c>
      <c r="Q1690" s="2">
        <v>270</v>
      </c>
      <c r="R1690" s="2">
        <v>3389</v>
      </c>
    </row>
    <row r="1691" spans="1:18" ht="12.75" customHeight="1">
      <c r="A1691" s="3" t="s">
        <v>19</v>
      </c>
      <c r="B1691" s="3" t="s">
        <v>20</v>
      </c>
      <c r="C1691" s="3" t="s">
        <v>16</v>
      </c>
      <c r="D1691" s="3" t="s">
        <v>18</v>
      </c>
      <c r="E1691" s="3" t="s">
        <v>46</v>
      </c>
      <c r="F1691" s="2">
        <v>203</v>
      </c>
      <c r="G1691" s="2">
        <v>183</v>
      </c>
      <c r="H1691" s="2">
        <v>158</v>
      </c>
      <c r="I1691" s="2">
        <v>178</v>
      </c>
      <c r="J1691" s="2">
        <v>161</v>
      </c>
      <c r="K1691" s="2">
        <v>194</v>
      </c>
      <c r="L1691" s="2">
        <v>194</v>
      </c>
      <c r="M1691" s="2">
        <v>204</v>
      </c>
      <c r="N1691" s="2">
        <v>188</v>
      </c>
      <c r="O1691" s="2">
        <v>196</v>
      </c>
      <c r="P1691" s="2">
        <v>168</v>
      </c>
      <c r="Q1691" s="2">
        <v>203</v>
      </c>
      <c r="R1691" s="2">
        <v>2230</v>
      </c>
    </row>
    <row r="1692" spans="1:18" ht="12.75" customHeight="1">
      <c r="A1692" s="3" t="s">
        <v>19</v>
      </c>
      <c r="B1692" s="3" t="s">
        <v>20</v>
      </c>
      <c r="C1692" s="3" t="s">
        <v>16</v>
      </c>
      <c r="D1692" s="3" t="s">
        <v>18</v>
      </c>
      <c r="E1692" s="3" t="s">
        <v>123</v>
      </c>
      <c r="F1692" s="2">
        <v>124</v>
      </c>
      <c r="G1692" s="2">
        <v>136</v>
      </c>
      <c r="H1692" s="2">
        <v>107</v>
      </c>
      <c r="I1692" s="2">
        <v>106</v>
      </c>
      <c r="J1692" s="2">
        <v>111</v>
      </c>
      <c r="K1692" s="2">
        <v>167</v>
      </c>
      <c r="L1692" s="2">
        <v>136</v>
      </c>
      <c r="M1692" s="2">
        <v>148</v>
      </c>
      <c r="N1692" s="2">
        <v>122</v>
      </c>
      <c r="O1692" s="2">
        <v>123</v>
      </c>
      <c r="P1692" s="2">
        <v>114</v>
      </c>
      <c r="Q1692" s="2">
        <v>120</v>
      </c>
      <c r="R1692" s="2">
        <v>1514</v>
      </c>
    </row>
    <row r="1693" spans="1:18" ht="12.75" customHeight="1">
      <c r="A1693" s="3" t="s">
        <v>19</v>
      </c>
      <c r="B1693" s="3" t="s">
        <v>20</v>
      </c>
      <c r="C1693" s="3" t="s">
        <v>16</v>
      </c>
      <c r="D1693" s="3" t="s">
        <v>18</v>
      </c>
      <c r="E1693" s="3" t="s">
        <v>122</v>
      </c>
      <c r="F1693" s="2">
        <v>93</v>
      </c>
      <c r="G1693" s="2">
        <v>80</v>
      </c>
      <c r="H1693" s="2">
        <v>45</v>
      </c>
      <c r="I1693" s="2">
        <v>70</v>
      </c>
      <c r="J1693" s="2">
        <v>71</v>
      </c>
      <c r="K1693" s="2">
        <v>110</v>
      </c>
      <c r="L1693" s="2">
        <v>109</v>
      </c>
      <c r="M1693" s="2">
        <v>95</v>
      </c>
      <c r="N1693" s="2">
        <v>108</v>
      </c>
      <c r="O1693" s="2">
        <v>91</v>
      </c>
      <c r="P1693" s="2">
        <v>80</v>
      </c>
      <c r="Q1693" s="2">
        <v>79</v>
      </c>
      <c r="R1693" s="2">
        <v>1031</v>
      </c>
    </row>
    <row r="1694" spans="1:18" ht="12.75" customHeight="1">
      <c r="A1694" s="3" t="s">
        <v>19</v>
      </c>
      <c r="B1694" s="3" t="s">
        <v>20</v>
      </c>
      <c r="C1694" s="3" t="s">
        <v>16</v>
      </c>
      <c r="D1694" s="3" t="s">
        <v>18</v>
      </c>
      <c r="E1694" s="3" t="s">
        <v>121</v>
      </c>
      <c r="F1694" s="2">
        <v>58</v>
      </c>
      <c r="G1694" s="2">
        <v>41</v>
      </c>
      <c r="H1694" s="2">
        <v>37</v>
      </c>
      <c r="I1694" s="2">
        <v>45</v>
      </c>
      <c r="J1694" s="2">
        <v>53</v>
      </c>
      <c r="K1694" s="2">
        <v>99</v>
      </c>
      <c r="L1694" s="2">
        <v>61</v>
      </c>
      <c r="M1694" s="2">
        <v>68</v>
      </c>
      <c r="N1694" s="2">
        <v>72</v>
      </c>
      <c r="O1694" s="2">
        <v>62</v>
      </c>
      <c r="P1694" s="2">
        <v>51</v>
      </c>
      <c r="Q1694" s="2">
        <v>59</v>
      </c>
      <c r="R1694" s="2">
        <v>706</v>
      </c>
    </row>
    <row r="1695" spans="1:18" ht="12.75" customHeight="1">
      <c r="A1695" s="3" t="s">
        <v>19</v>
      </c>
      <c r="B1695" s="3" t="s">
        <v>20</v>
      </c>
      <c r="C1695" s="3" t="s">
        <v>16</v>
      </c>
      <c r="D1695" s="3" t="s">
        <v>18</v>
      </c>
      <c r="E1695" s="3" t="s">
        <v>120</v>
      </c>
      <c r="F1695" s="2">
        <v>34</v>
      </c>
      <c r="G1695" s="2">
        <v>35</v>
      </c>
      <c r="H1695" s="2">
        <v>27</v>
      </c>
      <c r="I1695" s="2">
        <v>38</v>
      </c>
      <c r="J1695" s="2">
        <v>23</v>
      </c>
      <c r="K1695" s="2">
        <v>80</v>
      </c>
      <c r="L1695" s="2">
        <v>49</v>
      </c>
      <c r="M1695" s="2">
        <v>39</v>
      </c>
      <c r="N1695" s="2">
        <v>46</v>
      </c>
      <c r="O1695" s="2">
        <v>41</v>
      </c>
      <c r="P1695" s="2">
        <v>29</v>
      </c>
      <c r="Q1695" s="2">
        <v>44</v>
      </c>
      <c r="R1695" s="2">
        <v>485</v>
      </c>
    </row>
    <row r="1696" spans="1:18" ht="12.75" customHeight="1">
      <c r="A1696" s="3" t="s">
        <v>19</v>
      </c>
      <c r="B1696" s="3" t="s">
        <v>20</v>
      </c>
      <c r="C1696" s="3" t="s">
        <v>16</v>
      </c>
      <c r="D1696" s="3" t="s">
        <v>18</v>
      </c>
      <c r="E1696" s="3" t="s">
        <v>119</v>
      </c>
      <c r="F1696" s="2">
        <v>16</v>
      </c>
      <c r="G1696" s="2">
        <v>18</v>
      </c>
      <c r="H1696" s="2">
        <v>14</v>
      </c>
      <c r="I1696" s="2">
        <v>28</v>
      </c>
      <c r="J1696" s="2">
        <v>20</v>
      </c>
      <c r="K1696" s="2">
        <v>44</v>
      </c>
      <c r="L1696" s="2">
        <v>44</v>
      </c>
      <c r="M1696" s="2">
        <v>44</v>
      </c>
      <c r="N1696" s="2">
        <v>33</v>
      </c>
      <c r="O1696" s="2">
        <v>24</v>
      </c>
      <c r="P1696" s="2">
        <v>21</v>
      </c>
      <c r="Q1696" s="2">
        <v>26</v>
      </c>
      <c r="R1696" s="2">
        <v>332</v>
      </c>
    </row>
    <row r="1697" spans="1:18" ht="12.75" customHeight="1">
      <c r="A1697" s="3" t="s">
        <v>19</v>
      </c>
      <c r="B1697" s="3" t="s">
        <v>20</v>
      </c>
      <c r="C1697" s="3" t="s">
        <v>16</v>
      </c>
      <c r="D1697" s="3" t="s">
        <v>18</v>
      </c>
      <c r="E1697" s="3" t="s">
        <v>118</v>
      </c>
      <c r="F1697" s="2">
        <v>18</v>
      </c>
      <c r="G1697" s="2">
        <v>7</v>
      </c>
      <c r="H1697" s="2">
        <v>8</v>
      </c>
      <c r="I1697" s="2">
        <v>15</v>
      </c>
      <c r="J1697" s="2">
        <v>13</v>
      </c>
      <c r="K1697" s="2">
        <v>44</v>
      </c>
      <c r="L1697" s="2">
        <v>34</v>
      </c>
      <c r="M1697" s="2">
        <v>28</v>
      </c>
      <c r="N1697" s="2">
        <v>21</v>
      </c>
      <c r="O1697" s="2">
        <v>22</v>
      </c>
      <c r="P1697" s="2">
        <v>16</v>
      </c>
      <c r="Q1697" s="2">
        <v>14</v>
      </c>
      <c r="R1697" s="2">
        <v>240</v>
      </c>
    </row>
    <row r="1698" spans="1:18" ht="12.75" customHeight="1">
      <c r="A1698" s="3" t="s">
        <v>19</v>
      </c>
      <c r="B1698" s="3" t="s">
        <v>20</v>
      </c>
      <c r="C1698" s="3" t="s">
        <v>16</v>
      </c>
      <c r="D1698" s="3" t="s">
        <v>18</v>
      </c>
      <c r="E1698" s="3" t="s">
        <v>117</v>
      </c>
      <c r="F1698" s="2">
        <v>10</v>
      </c>
      <c r="G1698" s="2">
        <v>7</v>
      </c>
      <c r="H1698" s="2">
        <v>8</v>
      </c>
      <c r="I1698" s="2">
        <v>17</v>
      </c>
      <c r="J1698" s="2">
        <v>12</v>
      </c>
      <c r="K1698" s="2">
        <v>22</v>
      </c>
      <c r="L1698" s="2">
        <v>11</v>
      </c>
      <c r="M1698" s="2">
        <v>9</v>
      </c>
      <c r="N1698" s="2">
        <v>15</v>
      </c>
      <c r="O1698" s="2">
        <v>20</v>
      </c>
      <c r="P1698" s="2">
        <v>8</v>
      </c>
      <c r="Q1698" s="2">
        <v>10</v>
      </c>
      <c r="R1698" s="2">
        <v>149</v>
      </c>
    </row>
    <row r="1699" spans="1:18" ht="12.75" customHeight="1">
      <c r="A1699" s="3" t="s">
        <v>19</v>
      </c>
      <c r="B1699" s="3" t="s">
        <v>20</v>
      </c>
      <c r="C1699" s="3" t="s">
        <v>16</v>
      </c>
      <c r="D1699" s="3" t="s">
        <v>18</v>
      </c>
      <c r="E1699" s="3" t="s">
        <v>116</v>
      </c>
      <c r="F1699" s="2">
        <v>6</v>
      </c>
      <c r="G1699" s="2">
        <v>8</v>
      </c>
      <c r="H1699" s="2">
        <v>4</v>
      </c>
      <c r="I1699" s="2">
        <v>6</v>
      </c>
      <c r="J1699" s="2">
        <v>12</v>
      </c>
      <c r="K1699" s="2">
        <v>24</v>
      </c>
      <c r="L1699" s="2">
        <v>17</v>
      </c>
      <c r="M1699" s="2">
        <v>9</v>
      </c>
      <c r="N1699" s="2">
        <v>9</v>
      </c>
      <c r="O1699" s="2">
        <v>9</v>
      </c>
      <c r="P1699" s="2">
        <v>6</v>
      </c>
      <c r="Q1699" s="2">
        <v>13</v>
      </c>
      <c r="R1699" s="2">
        <v>123</v>
      </c>
    </row>
    <row r="1700" spans="1:18" ht="12.75" customHeight="1">
      <c r="A1700" s="3" t="s">
        <v>19</v>
      </c>
      <c r="B1700" s="3" t="s">
        <v>20</v>
      </c>
      <c r="C1700" s="3" t="s">
        <v>16</v>
      </c>
      <c r="D1700" s="3" t="s">
        <v>18</v>
      </c>
      <c r="E1700" s="3" t="s">
        <v>115</v>
      </c>
      <c r="F1700" s="2">
        <v>5</v>
      </c>
      <c r="G1700" s="2">
        <v>8</v>
      </c>
      <c r="H1700" s="2">
        <v>6</v>
      </c>
      <c r="I1700" s="2">
        <v>2</v>
      </c>
      <c r="J1700" s="2">
        <v>7</v>
      </c>
      <c r="K1700" s="2">
        <v>20</v>
      </c>
      <c r="L1700" s="2">
        <v>13</v>
      </c>
      <c r="M1700" s="2">
        <v>12</v>
      </c>
      <c r="N1700" s="2">
        <v>10</v>
      </c>
      <c r="O1700" s="2">
        <v>7</v>
      </c>
      <c r="P1700" s="2">
        <v>5</v>
      </c>
      <c r="Q1700" s="2">
        <v>2</v>
      </c>
      <c r="R1700" s="2">
        <v>97</v>
      </c>
    </row>
    <row r="1701" spans="1:18" ht="12.75" customHeight="1">
      <c r="A1701" s="3" t="s">
        <v>19</v>
      </c>
      <c r="B1701" s="3" t="s">
        <v>20</v>
      </c>
      <c r="C1701" s="3" t="s">
        <v>16</v>
      </c>
      <c r="D1701" s="3" t="s">
        <v>18</v>
      </c>
      <c r="E1701" s="3" t="s">
        <v>114</v>
      </c>
      <c r="F1701" s="2">
        <v>7</v>
      </c>
      <c r="G1701" s="2">
        <v>2</v>
      </c>
      <c r="H1701" s="2">
        <v>5</v>
      </c>
      <c r="I1701" s="2">
        <v>4</v>
      </c>
      <c r="J1701" s="2">
        <v>4</v>
      </c>
      <c r="K1701" s="2">
        <v>15</v>
      </c>
      <c r="L1701" s="2">
        <v>9</v>
      </c>
      <c r="M1701" s="2">
        <v>7</v>
      </c>
      <c r="N1701" s="2">
        <v>6</v>
      </c>
      <c r="O1701" s="2">
        <v>6</v>
      </c>
      <c r="P1701" s="2">
        <v>5</v>
      </c>
      <c r="Q1701" s="2">
        <v>3</v>
      </c>
      <c r="R1701" s="2">
        <v>73</v>
      </c>
    </row>
    <row r="1702" spans="1:18" ht="12.75" customHeight="1">
      <c r="A1702" s="3" t="s">
        <v>19</v>
      </c>
      <c r="B1702" s="3" t="s">
        <v>20</v>
      </c>
      <c r="C1702" s="3" t="s">
        <v>16</v>
      </c>
      <c r="D1702" s="3" t="s">
        <v>18</v>
      </c>
      <c r="E1702" s="3" t="s">
        <v>113</v>
      </c>
      <c r="F1702" s="2">
        <v>6</v>
      </c>
      <c r="G1702" s="2">
        <v>2</v>
      </c>
      <c r="H1702" s="2">
        <v>2</v>
      </c>
      <c r="I1702" s="2">
        <v>3</v>
      </c>
      <c r="J1702" s="2">
        <v>2</v>
      </c>
      <c r="K1702" s="2">
        <v>12</v>
      </c>
      <c r="L1702" s="2">
        <v>9</v>
      </c>
      <c r="M1702" s="2">
        <v>3</v>
      </c>
      <c r="N1702" s="2">
        <v>6</v>
      </c>
      <c r="O1702" s="2">
        <v>1</v>
      </c>
      <c r="P1702" s="2">
        <v>5</v>
      </c>
      <c r="Q1702" s="2">
        <v>4</v>
      </c>
      <c r="R1702" s="2">
        <v>55</v>
      </c>
    </row>
    <row r="1703" spans="1:18" ht="12.75" customHeight="1">
      <c r="A1703" s="3" t="s">
        <v>19</v>
      </c>
      <c r="B1703" s="3" t="s">
        <v>20</v>
      </c>
      <c r="C1703" s="3" t="s">
        <v>16</v>
      </c>
      <c r="D1703" s="3" t="s">
        <v>18</v>
      </c>
      <c r="E1703" s="3" t="s">
        <v>112</v>
      </c>
      <c r="F1703" s="2">
        <v>4</v>
      </c>
      <c r="G1703" s="2">
        <v>2</v>
      </c>
      <c r="H1703" s="2">
        <v>2</v>
      </c>
      <c r="I1703" s="2">
        <v>4</v>
      </c>
      <c r="J1703" s="2">
        <v>4</v>
      </c>
      <c r="K1703" s="2">
        <v>10</v>
      </c>
      <c r="L1703" s="2">
        <v>5</v>
      </c>
      <c r="M1703" s="2">
        <v>2</v>
      </c>
      <c r="N1703" s="2">
        <v>4</v>
      </c>
      <c r="O1703" s="2">
        <v>5</v>
      </c>
      <c r="P1703" s="2">
        <v>7</v>
      </c>
      <c r="Q1703" s="2">
        <v>1</v>
      </c>
      <c r="R1703" s="2">
        <v>50</v>
      </c>
    </row>
    <row r="1704" spans="1:18" ht="12.75" customHeight="1">
      <c r="A1704" s="3" t="s">
        <v>19</v>
      </c>
      <c r="B1704" s="3" t="s">
        <v>20</v>
      </c>
      <c r="C1704" s="3" t="s">
        <v>16</v>
      </c>
      <c r="D1704" s="3" t="s">
        <v>18</v>
      </c>
      <c r="E1704" s="3" t="s">
        <v>111</v>
      </c>
      <c r="F1704" s="2">
        <v>1</v>
      </c>
      <c r="G1704" s="2">
        <v>8</v>
      </c>
      <c r="H1704" s="2">
        <v>2</v>
      </c>
      <c r="I1704" s="2">
        <v>2</v>
      </c>
      <c r="J1704" s="2">
        <v>6</v>
      </c>
      <c r="K1704" s="2">
        <v>10</v>
      </c>
      <c r="L1704" s="2">
        <v>8</v>
      </c>
      <c r="M1704" s="2">
        <v>5</v>
      </c>
      <c r="N1704" s="2">
        <v>2</v>
      </c>
      <c r="O1704" s="2">
        <v>3</v>
      </c>
      <c r="Q1704" s="2">
        <v>2</v>
      </c>
      <c r="R1704" s="2">
        <v>49</v>
      </c>
    </row>
    <row r="1705" spans="1:18" ht="12.75" customHeight="1">
      <c r="A1705" s="3" t="s">
        <v>19</v>
      </c>
      <c r="B1705" s="3" t="s">
        <v>20</v>
      </c>
      <c r="C1705" s="3" t="s">
        <v>16</v>
      </c>
      <c r="D1705" s="3" t="s">
        <v>18</v>
      </c>
      <c r="E1705" s="3" t="s">
        <v>44</v>
      </c>
      <c r="F1705" s="2">
        <v>3</v>
      </c>
      <c r="G1705" s="2">
        <v>2</v>
      </c>
      <c r="H1705" s="2">
        <v>4</v>
      </c>
      <c r="I1705" s="2">
        <v>3</v>
      </c>
      <c r="K1705" s="2">
        <v>1</v>
      </c>
      <c r="L1705" s="2">
        <v>1</v>
      </c>
      <c r="M1705" s="2">
        <v>4</v>
      </c>
      <c r="N1705" s="2">
        <v>2</v>
      </c>
      <c r="O1705" s="2">
        <v>2</v>
      </c>
      <c r="Q1705" s="2">
        <v>2</v>
      </c>
      <c r="R1705" s="2">
        <v>24</v>
      </c>
    </row>
    <row r="1706" spans="1:18" ht="12.75" customHeight="1">
      <c r="A1706" s="3" t="s">
        <v>19</v>
      </c>
      <c r="B1706" s="3" t="s">
        <v>20</v>
      </c>
      <c r="C1706" s="3" t="s">
        <v>16</v>
      </c>
      <c r="D1706" s="3" t="s">
        <v>18</v>
      </c>
      <c r="E1706" s="3" t="s">
        <v>110</v>
      </c>
      <c r="G1706" s="2">
        <v>2</v>
      </c>
      <c r="H1706" s="2">
        <v>2</v>
      </c>
      <c r="I1706" s="2">
        <v>1</v>
      </c>
      <c r="J1706" s="2">
        <v>2</v>
      </c>
      <c r="K1706" s="2">
        <v>5</v>
      </c>
      <c r="L1706" s="2">
        <v>8</v>
      </c>
      <c r="M1706" s="2">
        <v>3</v>
      </c>
      <c r="N1706" s="2">
        <v>8</v>
      </c>
      <c r="O1706" s="2">
        <v>5</v>
      </c>
      <c r="P1706" s="2">
        <v>4</v>
      </c>
      <c r="Q1706" s="2">
        <v>1</v>
      </c>
      <c r="R1706" s="2">
        <v>41</v>
      </c>
    </row>
    <row r="1707" spans="1:18" ht="12.75" customHeight="1">
      <c r="A1707" s="3" t="s">
        <v>19</v>
      </c>
      <c r="B1707" s="3" t="s">
        <v>20</v>
      </c>
      <c r="C1707" s="3" t="s">
        <v>16</v>
      </c>
      <c r="D1707" s="3" t="s">
        <v>18</v>
      </c>
      <c r="E1707" s="3" t="s">
        <v>109</v>
      </c>
      <c r="F1707" s="2">
        <v>3</v>
      </c>
      <c r="G1707" s="2">
        <v>1</v>
      </c>
      <c r="I1707" s="2">
        <v>1</v>
      </c>
      <c r="J1707" s="2">
        <v>2</v>
      </c>
      <c r="K1707" s="2">
        <v>4</v>
      </c>
      <c r="L1707" s="2">
        <v>3</v>
      </c>
      <c r="M1707" s="2">
        <v>5</v>
      </c>
      <c r="N1707" s="2">
        <v>2</v>
      </c>
      <c r="O1707" s="2">
        <v>2</v>
      </c>
      <c r="P1707" s="2">
        <v>1</v>
      </c>
      <c r="Q1707" s="2">
        <v>1</v>
      </c>
      <c r="R1707" s="2">
        <v>25</v>
      </c>
    </row>
    <row r="1708" spans="1:18" ht="12.75" customHeight="1">
      <c r="A1708" s="3" t="s">
        <v>19</v>
      </c>
      <c r="B1708" s="3" t="s">
        <v>20</v>
      </c>
      <c r="C1708" s="3" t="s">
        <v>16</v>
      </c>
      <c r="D1708" s="3" t="s">
        <v>18</v>
      </c>
      <c r="E1708" s="3" t="s">
        <v>108</v>
      </c>
      <c r="G1708" s="2">
        <v>1</v>
      </c>
      <c r="H1708" s="2">
        <v>1</v>
      </c>
      <c r="I1708" s="2">
        <v>2</v>
      </c>
      <c r="J1708" s="2">
        <v>1</v>
      </c>
      <c r="K1708" s="2">
        <v>5</v>
      </c>
      <c r="L1708" s="2">
        <v>4</v>
      </c>
      <c r="M1708" s="2">
        <v>3</v>
      </c>
      <c r="N1708" s="2">
        <v>2</v>
      </c>
      <c r="O1708" s="2">
        <v>3</v>
      </c>
      <c r="P1708" s="2">
        <v>2</v>
      </c>
      <c r="Q1708" s="2">
        <v>1</v>
      </c>
      <c r="R1708" s="2">
        <v>25</v>
      </c>
    </row>
    <row r="1709" spans="1:18" ht="12.75" customHeight="1">
      <c r="A1709" s="3" t="s">
        <v>19</v>
      </c>
      <c r="B1709" s="3" t="s">
        <v>20</v>
      </c>
      <c r="C1709" s="3" t="s">
        <v>16</v>
      </c>
      <c r="D1709" s="3" t="s">
        <v>18</v>
      </c>
      <c r="E1709" s="3" t="s">
        <v>107</v>
      </c>
      <c r="F1709" s="2">
        <v>3</v>
      </c>
      <c r="G1709" s="2">
        <v>3</v>
      </c>
      <c r="H1709" s="2">
        <v>3</v>
      </c>
      <c r="I1709" s="2">
        <v>2</v>
      </c>
      <c r="J1709" s="2">
        <v>1</v>
      </c>
      <c r="K1709" s="2">
        <v>3</v>
      </c>
      <c r="L1709" s="2">
        <v>5</v>
      </c>
      <c r="M1709" s="2">
        <v>3</v>
      </c>
      <c r="N1709" s="2">
        <v>2</v>
      </c>
      <c r="P1709" s="2">
        <v>2</v>
      </c>
      <c r="Q1709" s="2">
        <v>1</v>
      </c>
      <c r="R1709" s="2">
        <v>28</v>
      </c>
    </row>
    <row r="1710" spans="1:18" ht="12.75" customHeight="1">
      <c r="A1710" s="3" t="s">
        <v>19</v>
      </c>
      <c r="B1710" s="3" t="s">
        <v>20</v>
      </c>
      <c r="C1710" s="3" t="s">
        <v>16</v>
      </c>
      <c r="D1710" s="3" t="s">
        <v>18</v>
      </c>
      <c r="E1710" s="3" t="s">
        <v>106</v>
      </c>
      <c r="H1710" s="2">
        <v>1</v>
      </c>
      <c r="I1710" s="2">
        <v>1</v>
      </c>
      <c r="J1710" s="2">
        <v>1</v>
      </c>
      <c r="K1710" s="2">
        <v>3</v>
      </c>
      <c r="L1710" s="2">
        <v>2</v>
      </c>
      <c r="N1710" s="2">
        <v>4</v>
      </c>
      <c r="P1710" s="2">
        <v>1</v>
      </c>
      <c r="Q1710" s="2">
        <v>2</v>
      </c>
      <c r="R1710" s="2">
        <v>15</v>
      </c>
    </row>
    <row r="1711" spans="1:18" ht="12.75" customHeight="1">
      <c r="A1711" s="3" t="s">
        <v>19</v>
      </c>
      <c r="B1711" s="3" t="s">
        <v>20</v>
      </c>
      <c r="C1711" s="3" t="s">
        <v>16</v>
      </c>
      <c r="D1711" s="3" t="s">
        <v>18</v>
      </c>
      <c r="E1711" s="3" t="s">
        <v>105</v>
      </c>
      <c r="F1711" s="2">
        <v>1</v>
      </c>
      <c r="H1711" s="2">
        <v>1</v>
      </c>
      <c r="I1711" s="2">
        <v>1</v>
      </c>
      <c r="J1711" s="2">
        <v>1</v>
      </c>
      <c r="K1711" s="2">
        <v>1</v>
      </c>
      <c r="L1711" s="2">
        <v>2</v>
      </c>
      <c r="M1711" s="2">
        <v>2</v>
      </c>
      <c r="N1711" s="2">
        <v>2</v>
      </c>
      <c r="P1711" s="2">
        <v>2</v>
      </c>
      <c r="R1711" s="2">
        <v>13</v>
      </c>
    </row>
    <row r="1712" spans="1:18" ht="12.75" customHeight="1">
      <c r="A1712" s="3" t="s">
        <v>19</v>
      </c>
      <c r="B1712" s="3" t="s">
        <v>20</v>
      </c>
      <c r="C1712" s="3" t="s">
        <v>16</v>
      </c>
      <c r="D1712" s="3" t="s">
        <v>18</v>
      </c>
      <c r="E1712" s="3" t="s">
        <v>104</v>
      </c>
      <c r="F1712" s="2">
        <v>2</v>
      </c>
      <c r="G1712" s="2">
        <v>2</v>
      </c>
      <c r="I1712" s="2">
        <v>1</v>
      </c>
      <c r="K1712" s="2">
        <v>5</v>
      </c>
      <c r="L1712" s="2">
        <v>4</v>
      </c>
      <c r="M1712" s="2">
        <v>3</v>
      </c>
      <c r="N1712" s="2">
        <v>1</v>
      </c>
      <c r="P1712" s="2">
        <v>4</v>
      </c>
      <c r="Q1712" s="2">
        <v>1</v>
      </c>
      <c r="R1712" s="2">
        <v>23</v>
      </c>
    </row>
    <row r="1713" spans="1:18" ht="12.75" customHeight="1">
      <c r="A1713" s="3" t="s">
        <v>19</v>
      </c>
      <c r="B1713" s="3" t="s">
        <v>20</v>
      </c>
      <c r="C1713" s="3" t="s">
        <v>16</v>
      </c>
      <c r="D1713" s="3" t="s">
        <v>18</v>
      </c>
      <c r="E1713" s="3" t="s">
        <v>103</v>
      </c>
      <c r="G1713" s="2">
        <v>1</v>
      </c>
      <c r="J1713" s="2">
        <v>1</v>
      </c>
      <c r="L1713" s="2">
        <v>2</v>
      </c>
      <c r="M1713" s="2">
        <v>2</v>
      </c>
      <c r="N1713" s="2">
        <v>3</v>
      </c>
      <c r="O1713" s="2">
        <v>1</v>
      </c>
      <c r="Q1713" s="2">
        <v>2</v>
      </c>
      <c r="R1713" s="2">
        <v>12</v>
      </c>
    </row>
    <row r="1714" spans="1:18" ht="12.75" customHeight="1">
      <c r="A1714" s="3" t="s">
        <v>19</v>
      </c>
      <c r="B1714" s="3" t="s">
        <v>20</v>
      </c>
      <c r="C1714" s="3" t="s">
        <v>16</v>
      </c>
      <c r="D1714" s="3" t="s">
        <v>18</v>
      </c>
      <c r="E1714" s="3" t="s">
        <v>102</v>
      </c>
      <c r="F1714" s="2">
        <v>2</v>
      </c>
      <c r="G1714" s="2">
        <v>1</v>
      </c>
      <c r="K1714" s="2">
        <v>2</v>
      </c>
      <c r="L1714" s="2">
        <v>2</v>
      </c>
      <c r="M1714" s="2">
        <v>1</v>
      </c>
      <c r="N1714" s="2">
        <v>2</v>
      </c>
      <c r="Q1714" s="2">
        <v>2</v>
      </c>
      <c r="R1714" s="2">
        <v>12</v>
      </c>
    </row>
    <row r="1715" spans="1:18" ht="12.75" customHeight="1">
      <c r="A1715" s="3" t="s">
        <v>19</v>
      </c>
      <c r="B1715" s="3" t="s">
        <v>20</v>
      </c>
      <c r="C1715" s="3" t="s">
        <v>16</v>
      </c>
      <c r="D1715" s="3" t="s">
        <v>18</v>
      </c>
      <c r="E1715" s="3" t="s">
        <v>101</v>
      </c>
      <c r="F1715" s="2">
        <v>1</v>
      </c>
      <c r="I1715" s="2">
        <v>1</v>
      </c>
      <c r="J1715" s="2">
        <v>1</v>
      </c>
      <c r="K1715" s="2">
        <v>2</v>
      </c>
      <c r="L1715" s="2">
        <v>2</v>
      </c>
      <c r="M1715" s="2">
        <v>1</v>
      </c>
      <c r="N1715" s="2">
        <v>1</v>
      </c>
      <c r="O1715" s="2">
        <v>2</v>
      </c>
      <c r="R1715" s="2">
        <v>11</v>
      </c>
    </row>
    <row r="1716" spans="1:18" ht="12.75" customHeight="1">
      <c r="A1716" s="3" t="s">
        <v>19</v>
      </c>
      <c r="B1716" s="3" t="s">
        <v>20</v>
      </c>
      <c r="C1716" s="3" t="s">
        <v>16</v>
      </c>
      <c r="D1716" s="3" t="s">
        <v>18</v>
      </c>
      <c r="E1716" s="3" t="s">
        <v>100</v>
      </c>
      <c r="H1716" s="2">
        <v>1</v>
      </c>
      <c r="K1716" s="2">
        <v>2</v>
      </c>
      <c r="M1716" s="2">
        <v>2</v>
      </c>
      <c r="N1716" s="2">
        <v>1</v>
      </c>
      <c r="O1716" s="2">
        <v>2</v>
      </c>
      <c r="P1716" s="2">
        <v>1</v>
      </c>
      <c r="Q1716" s="2">
        <v>2</v>
      </c>
      <c r="R1716" s="2">
        <v>11</v>
      </c>
    </row>
    <row r="1717" spans="1:18" ht="12.75" customHeight="1">
      <c r="A1717" s="3" t="s">
        <v>19</v>
      </c>
      <c r="B1717" s="3" t="s">
        <v>20</v>
      </c>
      <c r="C1717" s="3" t="s">
        <v>16</v>
      </c>
      <c r="D1717" s="3" t="s">
        <v>18</v>
      </c>
      <c r="E1717" s="3" t="s">
        <v>99</v>
      </c>
      <c r="G1717" s="2">
        <v>1</v>
      </c>
      <c r="H1717" s="2">
        <v>1</v>
      </c>
      <c r="I1717" s="2">
        <v>1</v>
      </c>
      <c r="K1717" s="2">
        <v>1</v>
      </c>
      <c r="N1717" s="2">
        <v>3</v>
      </c>
      <c r="O1717" s="2">
        <v>1</v>
      </c>
      <c r="R1717" s="2">
        <v>8</v>
      </c>
    </row>
    <row r="1718" spans="1:18" ht="12.75" customHeight="1">
      <c r="A1718" s="3" t="s">
        <v>19</v>
      </c>
      <c r="B1718" s="3" t="s">
        <v>20</v>
      </c>
      <c r="C1718" s="3" t="s">
        <v>16</v>
      </c>
      <c r="D1718" s="3" t="s">
        <v>18</v>
      </c>
      <c r="E1718" s="3" t="s">
        <v>98</v>
      </c>
      <c r="K1718" s="2">
        <v>1</v>
      </c>
      <c r="L1718" s="2">
        <v>2</v>
      </c>
      <c r="M1718" s="2">
        <v>1</v>
      </c>
      <c r="P1718" s="2">
        <v>2</v>
      </c>
      <c r="R1718" s="2">
        <v>6</v>
      </c>
    </row>
    <row r="1719" spans="1:18" ht="12.75" customHeight="1">
      <c r="A1719" s="3" t="s">
        <v>19</v>
      </c>
      <c r="B1719" s="3" t="s">
        <v>20</v>
      </c>
      <c r="C1719" s="3" t="s">
        <v>16</v>
      </c>
      <c r="D1719" s="3" t="s">
        <v>18</v>
      </c>
      <c r="E1719" s="3" t="s">
        <v>97</v>
      </c>
      <c r="F1719" s="2">
        <v>1</v>
      </c>
      <c r="N1719" s="2">
        <v>1</v>
      </c>
      <c r="O1719" s="2">
        <v>1</v>
      </c>
      <c r="R1719" s="2">
        <v>3</v>
      </c>
    </row>
    <row r="1720" spans="1:18" ht="12.75" customHeight="1">
      <c r="A1720" s="3" t="s">
        <v>19</v>
      </c>
      <c r="B1720" s="3" t="s">
        <v>20</v>
      </c>
      <c r="C1720" s="3" t="s">
        <v>16</v>
      </c>
      <c r="D1720" s="3" t="s">
        <v>18</v>
      </c>
      <c r="E1720" s="3" t="s">
        <v>96</v>
      </c>
      <c r="L1720" s="2">
        <v>4</v>
      </c>
      <c r="N1720" s="2">
        <v>2</v>
      </c>
      <c r="R1720" s="2">
        <v>6</v>
      </c>
    </row>
    <row r="1721" spans="1:18" ht="12.75" customHeight="1">
      <c r="A1721" s="3" t="s">
        <v>19</v>
      </c>
      <c r="B1721" s="3" t="s">
        <v>20</v>
      </c>
      <c r="C1721" s="3" t="s">
        <v>16</v>
      </c>
      <c r="D1721" s="3" t="s">
        <v>18</v>
      </c>
      <c r="E1721" s="3" t="s">
        <v>95</v>
      </c>
      <c r="L1721" s="2">
        <v>1</v>
      </c>
      <c r="M1721" s="2">
        <v>2</v>
      </c>
      <c r="N1721" s="2">
        <v>1</v>
      </c>
      <c r="O1721" s="2">
        <v>2</v>
      </c>
      <c r="P1721" s="2">
        <v>1</v>
      </c>
      <c r="R1721" s="2">
        <v>7</v>
      </c>
    </row>
    <row r="1722" spans="1:18" ht="12.75" customHeight="1">
      <c r="A1722" s="3" t="s">
        <v>19</v>
      </c>
      <c r="B1722" s="3" t="s">
        <v>20</v>
      </c>
      <c r="C1722" s="3" t="s">
        <v>16</v>
      </c>
      <c r="D1722" s="3" t="s">
        <v>18</v>
      </c>
      <c r="E1722" s="3" t="s">
        <v>94</v>
      </c>
      <c r="I1722" s="2">
        <v>1</v>
      </c>
      <c r="K1722" s="2">
        <v>1</v>
      </c>
      <c r="N1722" s="2">
        <v>2</v>
      </c>
      <c r="O1722" s="2">
        <v>1</v>
      </c>
      <c r="R1722" s="2">
        <v>5</v>
      </c>
    </row>
    <row r="1723" spans="1:18" ht="12.75" customHeight="1">
      <c r="A1723" s="3" t="s">
        <v>19</v>
      </c>
      <c r="B1723" s="3" t="s">
        <v>20</v>
      </c>
      <c r="C1723" s="3" t="s">
        <v>16</v>
      </c>
      <c r="D1723" s="3" t="s">
        <v>18</v>
      </c>
      <c r="E1723" s="3" t="s">
        <v>93</v>
      </c>
      <c r="F1723" s="2">
        <v>1</v>
      </c>
      <c r="J1723" s="2">
        <v>1</v>
      </c>
      <c r="M1723" s="2">
        <v>1</v>
      </c>
      <c r="R1723" s="2">
        <v>3</v>
      </c>
    </row>
    <row r="1724" spans="1:18" ht="12.75" customHeight="1">
      <c r="A1724" s="3" t="s">
        <v>19</v>
      </c>
      <c r="B1724" s="3" t="s">
        <v>20</v>
      </c>
      <c r="C1724" s="3" t="s">
        <v>16</v>
      </c>
      <c r="D1724" s="3" t="s">
        <v>18</v>
      </c>
      <c r="E1724" s="3" t="s">
        <v>92</v>
      </c>
      <c r="K1724" s="2">
        <v>3</v>
      </c>
      <c r="L1724" s="2">
        <v>1</v>
      </c>
      <c r="M1724" s="2">
        <v>1</v>
      </c>
      <c r="N1724" s="2">
        <v>1</v>
      </c>
      <c r="O1724" s="2">
        <v>1</v>
      </c>
      <c r="R1724" s="2">
        <v>7</v>
      </c>
    </row>
    <row r="1725" spans="1:18" ht="12.75" customHeight="1">
      <c r="A1725" s="3" t="s">
        <v>19</v>
      </c>
      <c r="B1725" s="3" t="s">
        <v>20</v>
      </c>
      <c r="C1725" s="3" t="s">
        <v>16</v>
      </c>
      <c r="D1725" s="3" t="s">
        <v>18</v>
      </c>
      <c r="E1725" s="3" t="s">
        <v>91</v>
      </c>
      <c r="K1725" s="2">
        <v>2</v>
      </c>
      <c r="N1725" s="2">
        <v>1</v>
      </c>
      <c r="R1725" s="2">
        <v>3</v>
      </c>
    </row>
    <row r="1726" spans="1:18" ht="12.75" customHeight="1">
      <c r="A1726" s="3" t="s">
        <v>19</v>
      </c>
      <c r="B1726" s="3" t="s">
        <v>20</v>
      </c>
      <c r="C1726" s="3" t="s">
        <v>16</v>
      </c>
      <c r="D1726" s="3" t="s">
        <v>18</v>
      </c>
      <c r="E1726" s="3" t="s">
        <v>90</v>
      </c>
      <c r="H1726" s="2">
        <v>1</v>
      </c>
      <c r="M1726" s="2">
        <v>1</v>
      </c>
      <c r="O1726" s="2">
        <v>3</v>
      </c>
      <c r="R1726" s="2">
        <v>5</v>
      </c>
    </row>
    <row r="1727" spans="1:18" ht="12.75" customHeight="1">
      <c r="A1727" s="3" t="s">
        <v>19</v>
      </c>
      <c r="B1727" s="3" t="s">
        <v>20</v>
      </c>
      <c r="C1727" s="3" t="s">
        <v>16</v>
      </c>
      <c r="D1727" s="3" t="s">
        <v>18</v>
      </c>
      <c r="E1727" s="3" t="s">
        <v>89</v>
      </c>
      <c r="K1727" s="2">
        <v>1</v>
      </c>
      <c r="M1727" s="2">
        <v>1</v>
      </c>
      <c r="N1727" s="2">
        <v>1</v>
      </c>
      <c r="P1727" s="2">
        <v>1</v>
      </c>
      <c r="Q1727" s="2">
        <v>2</v>
      </c>
      <c r="R1727" s="2">
        <v>6</v>
      </c>
    </row>
    <row r="1728" spans="1:18" ht="12.75" customHeight="1">
      <c r="A1728" s="3" t="s">
        <v>19</v>
      </c>
      <c r="B1728" s="3" t="s">
        <v>20</v>
      </c>
      <c r="C1728" s="3" t="s">
        <v>16</v>
      </c>
      <c r="D1728" s="3" t="s">
        <v>18</v>
      </c>
      <c r="E1728" s="3" t="s">
        <v>88</v>
      </c>
      <c r="O1728" s="2">
        <v>1</v>
      </c>
      <c r="R1728" s="2">
        <v>1</v>
      </c>
    </row>
    <row r="1729" spans="1:18" ht="12.75" customHeight="1">
      <c r="A1729" s="3" t="s">
        <v>19</v>
      </c>
      <c r="B1729" s="3" t="s">
        <v>20</v>
      </c>
      <c r="C1729" s="3" t="s">
        <v>16</v>
      </c>
      <c r="D1729" s="3" t="s">
        <v>18</v>
      </c>
      <c r="E1729" s="3" t="s">
        <v>87</v>
      </c>
      <c r="K1729" s="2">
        <v>1</v>
      </c>
      <c r="O1729" s="2">
        <v>1</v>
      </c>
      <c r="R1729" s="2">
        <v>2</v>
      </c>
    </row>
    <row r="1730" spans="1:18" ht="12.75" customHeight="1">
      <c r="A1730" s="3" t="s">
        <v>19</v>
      </c>
      <c r="B1730" s="3" t="s">
        <v>20</v>
      </c>
      <c r="C1730" s="3" t="s">
        <v>16</v>
      </c>
      <c r="D1730" s="3" t="s">
        <v>18</v>
      </c>
      <c r="E1730" s="3" t="s">
        <v>86</v>
      </c>
      <c r="I1730" s="2">
        <v>1</v>
      </c>
      <c r="K1730" s="2">
        <v>1</v>
      </c>
      <c r="R1730" s="2">
        <v>2</v>
      </c>
    </row>
    <row r="1731" spans="1:18" ht="12.75" customHeight="1">
      <c r="A1731" s="3" t="s">
        <v>19</v>
      </c>
      <c r="B1731" s="3" t="s">
        <v>20</v>
      </c>
      <c r="C1731" s="3" t="s">
        <v>16</v>
      </c>
      <c r="D1731" s="3" t="s">
        <v>18</v>
      </c>
      <c r="E1731" s="3" t="s">
        <v>85</v>
      </c>
      <c r="O1731" s="2">
        <v>1</v>
      </c>
      <c r="R1731" s="2">
        <v>1</v>
      </c>
    </row>
    <row r="1732" spans="1:18" ht="12.75" customHeight="1">
      <c r="A1732" s="3" t="s">
        <v>19</v>
      </c>
      <c r="B1732" s="3" t="s">
        <v>20</v>
      </c>
      <c r="C1732" s="3" t="s">
        <v>16</v>
      </c>
      <c r="D1732" s="3" t="s">
        <v>18</v>
      </c>
      <c r="E1732" s="3" t="s">
        <v>84</v>
      </c>
      <c r="M1732" s="2">
        <v>1</v>
      </c>
      <c r="R1732" s="2">
        <v>1</v>
      </c>
    </row>
    <row r="1733" spans="1:18" ht="12.75" customHeight="1">
      <c r="A1733" s="3" t="s">
        <v>19</v>
      </c>
      <c r="B1733" s="3" t="s">
        <v>20</v>
      </c>
      <c r="C1733" s="3" t="s">
        <v>16</v>
      </c>
      <c r="D1733" s="3" t="s">
        <v>18</v>
      </c>
      <c r="E1733" s="3" t="s">
        <v>83</v>
      </c>
      <c r="L1733" s="2">
        <v>1</v>
      </c>
      <c r="O1733" s="2">
        <v>1</v>
      </c>
      <c r="R1733" s="2">
        <v>2</v>
      </c>
    </row>
    <row r="1734" spans="1:18" ht="12.75" customHeight="1">
      <c r="A1734" s="3" t="s">
        <v>19</v>
      </c>
      <c r="B1734" s="3" t="s">
        <v>20</v>
      </c>
      <c r="C1734" s="3" t="s">
        <v>16</v>
      </c>
      <c r="D1734" s="3" t="s">
        <v>18</v>
      </c>
      <c r="E1734" s="3" t="s">
        <v>82</v>
      </c>
      <c r="K1734" s="2">
        <v>1</v>
      </c>
      <c r="R1734" s="2">
        <v>1</v>
      </c>
    </row>
    <row r="1735" spans="1:18" ht="12.75" customHeight="1">
      <c r="A1735" s="3" t="s">
        <v>19</v>
      </c>
      <c r="B1735" s="3" t="s">
        <v>20</v>
      </c>
      <c r="C1735" s="3" t="s">
        <v>16</v>
      </c>
      <c r="D1735" s="3" t="s">
        <v>18</v>
      </c>
      <c r="E1735" s="3" t="s">
        <v>81</v>
      </c>
      <c r="K1735" s="2">
        <v>1</v>
      </c>
      <c r="R1735" s="2">
        <v>1</v>
      </c>
    </row>
    <row r="1736" spans="1:18" ht="12.75" customHeight="1">
      <c r="A1736" s="3" t="s">
        <v>19</v>
      </c>
      <c r="B1736" s="3" t="s">
        <v>20</v>
      </c>
      <c r="C1736" s="3" t="s">
        <v>16</v>
      </c>
      <c r="D1736" s="3" t="s">
        <v>18</v>
      </c>
      <c r="E1736" s="3" t="s">
        <v>80</v>
      </c>
      <c r="M1736" s="2">
        <v>1</v>
      </c>
      <c r="R1736" s="2">
        <v>1</v>
      </c>
    </row>
    <row r="1737" spans="1:18" ht="12.75" customHeight="1">
      <c r="A1737" s="3" t="s">
        <v>19</v>
      </c>
      <c r="B1737" s="3" t="s">
        <v>20</v>
      </c>
      <c r="C1737" s="3" t="s">
        <v>16</v>
      </c>
      <c r="D1737" s="3" t="s">
        <v>18</v>
      </c>
      <c r="E1737" s="3" t="s">
        <v>79</v>
      </c>
      <c r="J1737" s="2">
        <v>1</v>
      </c>
      <c r="K1737" s="2">
        <v>1</v>
      </c>
      <c r="R1737" s="2">
        <v>2</v>
      </c>
    </row>
    <row r="1738" spans="1:18" ht="12.75" customHeight="1">
      <c r="A1738" s="3" t="s">
        <v>19</v>
      </c>
      <c r="B1738" s="3" t="s">
        <v>20</v>
      </c>
      <c r="C1738" s="3" t="s">
        <v>16</v>
      </c>
      <c r="D1738" s="3" t="s">
        <v>18</v>
      </c>
      <c r="E1738" s="3" t="s">
        <v>78</v>
      </c>
      <c r="K1738" s="2">
        <v>1</v>
      </c>
      <c r="M1738" s="2">
        <v>1</v>
      </c>
      <c r="R1738" s="2">
        <v>2</v>
      </c>
    </row>
    <row r="1739" spans="1:18" ht="12.75" customHeight="1">
      <c r="A1739" s="3" t="s">
        <v>19</v>
      </c>
      <c r="B1739" s="3" t="s">
        <v>20</v>
      </c>
      <c r="C1739" s="3" t="s">
        <v>16</v>
      </c>
      <c r="D1739" s="3" t="s">
        <v>18</v>
      </c>
      <c r="E1739" s="3" t="s">
        <v>77</v>
      </c>
      <c r="J1739" s="2">
        <v>1</v>
      </c>
      <c r="R1739" s="2">
        <v>1</v>
      </c>
    </row>
    <row r="1740" spans="1:18" ht="12.75" customHeight="1">
      <c r="A1740" s="3" t="s">
        <v>19</v>
      </c>
      <c r="B1740" s="3" t="s">
        <v>20</v>
      </c>
      <c r="C1740" s="3" t="s">
        <v>16</v>
      </c>
      <c r="D1740" s="3" t="s">
        <v>18</v>
      </c>
      <c r="E1740" s="3" t="s">
        <v>76</v>
      </c>
      <c r="F1740" s="2">
        <v>1</v>
      </c>
      <c r="R1740" s="2">
        <v>1</v>
      </c>
    </row>
    <row r="1741" spans="1:18" ht="12.75" customHeight="1">
      <c r="A1741" s="3" t="s">
        <v>19</v>
      </c>
      <c r="B1741" s="3" t="s">
        <v>20</v>
      </c>
      <c r="C1741" s="3" t="s">
        <v>16</v>
      </c>
      <c r="D1741" s="3" t="s">
        <v>18</v>
      </c>
      <c r="E1741" s="3" t="s">
        <v>75</v>
      </c>
      <c r="I1741" s="2">
        <v>1</v>
      </c>
      <c r="R1741" s="2">
        <v>1</v>
      </c>
    </row>
    <row r="1742" spans="1:18" ht="12.75" customHeight="1">
      <c r="A1742" s="3" t="s">
        <v>19</v>
      </c>
      <c r="B1742" s="3" t="s">
        <v>20</v>
      </c>
      <c r="C1742" s="3" t="s">
        <v>16</v>
      </c>
      <c r="D1742" s="3" t="s">
        <v>18</v>
      </c>
      <c r="E1742" s="3" t="s">
        <v>74</v>
      </c>
      <c r="P1742" s="2">
        <v>1</v>
      </c>
      <c r="R1742" s="2">
        <v>1</v>
      </c>
    </row>
    <row r="1743" spans="1:18" ht="12.75" customHeight="1">
      <c r="A1743" s="3" t="s">
        <v>19</v>
      </c>
      <c r="B1743" s="3" t="s">
        <v>20</v>
      </c>
      <c r="C1743" s="3" t="s">
        <v>16</v>
      </c>
      <c r="D1743" s="3" t="s">
        <v>18</v>
      </c>
      <c r="E1743" s="3" t="s">
        <v>73</v>
      </c>
      <c r="G1743" s="2">
        <v>1</v>
      </c>
      <c r="R1743" s="2">
        <v>1</v>
      </c>
    </row>
    <row r="1744" spans="1:18" ht="12.75" customHeight="1">
      <c r="A1744" s="3" t="s">
        <v>19</v>
      </c>
      <c r="B1744" s="3" t="s">
        <v>20</v>
      </c>
      <c r="C1744" s="3" t="s">
        <v>16</v>
      </c>
      <c r="D1744" s="3" t="s">
        <v>18</v>
      </c>
      <c r="E1744" s="3" t="s">
        <v>72</v>
      </c>
      <c r="P1744" s="2">
        <v>1</v>
      </c>
      <c r="R1744" s="2">
        <v>1</v>
      </c>
    </row>
    <row r="1745" spans="1:18" ht="12.75" customHeight="1">
      <c r="A1745" s="3" t="s">
        <v>19</v>
      </c>
      <c r="B1745" s="3" t="s">
        <v>20</v>
      </c>
      <c r="C1745" s="3" t="s">
        <v>16</v>
      </c>
      <c r="D1745" s="3" t="s">
        <v>18</v>
      </c>
      <c r="E1745" s="3" t="s">
        <v>71</v>
      </c>
      <c r="N1745" s="2">
        <v>1</v>
      </c>
      <c r="R1745" s="2">
        <v>1</v>
      </c>
    </row>
    <row r="1746" spans="1:18" ht="12.75" customHeight="1">
      <c r="A1746" s="3" t="s">
        <v>19</v>
      </c>
      <c r="B1746" s="3" t="s">
        <v>20</v>
      </c>
      <c r="C1746" s="3" t="s">
        <v>16</v>
      </c>
      <c r="D1746" s="3" t="s">
        <v>18</v>
      </c>
      <c r="E1746" s="3" t="s">
        <v>70</v>
      </c>
      <c r="P1746" s="2">
        <v>1</v>
      </c>
      <c r="R1746" s="2">
        <v>1</v>
      </c>
    </row>
    <row r="1747" spans="1:18" ht="12.75" customHeight="1">
      <c r="A1747" s="3" t="s">
        <v>19</v>
      </c>
      <c r="B1747" s="3" t="s">
        <v>20</v>
      </c>
      <c r="C1747" s="3" t="s">
        <v>16</v>
      </c>
      <c r="D1747" s="3" t="s">
        <v>18</v>
      </c>
      <c r="E1747" s="3" t="s">
        <v>69</v>
      </c>
      <c r="K1747" s="2">
        <v>1</v>
      </c>
      <c r="R1747" s="2">
        <v>1</v>
      </c>
    </row>
    <row r="1748" spans="1:18" ht="12.75" customHeight="1">
      <c r="A1748" s="3" t="s">
        <v>19</v>
      </c>
      <c r="B1748" s="3" t="s">
        <v>20</v>
      </c>
      <c r="C1748" s="3" t="s">
        <v>16</v>
      </c>
      <c r="D1748" s="3" t="s">
        <v>18</v>
      </c>
      <c r="E1748" s="3" t="s">
        <v>68</v>
      </c>
      <c r="M1748" s="2">
        <v>1</v>
      </c>
      <c r="R1748" s="2">
        <v>1</v>
      </c>
    </row>
    <row r="1749" spans="1:18" ht="12.75" customHeight="1">
      <c r="A1749" s="3" t="s">
        <v>19</v>
      </c>
      <c r="B1749" s="3" t="s">
        <v>20</v>
      </c>
      <c r="C1749" s="3" t="s">
        <v>16</v>
      </c>
      <c r="D1749" s="3" t="s">
        <v>18</v>
      </c>
      <c r="E1749" s="3" t="s">
        <v>67</v>
      </c>
      <c r="L1749" s="2">
        <v>1</v>
      </c>
      <c r="R1749" s="2">
        <v>1</v>
      </c>
    </row>
    <row r="1750" spans="1:18" ht="12.75" customHeight="1">
      <c r="A1750" s="3" t="s">
        <v>19</v>
      </c>
      <c r="B1750" s="3" t="s">
        <v>20</v>
      </c>
      <c r="C1750" s="3" t="s">
        <v>16</v>
      </c>
      <c r="D1750" s="3" t="s">
        <v>18</v>
      </c>
      <c r="E1750" s="3" t="s">
        <v>66</v>
      </c>
      <c r="O1750" s="2">
        <v>1</v>
      </c>
      <c r="R1750" s="2">
        <v>1</v>
      </c>
    </row>
    <row r="1751" spans="1:18" ht="12.75" customHeight="1">
      <c r="A1751" s="3" t="s">
        <v>19</v>
      </c>
      <c r="B1751" s="3" t="s">
        <v>20</v>
      </c>
      <c r="C1751" s="3" t="s">
        <v>16</v>
      </c>
      <c r="D1751" s="3" t="s">
        <v>18</v>
      </c>
      <c r="E1751" s="3" t="s">
        <v>65</v>
      </c>
      <c r="Q1751" s="2">
        <v>1</v>
      </c>
      <c r="R1751" s="2">
        <v>1</v>
      </c>
    </row>
    <row r="1752" spans="1:18" ht="12.75" customHeight="1">
      <c r="A1752" s="3" t="s">
        <v>19</v>
      </c>
      <c r="B1752" s="3" t="s">
        <v>20</v>
      </c>
      <c r="C1752" s="3" t="s">
        <v>16</v>
      </c>
      <c r="D1752" s="3" t="s">
        <v>18</v>
      </c>
      <c r="E1752" s="3" t="s">
        <v>64</v>
      </c>
      <c r="O1752" s="2">
        <v>1</v>
      </c>
      <c r="Q1752" s="2">
        <v>1</v>
      </c>
      <c r="R1752" s="2">
        <v>2</v>
      </c>
    </row>
    <row r="1753" spans="1:18" ht="12.75" customHeight="1">
      <c r="A1753" s="3" t="s">
        <v>19</v>
      </c>
      <c r="B1753" s="3" t="s">
        <v>20</v>
      </c>
      <c r="C1753" s="3" t="s">
        <v>16</v>
      </c>
      <c r="D1753" s="3" t="s">
        <v>18</v>
      </c>
      <c r="E1753" s="3" t="s">
        <v>63</v>
      </c>
      <c r="N1753" s="2">
        <v>1</v>
      </c>
      <c r="R1753" s="2">
        <v>1</v>
      </c>
    </row>
    <row r="1754" spans="1:18" ht="12.75" customHeight="1">
      <c r="A1754" s="3" t="s">
        <v>19</v>
      </c>
      <c r="B1754" s="3" t="s">
        <v>20</v>
      </c>
      <c r="C1754" s="3" t="s">
        <v>16</v>
      </c>
      <c r="D1754" s="3" t="s">
        <v>18</v>
      </c>
      <c r="E1754" s="3" t="s">
        <v>62</v>
      </c>
      <c r="K1754" s="2">
        <v>1</v>
      </c>
      <c r="R1754" s="2">
        <v>1</v>
      </c>
    </row>
    <row r="1755" spans="1:18" ht="12.75" customHeight="1">
      <c r="A1755" s="3" t="s">
        <v>19</v>
      </c>
      <c r="B1755" s="3" t="s">
        <v>20</v>
      </c>
      <c r="C1755" s="3" t="s">
        <v>16</v>
      </c>
      <c r="D1755" s="3" t="s">
        <v>18</v>
      </c>
      <c r="E1755" s="3" t="s">
        <v>61</v>
      </c>
      <c r="Q1755" s="2">
        <v>1</v>
      </c>
      <c r="R1755" s="2">
        <v>1</v>
      </c>
    </row>
    <row r="1756" spans="1:18" ht="12.75" customHeight="1">
      <c r="A1756" s="3" t="s">
        <v>19</v>
      </c>
      <c r="B1756" s="3" t="s">
        <v>20</v>
      </c>
      <c r="C1756" s="3" t="s">
        <v>16</v>
      </c>
      <c r="D1756" s="3" t="s">
        <v>18</v>
      </c>
      <c r="E1756" s="3" t="s">
        <v>60</v>
      </c>
      <c r="O1756" s="2">
        <v>1</v>
      </c>
      <c r="R1756" s="2">
        <v>1</v>
      </c>
    </row>
    <row r="1757" spans="1:18" ht="12.75" customHeight="1">
      <c r="A1757" s="3" t="s">
        <v>19</v>
      </c>
      <c r="B1757" s="3" t="s">
        <v>20</v>
      </c>
      <c r="C1757" s="3" t="s">
        <v>16</v>
      </c>
      <c r="D1757" s="3" t="s">
        <v>18</v>
      </c>
      <c r="E1757" s="3" t="s">
        <v>59</v>
      </c>
      <c r="N1757" s="2">
        <v>1</v>
      </c>
      <c r="R1757" s="2">
        <v>1</v>
      </c>
    </row>
    <row r="1758" spans="1:18" ht="12.75" customHeight="1">
      <c r="A1758" s="3" t="s">
        <v>19</v>
      </c>
      <c r="B1758" s="3" t="s">
        <v>20</v>
      </c>
      <c r="C1758" s="3" t="s">
        <v>16</v>
      </c>
      <c r="D1758" s="3" t="s">
        <v>18</v>
      </c>
      <c r="E1758" s="3" t="s">
        <v>58</v>
      </c>
      <c r="Q1758" s="2">
        <v>1</v>
      </c>
      <c r="R1758" s="2">
        <v>1</v>
      </c>
    </row>
    <row r="1759" spans="1:18" ht="12.75" customHeight="1">
      <c r="A1759" s="3"/>
      <c r="B1759" s="3"/>
      <c r="C1759" s="3"/>
      <c r="D1759" s="3"/>
      <c r="E1759" s="3"/>
      <c r="Q1759" s="2"/>
      <c r="R1759" s="2"/>
    </row>
    <row r="1760" spans="1:18" ht="12.75" customHeight="1">
      <c r="A1760" s="3"/>
      <c r="B1760" s="3"/>
      <c r="C1760" s="3"/>
      <c r="D1760" s="3"/>
      <c r="E1760" s="3"/>
      <c r="Q1760" s="2"/>
      <c r="R1760" s="2"/>
    </row>
    <row r="1761" spans="1:18" ht="12.75" customHeight="1">
      <c r="A1761" s="3"/>
      <c r="B1761" s="3"/>
      <c r="C1761" s="3"/>
      <c r="D1761" s="3"/>
      <c r="E1761" s="3"/>
      <c r="Q1761" s="2"/>
      <c r="R1761" s="2"/>
    </row>
    <row r="1762" spans="1:18" ht="12.75" customHeight="1">
      <c r="A1762" s="3" t="s">
        <v>39</v>
      </c>
      <c r="B1762" s="3" t="s">
        <v>40</v>
      </c>
      <c r="C1762" s="3" t="s">
        <v>16</v>
      </c>
      <c r="D1762" s="3" t="s">
        <v>18</v>
      </c>
      <c r="E1762" s="3" t="s">
        <v>57</v>
      </c>
      <c r="F1762" s="2">
        <v>26</v>
      </c>
      <c r="G1762" s="2">
        <v>26</v>
      </c>
      <c r="H1762" s="2">
        <v>26</v>
      </c>
      <c r="I1762" s="2">
        <v>26</v>
      </c>
      <c r="J1762" s="2">
        <v>26</v>
      </c>
      <c r="K1762" s="2">
        <v>26</v>
      </c>
      <c r="L1762" s="2">
        <v>26</v>
      </c>
      <c r="M1762" s="2">
        <v>26</v>
      </c>
      <c r="N1762" s="2">
        <v>26</v>
      </c>
      <c r="O1762" s="2">
        <v>26</v>
      </c>
      <c r="P1762" s="2">
        <v>26</v>
      </c>
      <c r="Q1762" s="2">
        <v>26</v>
      </c>
      <c r="R1762" s="4">
        <f>SUM(F1762:Q1762)</f>
        <v>312</v>
      </c>
    </row>
    <row r="1763" spans="1:18" ht="12.75" customHeight="1">
      <c r="A1763" s="3"/>
      <c r="B1763" s="3"/>
      <c r="C1763" s="3"/>
      <c r="D1763" s="3"/>
      <c r="E1763" s="3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</row>
    <row r="1764" spans="1:18" ht="12.75" customHeight="1">
      <c r="A1764" s="3"/>
      <c r="B1764" s="3"/>
      <c r="C1764" s="3"/>
      <c r="D1764" s="3"/>
      <c r="E1764" s="3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</row>
    <row r="1765" spans="1:18" ht="12.75" customHeight="1">
      <c r="A1765" s="3"/>
      <c r="B1765" s="3"/>
      <c r="C1765" s="3"/>
      <c r="D1765" s="3"/>
      <c r="E1765" s="3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</row>
    <row r="1766" spans="1:18" ht="12.75" customHeight="1">
      <c r="F1766" s="2">
        <v>11719</v>
      </c>
      <c r="G1766" s="2">
        <v>11775</v>
      </c>
      <c r="H1766" s="2">
        <v>11727</v>
      </c>
      <c r="I1766" s="2">
        <v>12762</v>
      </c>
      <c r="J1766" s="2">
        <v>12152</v>
      </c>
      <c r="K1766" s="2">
        <v>11935</v>
      </c>
      <c r="L1766" s="2">
        <v>12277</v>
      </c>
      <c r="M1766" s="2">
        <v>12137</v>
      </c>
      <c r="N1766" s="2">
        <v>12099</v>
      </c>
      <c r="O1766" s="2">
        <v>12145</v>
      </c>
      <c r="P1766" s="2">
        <v>11826</v>
      </c>
      <c r="Q1766" s="2">
        <v>12246</v>
      </c>
      <c r="R1766" s="2">
        <v>144800</v>
      </c>
    </row>
    <row r="1767" spans="1:18" ht="12.75" customHeight="1">
      <c r="A1767" s="3" t="s">
        <v>53</v>
      </c>
    </row>
  </sheetData>
  <pageMargins left="0" right="0" top="0" bottom="0" header="0" footer="0"/>
  <pageSetup fitToWidth="0"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39"/>
  <sheetViews>
    <sheetView view="pageBreakPreview" zoomScaleNormal="100" zoomScaleSheetLayoutView="100" workbookViewId="0">
      <pane xSplit="2" ySplit="10" topLeftCell="H11" activePane="bottomRight" state="frozen"/>
      <selection activeCell="K87" sqref="K87"/>
      <selection pane="topRight" activeCell="K87" sqref="K87"/>
      <selection pane="bottomLeft" activeCell="K87" sqref="K87"/>
      <selection pane="bottomRight" activeCell="K87" sqref="K87"/>
    </sheetView>
  </sheetViews>
  <sheetFormatPr defaultRowHeight="12.75"/>
  <cols>
    <col min="1" max="1" width="12.5703125" customWidth="1"/>
    <col min="2" max="2" width="1.28515625" customWidth="1"/>
    <col min="3" max="3" width="10" bestFit="1" customWidth="1"/>
    <col min="4" max="4" width="1.28515625" customWidth="1"/>
    <col min="5" max="5" width="10.5703125" bestFit="1" customWidth="1"/>
    <col min="6" max="6" width="1.28515625" customWidth="1"/>
    <col min="7" max="7" width="9.85546875" bestFit="1" customWidth="1"/>
    <col min="8" max="8" width="1.28515625" customWidth="1"/>
    <col min="9" max="9" width="10" bestFit="1" customWidth="1"/>
    <col min="10" max="10" width="1.28515625" customWidth="1"/>
    <col min="11" max="11" width="8.5703125" bestFit="1" customWidth="1"/>
    <col min="12" max="12" width="1.28515625" customWidth="1"/>
    <col min="13" max="13" width="11.7109375" bestFit="1" customWidth="1"/>
    <col min="14" max="14" width="1.28515625" customWidth="1"/>
    <col min="15" max="15" width="14.5703125" customWidth="1"/>
    <col min="16" max="16" width="1.28515625" customWidth="1"/>
    <col min="17" max="17" width="23.42578125" bestFit="1" customWidth="1"/>
    <col min="18" max="18" width="1.28515625" customWidth="1"/>
    <col min="19" max="19" width="13" bestFit="1" customWidth="1"/>
    <col min="20" max="20" width="1" customWidth="1"/>
    <col min="22" max="25" width="9.28515625" bestFit="1" customWidth="1"/>
  </cols>
  <sheetData>
    <row r="1" spans="1:26">
      <c r="A1" s="5" t="s">
        <v>303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 t="s">
        <v>344</v>
      </c>
      <c r="U1" s="25"/>
    </row>
    <row r="2" spans="1:26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Q2" s="25" t="s">
        <v>329</v>
      </c>
      <c r="R2" s="25"/>
      <c r="S2" s="26">
        <v>8.9600000000000009</v>
      </c>
      <c r="T2" s="25"/>
      <c r="U2" s="25"/>
    </row>
    <row r="3" spans="1:26">
      <c r="A3" s="7" t="s">
        <v>519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 t="s">
        <v>366</v>
      </c>
      <c r="Q3" s="27" t="s">
        <v>358</v>
      </c>
      <c r="R3" s="25"/>
      <c r="S3" s="26">
        <v>0</v>
      </c>
      <c r="T3" s="25" t="s">
        <v>331</v>
      </c>
      <c r="U3" s="25"/>
    </row>
    <row r="4" spans="1:26">
      <c r="A4" s="7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Q4" s="27" t="s">
        <v>359</v>
      </c>
      <c r="R4" s="25"/>
      <c r="S4" s="26">
        <v>3.61</v>
      </c>
      <c r="T4" s="25" t="s">
        <v>331</v>
      </c>
      <c r="U4" s="25"/>
    </row>
    <row r="5" spans="1:26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Q5" s="27" t="s">
        <v>360</v>
      </c>
      <c r="R5" s="25"/>
      <c r="S5" s="26">
        <v>3.29</v>
      </c>
      <c r="T5" s="25" t="s">
        <v>331</v>
      </c>
      <c r="U5" s="25"/>
    </row>
    <row r="6" spans="1:26" ht="13.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Q6" s="27" t="s">
        <v>334</v>
      </c>
      <c r="R6" s="25"/>
      <c r="S6" s="26">
        <v>3.12</v>
      </c>
      <c r="T6" s="25" t="s">
        <v>331</v>
      </c>
      <c r="U6" s="25"/>
    </row>
    <row r="7" spans="1:26">
      <c r="A7" s="8" t="s">
        <v>306</v>
      </c>
      <c r="B7" s="9"/>
      <c r="C7" s="10" t="s">
        <v>307</v>
      </c>
      <c r="D7" s="9"/>
      <c r="E7" s="10" t="s">
        <v>308</v>
      </c>
      <c r="F7" s="9"/>
      <c r="G7" s="10" t="s">
        <v>309</v>
      </c>
      <c r="H7" s="9"/>
      <c r="I7" s="10" t="s">
        <v>310</v>
      </c>
      <c r="J7" s="9"/>
      <c r="K7" s="10" t="s">
        <v>311</v>
      </c>
      <c r="L7" s="9"/>
      <c r="M7" s="10" t="s">
        <v>312</v>
      </c>
      <c r="N7" s="9"/>
      <c r="O7" s="11" t="s">
        <v>313</v>
      </c>
      <c r="Q7" s="27" t="s">
        <v>335</v>
      </c>
      <c r="R7" s="25"/>
      <c r="S7" s="26">
        <v>2.79</v>
      </c>
      <c r="T7" s="25" t="s">
        <v>331</v>
      </c>
      <c r="U7" s="25"/>
    </row>
    <row r="8" spans="1:26">
      <c r="A8" s="12"/>
      <c r="B8" s="13"/>
      <c r="C8" s="13"/>
      <c r="D8" s="13"/>
      <c r="E8" s="13"/>
      <c r="F8" s="13"/>
      <c r="G8" s="13" t="s">
        <v>314</v>
      </c>
      <c r="H8" s="13"/>
      <c r="I8" s="13"/>
      <c r="J8" s="13"/>
      <c r="K8" s="13"/>
      <c r="L8" s="13"/>
      <c r="M8" s="13" t="s">
        <v>315</v>
      </c>
      <c r="N8" s="13"/>
      <c r="O8" s="14"/>
      <c r="Q8" s="27" t="s">
        <v>361</v>
      </c>
      <c r="R8" s="25"/>
      <c r="S8" s="26">
        <v>2.5499999999999998</v>
      </c>
      <c r="T8" s="25" t="s">
        <v>331</v>
      </c>
      <c r="U8" s="25"/>
    </row>
    <row r="9" spans="1:26">
      <c r="A9" s="12" t="s">
        <v>316</v>
      </c>
      <c r="B9" s="13"/>
      <c r="C9" s="13" t="s">
        <v>317</v>
      </c>
      <c r="D9" s="13"/>
      <c r="E9" s="13" t="s">
        <v>318</v>
      </c>
      <c r="F9" s="13"/>
      <c r="G9" s="13" t="s">
        <v>319</v>
      </c>
      <c r="H9" s="13"/>
      <c r="I9" s="13" t="s">
        <v>320</v>
      </c>
      <c r="J9" s="13"/>
      <c r="K9" s="13" t="s">
        <v>321</v>
      </c>
      <c r="L9" s="13"/>
      <c r="M9" s="13" t="s">
        <v>322</v>
      </c>
      <c r="N9" s="13"/>
      <c r="O9" s="14" t="s">
        <v>323</v>
      </c>
    </row>
    <row r="10" spans="1:26">
      <c r="A10" s="15" t="s">
        <v>324</v>
      </c>
      <c r="B10" s="13"/>
      <c r="C10" s="16" t="s">
        <v>325</v>
      </c>
      <c r="D10" s="13"/>
      <c r="E10" s="16" t="s">
        <v>325</v>
      </c>
      <c r="F10" s="13"/>
      <c r="G10" s="17" t="s">
        <v>326</v>
      </c>
      <c r="H10" s="13"/>
      <c r="I10" s="16" t="s">
        <v>314</v>
      </c>
      <c r="J10" s="13"/>
      <c r="K10" s="16" t="s">
        <v>325</v>
      </c>
      <c r="L10" s="13"/>
      <c r="M10" s="17" t="s">
        <v>327</v>
      </c>
      <c r="N10" s="13"/>
      <c r="O10" s="18" t="s">
        <v>328</v>
      </c>
      <c r="S10" s="30" t="s">
        <v>337</v>
      </c>
      <c r="T10" s="30"/>
      <c r="U10" s="30" t="s">
        <v>338</v>
      </c>
      <c r="V10" s="30" t="s">
        <v>339</v>
      </c>
      <c r="W10" s="30" t="s">
        <v>340</v>
      </c>
      <c r="X10" s="30" t="s">
        <v>341</v>
      </c>
      <c r="Y10" s="30" t="s">
        <v>342</v>
      </c>
      <c r="Z10" s="30" t="s">
        <v>343</v>
      </c>
    </row>
    <row r="12" spans="1:26">
      <c r="A12">
        <f>+'5-8" ResCom'!E3*1000</f>
        <v>0</v>
      </c>
      <c r="C12">
        <f>+'5-8" ResCom'!R3</f>
        <v>10</v>
      </c>
      <c r="E12">
        <f t="shared" ref="E12:E13" si="0">+E11+C12</f>
        <v>10</v>
      </c>
      <c r="G12" s="35">
        <f t="shared" ref="G12:G13" si="1">+A12*C12</f>
        <v>0</v>
      </c>
      <c r="H12" s="35"/>
      <c r="I12" s="35">
        <f t="shared" ref="I12:I13" si="2">+G12+I11</f>
        <v>0</v>
      </c>
      <c r="K12">
        <f>$E$35-E12</f>
        <v>58</v>
      </c>
      <c r="M12" s="214">
        <f t="shared" ref="M12:M13" si="3">(A12*K12)+I12</f>
        <v>0</v>
      </c>
      <c r="N12" s="215"/>
      <c r="O12" s="216">
        <f>M12/$M$35</f>
        <v>0</v>
      </c>
      <c r="Q12">
        <f>SUM(S12:Z12)</f>
        <v>89.600000000000009</v>
      </c>
      <c r="S12">
        <f>+$S$2*C12</f>
        <v>89.600000000000009</v>
      </c>
    </row>
    <row r="13" spans="1:26">
      <c r="A13">
        <f>+'5-8" ResCom'!E4*1000</f>
        <v>1000</v>
      </c>
      <c r="C13">
        <f>+'5-8" ResCom'!R4</f>
        <v>2</v>
      </c>
      <c r="E13">
        <f t="shared" si="0"/>
        <v>12</v>
      </c>
      <c r="G13" s="35">
        <f t="shared" si="1"/>
        <v>2000</v>
      </c>
      <c r="H13" s="35"/>
      <c r="I13" s="35">
        <f t="shared" si="2"/>
        <v>2000</v>
      </c>
      <c r="K13">
        <f>$E$35-E13</f>
        <v>56</v>
      </c>
      <c r="M13" s="214">
        <f t="shared" si="3"/>
        <v>58000</v>
      </c>
      <c r="N13" s="215"/>
      <c r="O13" s="216">
        <f>M13/$M$35</f>
        <v>8.8145896656534953E-2</v>
      </c>
      <c r="Q13">
        <f t="shared" ref="Q13:Q35" si="4">SUM(S13:Z13)</f>
        <v>17.920000000000002</v>
      </c>
      <c r="S13">
        <f t="shared" ref="S13:S35" si="5">+$S$2*C13</f>
        <v>17.920000000000002</v>
      </c>
      <c r="V13">
        <f>$S$4*((A13-1000)/1000)*C13</f>
        <v>0</v>
      </c>
    </row>
    <row r="14" spans="1:26">
      <c r="A14">
        <f>+'5-8" ResCom'!E5*1000</f>
        <v>2000</v>
      </c>
      <c r="C14">
        <f>+'5-8" ResCom'!R5</f>
        <v>3</v>
      </c>
      <c r="E14">
        <f t="shared" ref="E14:E35" si="6">+E13+C14</f>
        <v>15</v>
      </c>
      <c r="G14" s="35">
        <f t="shared" ref="G14:G35" si="7">+A14*C14</f>
        <v>6000</v>
      </c>
      <c r="H14" s="35"/>
      <c r="I14" s="35">
        <f t="shared" ref="I14:I35" si="8">+G14+I13</f>
        <v>8000</v>
      </c>
      <c r="K14">
        <f t="shared" ref="K14:K35" si="9">$E$35-E14</f>
        <v>53</v>
      </c>
      <c r="M14" s="214">
        <f t="shared" ref="M14:M35" si="10">(A14*K14)+I14</f>
        <v>114000</v>
      </c>
      <c r="N14" s="215"/>
      <c r="O14" s="216">
        <f t="shared" ref="O14:O35" si="11">M14/$M$35</f>
        <v>0.17325227963525835</v>
      </c>
      <c r="Q14">
        <f t="shared" si="4"/>
        <v>37.71</v>
      </c>
      <c r="S14">
        <f t="shared" si="5"/>
        <v>26.880000000000003</v>
      </c>
      <c r="V14">
        <f t="shared" ref="V14:V21" si="12">$S$4*((A14-1000)/1000)*C14</f>
        <v>10.83</v>
      </c>
    </row>
    <row r="15" spans="1:26">
      <c r="A15">
        <f>+'5-8" ResCom'!E6*1000</f>
        <v>3000</v>
      </c>
      <c r="C15">
        <f>+'5-8" ResCom'!R6</f>
        <v>6</v>
      </c>
      <c r="E15">
        <f t="shared" si="6"/>
        <v>21</v>
      </c>
      <c r="G15" s="35">
        <f t="shared" si="7"/>
        <v>18000</v>
      </c>
      <c r="H15" s="35"/>
      <c r="I15" s="35">
        <f t="shared" si="8"/>
        <v>26000</v>
      </c>
      <c r="K15">
        <f t="shared" si="9"/>
        <v>47</v>
      </c>
      <c r="M15" s="214">
        <f t="shared" si="10"/>
        <v>167000</v>
      </c>
      <c r="N15" s="215"/>
      <c r="O15" s="216">
        <f t="shared" si="11"/>
        <v>0.25379939209726443</v>
      </c>
      <c r="Q15">
        <f t="shared" si="4"/>
        <v>97.080000000000013</v>
      </c>
      <c r="S15">
        <f t="shared" si="5"/>
        <v>53.760000000000005</v>
      </c>
      <c r="V15">
        <f t="shared" si="12"/>
        <v>43.32</v>
      </c>
    </row>
    <row r="16" spans="1:26">
      <c r="A16">
        <f>+'5-8" ResCom'!E7*1000</f>
        <v>4000</v>
      </c>
      <c r="C16">
        <f>+'5-8" ResCom'!R7</f>
        <v>4</v>
      </c>
      <c r="E16">
        <f t="shared" si="6"/>
        <v>25</v>
      </c>
      <c r="G16" s="35">
        <f t="shared" si="7"/>
        <v>16000</v>
      </c>
      <c r="H16" s="35"/>
      <c r="I16" s="35">
        <f t="shared" si="8"/>
        <v>42000</v>
      </c>
      <c r="K16">
        <f t="shared" si="9"/>
        <v>43</v>
      </c>
      <c r="M16" s="214">
        <f t="shared" si="10"/>
        <v>214000</v>
      </c>
      <c r="N16" s="215"/>
      <c r="O16" s="216">
        <f t="shared" si="11"/>
        <v>0.32522796352583588</v>
      </c>
      <c r="Q16">
        <f t="shared" si="4"/>
        <v>79.16</v>
      </c>
      <c r="S16">
        <f t="shared" si="5"/>
        <v>35.840000000000003</v>
      </c>
      <c r="V16">
        <f t="shared" si="12"/>
        <v>43.32</v>
      </c>
    </row>
    <row r="17" spans="1:24">
      <c r="A17">
        <f>+'5-8" ResCom'!E8*1000</f>
        <v>5000</v>
      </c>
      <c r="C17">
        <f>+'5-8" ResCom'!R8</f>
        <v>3</v>
      </c>
      <c r="E17">
        <f t="shared" si="6"/>
        <v>28</v>
      </c>
      <c r="G17" s="35">
        <f t="shared" si="7"/>
        <v>15000</v>
      </c>
      <c r="H17" s="35"/>
      <c r="I17" s="35">
        <f t="shared" si="8"/>
        <v>57000</v>
      </c>
      <c r="K17">
        <f t="shared" si="9"/>
        <v>40</v>
      </c>
      <c r="M17" s="214">
        <f t="shared" si="10"/>
        <v>257000</v>
      </c>
      <c r="N17" s="215"/>
      <c r="O17" s="216">
        <f t="shared" si="11"/>
        <v>0.39057750759878418</v>
      </c>
      <c r="Q17">
        <f t="shared" si="4"/>
        <v>70.2</v>
      </c>
      <c r="S17">
        <f t="shared" si="5"/>
        <v>26.880000000000003</v>
      </c>
      <c r="V17">
        <f t="shared" si="12"/>
        <v>43.32</v>
      </c>
    </row>
    <row r="18" spans="1:24">
      <c r="A18">
        <f>+'5-8" ResCom'!E9*1000</f>
        <v>6000</v>
      </c>
      <c r="C18">
        <f>+'5-8" ResCom'!R9</f>
        <v>7</v>
      </c>
      <c r="E18">
        <f t="shared" si="6"/>
        <v>35</v>
      </c>
      <c r="G18" s="35">
        <f t="shared" si="7"/>
        <v>42000</v>
      </c>
      <c r="H18" s="35"/>
      <c r="I18" s="35">
        <f t="shared" si="8"/>
        <v>99000</v>
      </c>
      <c r="K18">
        <f t="shared" si="9"/>
        <v>33</v>
      </c>
      <c r="M18" s="214">
        <f t="shared" si="10"/>
        <v>297000</v>
      </c>
      <c r="N18" s="215"/>
      <c r="O18" s="216">
        <f t="shared" si="11"/>
        <v>0.45136778115501519</v>
      </c>
      <c r="Q18">
        <f t="shared" si="4"/>
        <v>189.07000000000002</v>
      </c>
      <c r="S18">
        <f t="shared" si="5"/>
        <v>62.720000000000006</v>
      </c>
      <c r="V18">
        <f t="shared" si="12"/>
        <v>126.35000000000001</v>
      </c>
    </row>
    <row r="19" spans="1:24">
      <c r="A19">
        <f>+'5-8" ResCom'!E10*1000</f>
        <v>7000</v>
      </c>
      <c r="C19">
        <f>+'5-8" ResCom'!R10</f>
        <v>1</v>
      </c>
      <c r="E19">
        <f t="shared" si="6"/>
        <v>36</v>
      </c>
      <c r="G19" s="35">
        <f t="shared" si="7"/>
        <v>7000</v>
      </c>
      <c r="H19" s="35"/>
      <c r="I19" s="35">
        <f t="shared" si="8"/>
        <v>106000</v>
      </c>
      <c r="K19">
        <f t="shared" si="9"/>
        <v>32</v>
      </c>
      <c r="M19" s="214">
        <f t="shared" si="10"/>
        <v>330000</v>
      </c>
      <c r="N19" s="215"/>
      <c r="O19" s="216">
        <f t="shared" si="11"/>
        <v>0.50151975683890582</v>
      </c>
      <c r="Q19">
        <f t="shared" si="4"/>
        <v>30.62</v>
      </c>
      <c r="S19">
        <f t="shared" si="5"/>
        <v>8.9600000000000009</v>
      </c>
      <c r="V19">
        <f t="shared" si="12"/>
        <v>21.66</v>
      </c>
    </row>
    <row r="20" spans="1:24">
      <c r="A20">
        <f>+'5-8" ResCom'!E11*1000</f>
        <v>8000</v>
      </c>
      <c r="C20">
        <f>+'5-8" ResCom'!R11</f>
        <v>3</v>
      </c>
      <c r="E20">
        <f t="shared" si="6"/>
        <v>39</v>
      </c>
      <c r="G20" s="35">
        <f t="shared" si="7"/>
        <v>24000</v>
      </c>
      <c r="H20" s="35"/>
      <c r="I20" s="35">
        <f t="shared" si="8"/>
        <v>130000</v>
      </c>
      <c r="K20">
        <f t="shared" si="9"/>
        <v>29</v>
      </c>
      <c r="M20" s="214">
        <f t="shared" si="10"/>
        <v>362000</v>
      </c>
      <c r="N20" s="215"/>
      <c r="O20" s="216">
        <f t="shared" si="11"/>
        <v>0.55015197568389063</v>
      </c>
      <c r="Q20">
        <f t="shared" si="4"/>
        <v>102.69</v>
      </c>
      <c r="S20">
        <f t="shared" si="5"/>
        <v>26.880000000000003</v>
      </c>
      <c r="V20">
        <f t="shared" si="12"/>
        <v>75.81</v>
      </c>
    </row>
    <row r="21" spans="1:24">
      <c r="A21">
        <f>+'5-8" ResCom'!E12*1000</f>
        <v>9000</v>
      </c>
      <c r="C21">
        <f>+'5-8" ResCom'!R12</f>
        <v>3</v>
      </c>
      <c r="E21">
        <f t="shared" si="6"/>
        <v>42</v>
      </c>
      <c r="G21" s="35">
        <f t="shared" si="7"/>
        <v>27000</v>
      </c>
      <c r="H21" s="35"/>
      <c r="I21" s="35">
        <f t="shared" si="8"/>
        <v>157000</v>
      </c>
      <c r="K21">
        <f t="shared" si="9"/>
        <v>26</v>
      </c>
      <c r="M21" s="214">
        <f t="shared" si="10"/>
        <v>391000</v>
      </c>
      <c r="N21" s="215"/>
      <c r="O21" s="216">
        <f t="shared" si="11"/>
        <v>0.5942249240121581</v>
      </c>
      <c r="Q21">
        <f t="shared" si="4"/>
        <v>113.52000000000001</v>
      </c>
      <c r="S21">
        <f t="shared" si="5"/>
        <v>26.880000000000003</v>
      </c>
      <c r="V21">
        <f t="shared" si="12"/>
        <v>86.64</v>
      </c>
    </row>
    <row r="22" spans="1:24">
      <c r="A22">
        <f>+'5-8" ResCom'!E13*1000</f>
        <v>10000</v>
      </c>
      <c r="C22">
        <f>+'5-8" ResCom'!R13</f>
        <v>1</v>
      </c>
      <c r="E22">
        <f t="shared" si="6"/>
        <v>43</v>
      </c>
      <c r="G22" s="35">
        <f t="shared" si="7"/>
        <v>10000</v>
      </c>
      <c r="H22" s="35"/>
      <c r="I22" s="35">
        <f t="shared" si="8"/>
        <v>167000</v>
      </c>
      <c r="K22">
        <f t="shared" si="9"/>
        <v>25</v>
      </c>
      <c r="M22" s="214">
        <f t="shared" si="10"/>
        <v>417000</v>
      </c>
      <c r="N22" s="215"/>
      <c r="O22" s="216">
        <f t="shared" si="11"/>
        <v>0.63373860182370823</v>
      </c>
      <c r="Q22">
        <f t="shared" si="4"/>
        <v>41.45</v>
      </c>
      <c r="S22">
        <f t="shared" si="5"/>
        <v>8.9600000000000009</v>
      </c>
      <c r="V22" s="31">
        <f>$S$4*9*C22</f>
        <v>32.49</v>
      </c>
      <c r="W22">
        <f>$S$5*((A22-10000)/1000)*C22</f>
        <v>0</v>
      </c>
    </row>
    <row r="23" spans="1:24">
      <c r="A23">
        <f>+'5-8" ResCom'!E14*1000</f>
        <v>11000</v>
      </c>
      <c r="C23">
        <f>+'5-8" ResCom'!R14</f>
        <v>3</v>
      </c>
      <c r="E23">
        <f t="shared" si="6"/>
        <v>46</v>
      </c>
      <c r="G23" s="35">
        <f t="shared" si="7"/>
        <v>33000</v>
      </c>
      <c r="H23" s="35"/>
      <c r="I23" s="35">
        <f t="shared" si="8"/>
        <v>200000</v>
      </c>
      <c r="K23">
        <f t="shared" si="9"/>
        <v>22</v>
      </c>
      <c r="M23" s="214">
        <f t="shared" si="10"/>
        <v>442000</v>
      </c>
      <c r="N23" s="215"/>
      <c r="O23" s="216">
        <f t="shared" si="11"/>
        <v>0.67173252279635254</v>
      </c>
      <c r="Q23">
        <f t="shared" si="4"/>
        <v>134.22</v>
      </c>
      <c r="S23">
        <f t="shared" si="5"/>
        <v>26.880000000000003</v>
      </c>
      <c r="V23" s="31">
        <f t="shared" ref="V23:V35" si="13">$S$4*9*C23</f>
        <v>97.47</v>
      </c>
      <c r="W23">
        <f t="shared" ref="W23:W31" si="14">$S$5*((A23-10000)/1000)*C23</f>
        <v>9.870000000000001</v>
      </c>
    </row>
    <row r="24" spans="1:24">
      <c r="A24">
        <f>+'5-8" ResCom'!E15*1000</f>
        <v>12000</v>
      </c>
      <c r="C24">
        <f>+'5-8" ResCom'!R15</f>
        <v>1</v>
      </c>
      <c r="E24">
        <f t="shared" si="6"/>
        <v>47</v>
      </c>
      <c r="G24" s="35">
        <f t="shared" si="7"/>
        <v>12000</v>
      </c>
      <c r="H24" s="35"/>
      <c r="I24" s="35">
        <f t="shared" si="8"/>
        <v>212000</v>
      </c>
      <c r="K24">
        <f t="shared" si="9"/>
        <v>21</v>
      </c>
      <c r="M24" s="214">
        <f t="shared" si="10"/>
        <v>464000</v>
      </c>
      <c r="N24" s="215"/>
      <c r="O24" s="216">
        <f t="shared" si="11"/>
        <v>0.70516717325227962</v>
      </c>
      <c r="Q24">
        <f t="shared" si="4"/>
        <v>48.03</v>
      </c>
      <c r="S24">
        <f t="shared" si="5"/>
        <v>8.9600000000000009</v>
      </c>
      <c r="V24" s="31">
        <f t="shared" si="13"/>
        <v>32.49</v>
      </c>
      <c r="W24">
        <f t="shared" si="14"/>
        <v>6.58</v>
      </c>
    </row>
    <row r="25" spans="1:24">
      <c r="A25">
        <f>+'5-8" ResCom'!E16*1000</f>
        <v>13000</v>
      </c>
      <c r="C25">
        <f>+'5-8" ResCom'!R16</f>
        <v>3</v>
      </c>
      <c r="E25">
        <f t="shared" si="6"/>
        <v>50</v>
      </c>
      <c r="G25" s="35">
        <f t="shared" si="7"/>
        <v>39000</v>
      </c>
      <c r="H25" s="35"/>
      <c r="I25" s="35">
        <f t="shared" si="8"/>
        <v>251000</v>
      </c>
      <c r="K25">
        <f t="shared" si="9"/>
        <v>18</v>
      </c>
      <c r="M25" s="214">
        <f t="shared" si="10"/>
        <v>485000</v>
      </c>
      <c r="N25" s="215"/>
      <c r="O25" s="216">
        <f t="shared" si="11"/>
        <v>0.73708206686930089</v>
      </c>
      <c r="Q25">
        <f t="shared" si="4"/>
        <v>153.96</v>
      </c>
      <c r="S25">
        <f t="shared" si="5"/>
        <v>26.880000000000003</v>
      </c>
      <c r="V25" s="31">
        <f t="shared" si="13"/>
        <v>97.47</v>
      </c>
      <c r="W25">
        <f t="shared" si="14"/>
        <v>29.610000000000003</v>
      </c>
    </row>
    <row r="26" spans="1:24">
      <c r="A26">
        <f>+'5-8" ResCom'!E17*1000</f>
        <v>14000</v>
      </c>
      <c r="C26">
        <f>+'5-8" ResCom'!R17</f>
        <v>3</v>
      </c>
      <c r="E26">
        <f t="shared" si="6"/>
        <v>53</v>
      </c>
      <c r="G26" s="35">
        <f t="shared" si="7"/>
        <v>42000</v>
      </c>
      <c r="H26" s="35"/>
      <c r="I26" s="35">
        <f t="shared" si="8"/>
        <v>293000</v>
      </c>
      <c r="K26">
        <f t="shared" si="9"/>
        <v>15</v>
      </c>
      <c r="M26" s="214">
        <f t="shared" si="10"/>
        <v>503000</v>
      </c>
      <c r="N26" s="215"/>
      <c r="O26" s="216">
        <f t="shared" si="11"/>
        <v>0.76443768996960482</v>
      </c>
      <c r="Q26">
        <f t="shared" si="4"/>
        <v>163.82999999999998</v>
      </c>
      <c r="S26">
        <f t="shared" si="5"/>
        <v>26.880000000000003</v>
      </c>
      <c r="V26" s="31">
        <f t="shared" si="13"/>
        <v>97.47</v>
      </c>
      <c r="W26">
        <f t="shared" si="14"/>
        <v>39.480000000000004</v>
      </c>
    </row>
    <row r="27" spans="1:24">
      <c r="A27">
        <f>+'5-8" ResCom'!E18*1000</f>
        <v>15000</v>
      </c>
      <c r="C27">
        <f>+'5-8" ResCom'!R18</f>
        <v>3</v>
      </c>
      <c r="E27">
        <f t="shared" si="6"/>
        <v>56</v>
      </c>
      <c r="G27" s="35">
        <f t="shared" si="7"/>
        <v>45000</v>
      </c>
      <c r="H27" s="35"/>
      <c r="I27" s="35">
        <f t="shared" si="8"/>
        <v>338000</v>
      </c>
      <c r="K27">
        <f t="shared" si="9"/>
        <v>12</v>
      </c>
      <c r="M27" s="214">
        <f t="shared" si="10"/>
        <v>518000</v>
      </c>
      <c r="N27" s="215"/>
      <c r="O27" s="216">
        <f t="shared" si="11"/>
        <v>0.78723404255319152</v>
      </c>
      <c r="Q27">
        <f t="shared" si="4"/>
        <v>173.7</v>
      </c>
      <c r="S27">
        <f t="shared" si="5"/>
        <v>26.880000000000003</v>
      </c>
      <c r="V27" s="31">
        <f t="shared" si="13"/>
        <v>97.47</v>
      </c>
      <c r="W27">
        <f t="shared" si="14"/>
        <v>49.349999999999994</v>
      </c>
    </row>
    <row r="28" spans="1:24">
      <c r="A28">
        <f>+'5-8" ResCom'!E19*1000</f>
        <v>16000</v>
      </c>
      <c r="C28">
        <f>+'5-8" ResCom'!R19</f>
        <v>3</v>
      </c>
      <c r="E28">
        <f t="shared" si="6"/>
        <v>59</v>
      </c>
      <c r="G28" s="35">
        <f t="shared" si="7"/>
        <v>48000</v>
      </c>
      <c r="H28" s="35"/>
      <c r="I28" s="35">
        <f t="shared" si="8"/>
        <v>386000</v>
      </c>
      <c r="K28">
        <f t="shared" si="9"/>
        <v>9</v>
      </c>
      <c r="M28" s="214">
        <f t="shared" si="10"/>
        <v>530000</v>
      </c>
      <c r="N28" s="215"/>
      <c r="O28" s="216">
        <f t="shared" si="11"/>
        <v>0.80547112462006076</v>
      </c>
      <c r="Q28">
        <f t="shared" si="4"/>
        <v>183.57</v>
      </c>
      <c r="S28">
        <f t="shared" si="5"/>
        <v>26.880000000000003</v>
      </c>
      <c r="V28" s="31">
        <f t="shared" si="13"/>
        <v>97.47</v>
      </c>
      <c r="W28">
        <f t="shared" si="14"/>
        <v>59.220000000000006</v>
      </c>
    </row>
    <row r="29" spans="1:24">
      <c r="A29">
        <f>+'5-8" ResCom'!E20*1000</f>
        <v>17000</v>
      </c>
      <c r="C29">
        <f>+'5-8" ResCom'!R20</f>
        <v>3</v>
      </c>
      <c r="E29">
        <f t="shared" si="6"/>
        <v>62</v>
      </c>
      <c r="G29" s="35">
        <f t="shared" si="7"/>
        <v>51000</v>
      </c>
      <c r="H29" s="35"/>
      <c r="I29" s="35">
        <f t="shared" si="8"/>
        <v>437000</v>
      </c>
      <c r="K29">
        <f t="shared" si="9"/>
        <v>6</v>
      </c>
      <c r="M29" s="214">
        <f t="shared" si="10"/>
        <v>539000</v>
      </c>
      <c r="N29" s="215"/>
      <c r="O29" s="216">
        <f t="shared" si="11"/>
        <v>0.81914893617021278</v>
      </c>
      <c r="Q29">
        <f t="shared" si="4"/>
        <v>193.44</v>
      </c>
      <c r="S29">
        <f t="shared" si="5"/>
        <v>26.880000000000003</v>
      </c>
      <c r="V29" s="31">
        <f t="shared" si="13"/>
        <v>97.47</v>
      </c>
      <c r="W29">
        <f t="shared" si="14"/>
        <v>69.09</v>
      </c>
    </row>
    <row r="30" spans="1:24">
      <c r="A30">
        <f>+'5-8" ResCom'!E21*1000</f>
        <v>21000</v>
      </c>
      <c r="C30">
        <f>+'5-8" ResCom'!R21</f>
        <v>1</v>
      </c>
      <c r="E30">
        <f t="shared" si="6"/>
        <v>63</v>
      </c>
      <c r="G30" s="35">
        <f t="shared" si="7"/>
        <v>21000</v>
      </c>
      <c r="H30" s="35"/>
      <c r="I30" s="35">
        <f t="shared" si="8"/>
        <v>458000</v>
      </c>
      <c r="K30">
        <f t="shared" si="9"/>
        <v>5</v>
      </c>
      <c r="M30" s="214">
        <f t="shared" si="10"/>
        <v>563000</v>
      </c>
      <c r="N30" s="215"/>
      <c r="O30" s="216">
        <f t="shared" si="11"/>
        <v>0.85562310030395139</v>
      </c>
      <c r="Q30">
        <f t="shared" si="4"/>
        <v>77.64</v>
      </c>
      <c r="S30">
        <f t="shared" si="5"/>
        <v>8.9600000000000009</v>
      </c>
      <c r="V30" s="31">
        <f t="shared" si="13"/>
        <v>32.49</v>
      </c>
      <c r="W30">
        <f t="shared" si="14"/>
        <v>36.19</v>
      </c>
    </row>
    <row r="31" spans="1:24">
      <c r="A31">
        <f>+'5-8" ResCom'!E22*1000</f>
        <v>22000</v>
      </c>
      <c r="C31">
        <f>+'5-8" ResCom'!R22</f>
        <v>1</v>
      </c>
      <c r="E31">
        <f t="shared" si="6"/>
        <v>64</v>
      </c>
      <c r="G31" s="35">
        <f t="shared" si="7"/>
        <v>22000</v>
      </c>
      <c r="H31" s="35"/>
      <c r="I31" s="35">
        <f t="shared" si="8"/>
        <v>480000</v>
      </c>
      <c r="K31">
        <f t="shared" si="9"/>
        <v>4</v>
      </c>
      <c r="M31" s="214">
        <f t="shared" si="10"/>
        <v>568000</v>
      </c>
      <c r="N31" s="215"/>
      <c r="O31" s="216">
        <f t="shared" si="11"/>
        <v>0.86322188449848025</v>
      </c>
      <c r="Q31">
        <f t="shared" si="4"/>
        <v>80.930000000000007</v>
      </c>
      <c r="S31">
        <f t="shared" si="5"/>
        <v>8.9600000000000009</v>
      </c>
      <c r="V31" s="31">
        <f t="shared" si="13"/>
        <v>32.49</v>
      </c>
      <c r="W31">
        <f t="shared" si="14"/>
        <v>39.480000000000004</v>
      </c>
    </row>
    <row r="32" spans="1:24">
      <c r="A32">
        <f>+'5-8" ResCom'!E23*1000</f>
        <v>25000</v>
      </c>
      <c r="C32">
        <f>+'5-8" ResCom'!R23</f>
        <v>1</v>
      </c>
      <c r="E32">
        <f t="shared" si="6"/>
        <v>65</v>
      </c>
      <c r="G32" s="35">
        <f t="shared" si="7"/>
        <v>25000</v>
      </c>
      <c r="H32" s="35"/>
      <c r="I32" s="35">
        <f t="shared" si="8"/>
        <v>505000</v>
      </c>
      <c r="K32">
        <f t="shared" si="9"/>
        <v>3</v>
      </c>
      <c r="M32" s="214">
        <f t="shared" si="10"/>
        <v>580000</v>
      </c>
      <c r="N32" s="215"/>
      <c r="O32" s="216">
        <f t="shared" si="11"/>
        <v>0.8814589665653495</v>
      </c>
      <c r="Q32">
        <f t="shared" si="4"/>
        <v>90.800000000000011</v>
      </c>
      <c r="S32">
        <f t="shared" si="5"/>
        <v>8.9600000000000009</v>
      </c>
      <c r="V32" s="31">
        <f t="shared" si="13"/>
        <v>32.49</v>
      </c>
      <c r="W32" s="31">
        <f>$S$5*15*C32</f>
        <v>49.35</v>
      </c>
      <c r="X32">
        <f>$S$6*((A32-25000)/1000)*C32</f>
        <v>0</v>
      </c>
    </row>
    <row r="33" spans="1:25">
      <c r="A33">
        <f>+'5-8" ResCom'!E24*1000</f>
        <v>39000</v>
      </c>
      <c r="C33">
        <f>+'5-8" ResCom'!R24</f>
        <v>1</v>
      </c>
      <c r="E33">
        <f t="shared" si="6"/>
        <v>66</v>
      </c>
      <c r="G33" s="35">
        <f t="shared" si="7"/>
        <v>39000</v>
      </c>
      <c r="H33" s="35"/>
      <c r="I33" s="35">
        <f t="shared" si="8"/>
        <v>544000</v>
      </c>
      <c r="K33">
        <f t="shared" si="9"/>
        <v>2</v>
      </c>
      <c r="M33" s="214">
        <f t="shared" si="10"/>
        <v>622000</v>
      </c>
      <c r="N33" s="215"/>
      <c r="O33" s="216">
        <f t="shared" si="11"/>
        <v>0.94528875379939215</v>
      </c>
      <c r="Q33">
        <f t="shared" si="4"/>
        <v>134.48000000000002</v>
      </c>
      <c r="S33">
        <f t="shared" si="5"/>
        <v>8.9600000000000009</v>
      </c>
      <c r="V33" s="31">
        <f t="shared" si="13"/>
        <v>32.49</v>
      </c>
      <c r="W33" s="31">
        <f t="shared" ref="W33:W35" si="15">$S$5*15*C33</f>
        <v>49.35</v>
      </c>
      <c r="X33">
        <f t="shared" ref="X33" si="16">$S$6*((A33-25000)/1000)*C33</f>
        <v>43.68</v>
      </c>
    </row>
    <row r="34" spans="1:25">
      <c r="A34">
        <f>+'5-8" ResCom'!E25*1000</f>
        <v>56000</v>
      </c>
      <c r="C34">
        <f>+'5-8" ResCom'!R25</f>
        <v>1</v>
      </c>
      <c r="E34">
        <f t="shared" si="6"/>
        <v>67</v>
      </c>
      <c r="G34" s="35">
        <f t="shared" si="7"/>
        <v>56000</v>
      </c>
      <c r="H34" s="35"/>
      <c r="I34" s="35">
        <f t="shared" si="8"/>
        <v>600000</v>
      </c>
      <c r="K34">
        <f t="shared" si="9"/>
        <v>1</v>
      </c>
      <c r="M34" s="214">
        <f t="shared" si="10"/>
        <v>656000</v>
      </c>
      <c r="N34" s="215"/>
      <c r="O34" s="216">
        <f t="shared" si="11"/>
        <v>0.99696048632218848</v>
      </c>
      <c r="Q34">
        <f t="shared" si="4"/>
        <v>185.54000000000002</v>
      </c>
      <c r="S34">
        <f t="shared" si="5"/>
        <v>8.9600000000000009</v>
      </c>
      <c r="V34" s="31">
        <f t="shared" si="13"/>
        <v>32.49</v>
      </c>
      <c r="W34" s="31">
        <f t="shared" si="15"/>
        <v>49.35</v>
      </c>
      <c r="X34" s="31">
        <f>$S$6*25*C34</f>
        <v>78</v>
      </c>
      <c r="Y34">
        <f>+$S$7*((A34-50000)/1000)*C34</f>
        <v>16.740000000000002</v>
      </c>
    </row>
    <row r="35" spans="1:25">
      <c r="A35">
        <f>+'5-8" ResCom'!E26*1000</f>
        <v>58000</v>
      </c>
      <c r="C35">
        <f>+'5-8" ResCom'!R26</f>
        <v>1</v>
      </c>
      <c r="E35">
        <f t="shared" si="6"/>
        <v>68</v>
      </c>
      <c r="G35" s="35">
        <f t="shared" si="7"/>
        <v>58000</v>
      </c>
      <c r="H35" s="35"/>
      <c r="I35" s="35">
        <f t="shared" si="8"/>
        <v>658000</v>
      </c>
      <c r="K35">
        <f t="shared" si="9"/>
        <v>0</v>
      </c>
      <c r="M35" s="214">
        <f t="shared" si="10"/>
        <v>658000</v>
      </c>
      <c r="N35" s="215"/>
      <c r="O35" s="216">
        <f t="shared" si="11"/>
        <v>1</v>
      </c>
      <c r="Q35">
        <f t="shared" si="4"/>
        <v>191.12</v>
      </c>
      <c r="S35">
        <f t="shared" si="5"/>
        <v>8.9600000000000009</v>
      </c>
      <c r="V35" s="31">
        <f t="shared" si="13"/>
        <v>32.49</v>
      </c>
      <c r="W35" s="31">
        <f t="shared" si="15"/>
        <v>49.35</v>
      </c>
      <c r="X35" s="31">
        <f>$S$6*25*C35</f>
        <v>78</v>
      </c>
      <c r="Y35">
        <f>+$S$7*((A35-50000)/1000)*C35</f>
        <v>22.32</v>
      </c>
    </row>
    <row r="37" spans="1:25">
      <c r="Q37">
        <f>SUM(Q12:Q36)</f>
        <v>2680.28</v>
      </c>
      <c r="S37">
        <f>SUM(S12:S36)</f>
        <v>609.2800000000002</v>
      </c>
      <c r="V37">
        <f>SUM(V12:V36)</f>
        <v>1295.9900000000002</v>
      </c>
      <c r="W37">
        <f>SUM(W12:W36)</f>
        <v>536.2700000000001</v>
      </c>
      <c r="X37">
        <f>SUM(X12:X36)</f>
        <v>199.68</v>
      </c>
      <c r="Y37">
        <f>SUM(Y12:Y36)</f>
        <v>39.06</v>
      </c>
    </row>
    <row r="39" spans="1:25">
      <c r="S39" s="212">
        <f>+S37/S2</f>
        <v>68.000000000000014</v>
      </c>
      <c r="T39" s="212"/>
      <c r="U39" s="212"/>
      <c r="V39" s="212">
        <f>+V37/S4</f>
        <v>359.00000000000006</v>
      </c>
      <c r="W39" s="212">
        <f>+W37/S5</f>
        <v>163.00000000000003</v>
      </c>
      <c r="X39" s="212">
        <f>+X37/S6</f>
        <v>64</v>
      </c>
      <c r="Y39" s="212">
        <f>+Y37/S7</f>
        <v>14</v>
      </c>
    </row>
  </sheetData>
  <pageMargins left="0.7" right="0.7" top="0.75" bottom="0.75" header="0.3" footer="0.3"/>
  <pageSetup scale="9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30"/>
  <sheetViews>
    <sheetView workbookViewId="0">
      <selection sqref="A1:XFD1"/>
    </sheetView>
  </sheetViews>
  <sheetFormatPr defaultRowHeight="12.75"/>
  <sheetData>
    <row r="1" spans="1:18" s="1" customFormat="1" ht="12.75" customHeight="1">
      <c r="A1" s="1" t="s">
        <v>56</v>
      </c>
      <c r="B1" s="1" t="s">
        <v>55</v>
      </c>
      <c r="C1" s="1" t="s">
        <v>0</v>
      </c>
      <c r="D1" s="1" t="s">
        <v>54</v>
      </c>
      <c r="E1" s="1" t="s">
        <v>302</v>
      </c>
      <c r="F1" s="3" t="s">
        <v>1</v>
      </c>
      <c r="G1" s="3" t="s">
        <v>2</v>
      </c>
      <c r="H1" s="3" t="s">
        <v>3</v>
      </c>
      <c r="I1" s="3" t="s">
        <v>4</v>
      </c>
      <c r="J1" s="3" t="s">
        <v>5</v>
      </c>
      <c r="K1" s="3" t="s">
        <v>6</v>
      </c>
      <c r="L1" s="3" t="s">
        <v>7</v>
      </c>
      <c r="M1" s="3" t="s">
        <v>8</v>
      </c>
      <c r="N1" s="3" t="s">
        <v>9</v>
      </c>
      <c r="O1" s="3" t="s">
        <v>10</v>
      </c>
      <c r="P1" s="3" t="s">
        <v>11</v>
      </c>
      <c r="Q1" s="3" t="s">
        <v>12</v>
      </c>
      <c r="R1" s="1" t="s">
        <v>13</v>
      </c>
    </row>
    <row r="3" spans="1:18" s="1" customFormat="1" ht="12.75" customHeight="1">
      <c r="A3" s="3" t="s">
        <v>24</v>
      </c>
      <c r="B3" s="3" t="s">
        <v>25</v>
      </c>
      <c r="C3" s="3" t="s">
        <v>16</v>
      </c>
      <c r="D3" s="3" t="s">
        <v>18</v>
      </c>
      <c r="E3" s="3" t="s">
        <v>57</v>
      </c>
      <c r="F3" s="2">
        <v>5</v>
      </c>
      <c r="G3" s="2">
        <v>7</v>
      </c>
      <c r="H3" s="2">
        <v>7</v>
      </c>
      <c r="I3" s="2">
        <v>6</v>
      </c>
      <c r="J3" s="2">
        <v>2</v>
      </c>
      <c r="K3" s="2">
        <v>3</v>
      </c>
      <c r="L3" s="2">
        <v>3</v>
      </c>
      <c r="M3" s="2">
        <v>4</v>
      </c>
      <c r="N3" s="2">
        <v>3</v>
      </c>
      <c r="O3" s="2">
        <v>2</v>
      </c>
      <c r="P3" s="2">
        <v>4</v>
      </c>
      <c r="Q3" s="2">
        <v>7</v>
      </c>
      <c r="R3" s="2">
        <v>53</v>
      </c>
    </row>
    <row r="4" spans="1:18" s="1" customFormat="1" ht="12.75" customHeight="1">
      <c r="A4" s="3" t="s">
        <v>24</v>
      </c>
      <c r="B4" s="3" t="s">
        <v>25</v>
      </c>
      <c r="C4" s="3" t="s">
        <v>16</v>
      </c>
      <c r="D4" s="3" t="s">
        <v>18</v>
      </c>
      <c r="E4" s="3" t="s">
        <v>17</v>
      </c>
      <c r="F4" s="2">
        <v>4</v>
      </c>
      <c r="G4" s="2">
        <v>1</v>
      </c>
      <c r="H4" s="2">
        <v>2</v>
      </c>
      <c r="I4" s="2">
        <v>2</v>
      </c>
      <c r="J4" s="2">
        <v>3</v>
      </c>
      <c r="K4" s="2">
        <v>1</v>
      </c>
      <c r="L4" s="2">
        <v>2</v>
      </c>
      <c r="M4" s="2">
        <v>2</v>
      </c>
      <c r="N4" s="2">
        <v>4</v>
      </c>
      <c r="O4" s="2">
        <v>4</v>
      </c>
      <c r="P4" s="2">
        <v>2</v>
      </c>
      <c r="Q4" s="2">
        <v>2</v>
      </c>
      <c r="R4" s="2">
        <v>29</v>
      </c>
    </row>
    <row r="5" spans="1:18" s="1" customFormat="1" ht="12.75" customHeight="1">
      <c r="A5" s="3" t="s">
        <v>24</v>
      </c>
      <c r="B5" s="3" t="s">
        <v>25</v>
      </c>
      <c r="C5" s="3" t="s">
        <v>16</v>
      </c>
      <c r="D5" s="3" t="s">
        <v>18</v>
      </c>
      <c r="E5" s="3" t="s">
        <v>42</v>
      </c>
      <c r="F5" s="2">
        <v>2</v>
      </c>
      <c r="G5" s="2">
        <v>2</v>
      </c>
      <c r="I5" s="2">
        <v>2</v>
      </c>
      <c r="J5" s="2">
        <v>2</v>
      </c>
      <c r="K5" s="2">
        <v>2</v>
      </c>
      <c r="L5" s="2">
        <v>3</v>
      </c>
      <c r="M5" s="2">
        <v>2</v>
      </c>
      <c r="N5" s="2">
        <v>1</v>
      </c>
      <c r="O5" s="2">
        <v>1</v>
      </c>
      <c r="P5" s="2">
        <v>1</v>
      </c>
      <c r="R5" s="2">
        <v>18</v>
      </c>
    </row>
    <row r="6" spans="1:18" s="1" customFormat="1" ht="12.75" customHeight="1">
      <c r="A6" s="3" t="s">
        <v>24</v>
      </c>
      <c r="B6" s="3" t="s">
        <v>25</v>
      </c>
      <c r="C6" s="3" t="s">
        <v>16</v>
      </c>
      <c r="D6" s="3" t="s">
        <v>18</v>
      </c>
      <c r="E6" s="3" t="s">
        <v>41</v>
      </c>
      <c r="H6" s="2">
        <v>1</v>
      </c>
      <c r="J6" s="2">
        <v>1</v>
      </c>
      <c r="K6" s="2">
        <v>2</v>
      </c>
      <c r="O6" s="2">
        <v>1</v>
      </c>
      <c r="P6" s="2">
        <v>2</v>
      </c>
      <c r="Q6" s="2">
        <v>1</v>
      </c>
      <c r="R6" s="2">
        <v>8</v>
      </c>
    </row>
    <row r="7" spans="1:18" s="1" customFormat="1" ht="12.75" customHeight="1">
      <c r="A7" s="3" t="s">
        <v>24</v>
      </c>
      <c r="B7" s="3" t="s">
        <v>25</v>
      </c>
      <c r="C7" s="3" t="s">
        <v>16</v>
      </c>
      <c r="D7" s="3" t="s">
        <v>18</v>
      </c>
      <c r="E7" s="3" t="s">
        <v>38</v>
      </c>
      <c r="I7" s="2">
        <v>2</v>
      </c>
      <c r="J7" s="2">
        <v>1</v>
      </c>
      <c r="M7" s="2">
        <v>1</v>
      </c>
      <c r="Q7" s="2">
        <v>1</v>
      </c>
      <c r="R7" s="2">
        <v>5</v>
      </c>
    </row>
    <row r="8" spans="1:18" s="1" customFormat="1" ht="12.75" customHeight="1">
      <c r="A8" s="3" t="s">
        <v>24</v>
      </c>
      <c r="B8" s="3" t="s">
        <v>25</v>
      </c>
      <c r="C8" s="3" t="s">
        <v>16</v>
      </c>
      <c r="D8" s="3" t="s">
        <v>18</v>
      </c>
      <c r="E8" s="3" t="s">
        <v>50</v>
      </c>
      <c r="G8" s="2">
        <v>1</v>
      </c>
      <c r="J8" s="2">
        <v>2</v>
      </c>
      <c r="K8" s="2">
        <v>1</v>
      </c>
      <c r="O8" s="2">
        <v>1</v>
      </c>
      <c r="R8" s="2">
        <v>5</v>
      </c>
    </row>
    <row r="9" spans="1:18" s="1" customFormat="1" ht="12.75" customHeight="1">
      <c r="A9" s="3" t="s">
        <v>24</v>
      </c>
      <c r="B9" s="3" t="s">
        <v>25</v>
      </c>
      <c r="C9" s="3" t="s">
        <v>16</v>
      </c>
      <c r="D9" s="3" t="s">
        <v>18</v>
      </c>
      <c r="E9" s="3" t="s">
        <v>124</v>
      </c>
      <c r="F9" s="2">
        <v>1</v>
      </c>
      <c r="H9" s="2">
        <v>1</v>
      </c>
      <c r="I9" s="2">
        <v>1</v>
      </c>
      <c r="J9" s="2">
        <v>1</v>
      </c>
      <c r="K9" s="2">
        <v>2</v>
      </c>
      <c r="M9" s="2">
        <v>1</v>
      </c>
      <c r="R9" s="2">
        <v>7</v>
      </c>
    </row>
    <row r="10" spans="1:18" s="1" customFormat="1" ht="12.75" customHeight="1">
      <c r="A10" s="3" t="s">
        <v>24</v>
      </c>
      <c r="B10" s="3" t="s">
        <v>25</v>
      </c>
      <c r="C10" s="3" t="s">
        <v>16</v>
      </c>
      <c r="D10" s="3" t="s">
        <v>18</v>
      </c>
      <c r="E10" s="3" t="s">
        <v>46</v>
      </c>
      <c r="G10" s="2">
        <v>1</v>
      </c>
      <c r="H10" s="2">
        <v>1</v>
      </c>
      <c r="L10" s="2">
        <v>1</v>
      </c>
      <c r="R10" s="2">
        <v>3</v>
      </c>
    </row>
    <row r="11" spans="1:18" s="1" customFormat="1" ht="12.75" customHeight="1">
      <c r="A11" s="3" t="s">
        <v>24</v>
      </c>
      <c r="B11" s="3" t="s">
        <v>25</v>
      </c>
      <c r="C11" s="3" t="s">
        <v>16</v>
      </c>
      <c r="D11" s="3" t="s">
        <v>18</v>
      </c>
      <c r="E11" s="3" t="s">
        <v>123</v>
      </c>
      <c r="P11" s="2">
        <v>1</v>
      </c>
      <c r="R11" s="2">
        <v>1</v>
      </c>
    </row>
    <row r="12" spans="1:18" s="1" customFormat="1" ht="12.75" customHeight="1">
      <c r="A12" s="3" t="s">
        <v>24</v>
      </c>
      <c r="B12" s="3" t="s">
        <v>25</v>
      </c>
      <c r="C12" s="3" t="s">
        <v>16</v>
      </c>
      <c r="D12" s="3" t="s">
        <v>18</v>
      </c>
      <c r="E12" s="3" t="s">
        <v>122</v>
      </c>
      <c r="L12" s="2">
        <v>2</v>
      </c>
      <c r="N12" s="2">
        <v>1</v>
      </c>
      <c r="R12" s="2">
        <v>3</v>
      </c>
    </row>
    <row r="13" spans="1:18" s="1" customFormat="1" ht="12.75" customHeight="1">
      <c r="A13" s="3" t="s">
        <v>24</v>
      </c>
      <c r="B13" s="3" t="s">
        <v>25</v>
      </c>
      <c r="C13" s="3" t="s">
        <v>16</v>
      </c>
      <c r="D13" s="3" t="s">
        <v>18</v>
      </c>
      <c r="E13" s="3" t="s">
        <v>121</v>
      </c>
      <c r="N13" s="2">
        <v>1</v>
      </c>
      <c r="R13" s="2">
        <v>1</v>
      </c>
    </row>
    <row r="14" spans="1:18" s="1" customFormat="1" ht="12.75" customHeight="1">
      <c r="A14" s="3" t="s">
        <v>24</v>
      </c>
      <c r="B14" s="3" t="s">
        <v>25</v>
      </c>
      <c r="C14" s="3" t="s">
        <v>16</v>
      </c>
      <c r="D14" s="3" t="s">
        <v>18</v>
      </c>
      <c r="E14" s="3" t="s">
        <v>120</v>
      </c>
      <c r="J14" s="2">
        <v>1</v>
      </c>
      <c r="K14" s="2">
        <v>1</v>
      </c>
      <c r="P14" s="2">
        <v>1</v>
      </c>
      <c r="R14" s="2">
        <v>3</v>
      </c>
    </row>
    <row r="15" spans="1:18" s="1" customFormat="1" ht="12.75" customHeight="1">
      <c r="A15" s="3" t="s">
        <v>24</v>
      </c>
      <c r="B15" s="3" t="s">
        <v>25</v>
      </c>
      <c r="C15" s="3" t="s">
        <v>16</v>
      </c>
      <c r="D15" s="3" t="s">
        <v>18</v>
      </c>
      <c r="E15" s="3" t="s">
        <v>119</v>
      </c>
      <c r="O15" s="2">
        <v>1</v>
      </c>
      <c r="P15" s="2">
        <v>1</v>
      </c>
      <c r="R15" s="2">
        <v>2</v>
      </c>
    </row>
    <row r="16" spans="1:18" s="1" customFormat="1" ht="12.75" customHeight="1">
      <c r="A16" s="3" t="s">
        <v>24</v>
      </c>
      <c r="B16" s="3" t="s">
        <v>25</v>
      </c>
      <c r="C16" s="3" t="s">
        <v>16</v>
      </c>
      <c r="D16" s="3" t="s">
        <v>18</v>
      </c>
      <c r="E16" s="3" t="s">
        <v>118</v>
      </c>
      <c r="L16" s="2">
        <v>1</v>
      </c>
      <c r="O16" s="2">
        <v>1</v>
      </c>
      <c r="R16" s="2">
        <v>2</v>
      </c>
    </row>
    <row r="17" spans="1:18" s="1" customFormat="1" ht="12.75" customHeight="1">
      <c r="A17" s="3" t="s">
        <v>24</v>
      </c>
      <c r="B17" s="3" t="s">
        <v>25</v>
      </c>
      <c r="C17" s="3" t="s">
        <v>16</v>
      </c>
      <c r="D17" s="3" t="s">
        <v>18</v>
      </c>
      <c r="E17" s="3" t="s">
        <v>117</v>
      </c>
      <c r="M17" s="2">
        <v>1</v>
      </c>
      <c r="N17" s="2">
        <v>1</v>
      </c>
      <c r="R17" s="2">
        <v>2</v>
      </c>
    </row>
    <row r="18" spans="1:18" s="1" customFormat="1" ht="12.75" customHeight="1">
      <c r="A18" s="3" t="s">
        <v>24</v>
      </c>
      <c r="B18" s="3" t="s">
        <v>25</v>
      </c>
      <c r="C18" s="3" t="s">
        <v>16</v>
      </c>
      <c r="D18" s="3" t="s">
        <v>18</v>
      </c>
      <c r="E18" s="3" t="s">
        <v>99</v>
      </c>
      <c r="L18" s="2">
        <v>1</v>
      </c>
      <c r="R18" s="2">
        <v>1</v>
      </c>
    </row>
    <row r="19" spans="1:18" s="1" customFormat="1" ht="12.75" customHeight="1">
      <c r="A19" s="3" t="s">
        <v>24</v>
      </c>
      <c r="B19" s="3" t="s">
        <v>25</v>
      </c>
      <c r="C19" s="3" t="s">
        <v>16</v>
      </c>
      <c r="D19" s="3" t="s">
        <v>18</v>
      </c>
      <c r="E19" s="3" t="s">
        <v>97</v>
      </c>
      <c r="N19" s="2">
        <v>1</v>
      </c>
      <c r="R19" s="2">
        <v>1</v>
      </c>
    </row>
    <row r="20" spans="1:18" s="1" customFormat="1" ht="12.75" customHeight="1">
      <c r="A20" s="3" t="s">
        <v>24</v>
      </c>
      <c r="B20" s="3" t="s">
        <v>25</v>
      </c>
      <c r="C20" s="3" t="s">
        <v>16</v>
      </c>
      <c r="D20" s="3" t="s">
        <v>18</v>
      </c>
      <c r="E20" s="3" t="s">
        <v>94</v>
      </c>
      <c r="M20" s="2">
        <v>1</v>
      </c>
      <c r="O20" s="2">
        <v>1</v>
      </c>
      <c r="R20" s="2">
        <v>2</v>
      </c>
    </row>
    <row r="21" spans="1:18" s="1" customFormat="1" ht="12.75" customHeight="1">
      <c r="A21" s="3" t="s">
        <v>24</v>
      </c>
      <c r="B21" s="3" t="s">
        <v>25</v>
      </c>
      <c r="C21" s="3" t="s">
        <v>16</v>
      </c>
      <c r="D21" s="3" t="s">
        <v>18</v>
      </c>
      <c r="E21" s="3" t="s">
        <v>92</v>
      </c>
      <c r="Q21" s="2">
        <v>1</v>
      </c>
      <c r="R21" s="2">
        <v>1</v>
      </c>
    </row>
    <row r="22" spans="1:18" s="1" customFormat="1" ht="12.75" customHeight="1">
      <c r="A22" s="3" t="s">
        <v>24</v>
      </c>
      <c r="B22" s="3" t="s">
        <v>25</v>
      </c>
      <c r="C22" s="3" t="s">
        <v>16</v>
      </c>
      <c r="D22" s="3" t="s">
        <v>18</v>
      </c>
      <c r="E22" s="3" t="s">
        <v>91</v>
      </c>
      <c r="K22" s="2">
        <v>1</v>
      </c>
      <c r="R22" s="2">
        <v>1</v>
      </c>
    </row>
    <row r="23" spans="1:18" s="1" customFormat="1" ht="12.75" customHeight="1">
      <c r="A23" s="3" t="s">
        <v>24</v>
      </c>
      <c r="B23" s="3" t="s">
        <v>25</v>
      </c>
      <c r="C23" s="3" t="s">
        <v>16</v>
      </c>
      <c r="D23" s="3" t="s">
        <v>18</v>
      </c>
      <c r="E23" s="3" t="s">
        <v>65</v>
      </c>
      <c r="I23" s="2">
        <v>1</v>
      </c>
      <c r="R23" s="2">
        <v>1</v>
      </c>
    </row>
    <row r="24" spans="1:18" s="1" customFormat="1" ht="12.75" customHeight="1">
      <c r="A24" s="3" t="s">
        <v>24</v>
      </c>
      <c r="B24" s="3" t="s">
        <v>25</v>
      </c>
      <c r="C24" s="3" t="s">
        <v>16</v>
      </c>
      <c r="D24" s="3" t="s">
        <v>18</v>
      </c>
      <c r="E24" s="3" t="s">
        <v>206</v>
      </c>
      <c r="M24" s="2">
        <v>1</v>
      </c>
      <c r="R24" s="2">
        <v>1</v>
      </c>
    </row>
    <row r="25" spans="1:18" s="1" customFormat="1" ht="12.75" customHeight="1">
      <c r="A25" s="3" t="s">
        <v>24</v>
      </c>
      <c r="B25" s="3" t="s">
        <v>25</v>
      </c>
      <c r="C25" s="3" t="s">
        <v>16</v>
      </c>
      <c r="D25" s="3" t="s">
        <v>18</v>
      </c>
      <c r="E25" s="3" t="s">
        <v>194</v>
      </c>
      <c r="L25" s="2">
        <v>1</v>
      </c>
      <c r="R25" s="2">
        <v>1</v>
      </c>
    </row>
    <row r="26" spans="1:18" s="1" customFormat="1" ht="12.75" customHeight="1">
      <c r="A26" s="3" t="s">
        <v>24</v>
      </c>
      <c r="B26" s="3" t="s">
        <v>25</v>
      </c>
      <c r="C26" s="3" t="s">
        <v>16</v>
      </c>
      <c r="D26" s="3" t="s">
        <v>18</v>
      </c>
      <c r="E26" s="3" t="s">
        <v>205</v>
      </c>
      <c r="J26" s="2">
        <v>1</v>
      </c>
      <c r="R26" s="2">
        <v>1</v>
      </c>
    </row>
    <row r="27" spans="1:18" s="1" customFormat="1" ht="12.75" customHeight="1">
      <c r="A27" s="3" t="s">
        <v>24</v>
      </c>
      <c r="B27" s="3" t="s">
        <v>25</v>
      </c>
      <c r="C27" s="3" t="s">
        <v>16</v>
      </c>
      <c r="D27" s="3" t="s">
        <v>18</v>
      </c>
      <c r="E27" s="3" t="s">
        <v>204</v>
      </c>
      <c r="F27" s="2">
        <v>1</v>
      </c>
      <c r="N27" s="2">
        <v>1</v>
      </c>
      <c r="P27" s="2">
        <v>1</v>
      </c>
      <c r="R27" s="2">
        <v>3</v>
      </c>
    </row>
    <row r="28" spans="1:18" s="1" customFormat="1" ht="12.75" customHeight="1">
      <c r="A28" s="3" t="s">
        <v>24</v>
      </c>
      <c r="B28" s="3" t="s">
        <v>25</v>
      </c>
      <c r="C28" s="3" t="s">
        <v>16</v>
      </c>
      <c r="D28" s="3" t="s">
        <v>18</v>
      </c>
      <c r="E28" s="3" t="s">
        <v>203</v>
      </c>
      <c r="G28" s="2">
        <v>1</v>
      </c>
      <c r="Q28" s="2">
        <v>1</v>
      </c>
      <c r="R28" s="2">
        <v>2</v>
      </c>
    </row>
    <row r="29" spans="1:18" s="1" customFormat="1" ht="12.75" customHeight="1">
      <c r="A29" s="3" t="s">
        <v>24</v>
      </c>
      <c r="B29" s="3" t="s">
        <v>25</v>
      </c>
      <c r="C29" s="3" t="s">
        <v>16</v>
      </c>
      <c r="D29" s="3" t="s">
        <v>18</v>
      </c>
      <c r="E29" s="3" t="s">
        <v>202</v>
      </c>
      <c r="H29" s="2">
        <v>1</v>
      </c>
      <c r="R29" s="2">
        <v>1</v>
      </c>
    </row>
    <row r="30" spans="1:18" s="1" customFormat="1" ht="12.75" customHeight="1">
      <c r="A30" s="3" t="s">
        <v>24</v>
      </c>
      <c r="B30" s="3" t="s">
        <v>25</v>
      </c>
      <c r="C30" s="3" t="s">
        <v>16</v>
      </c>
      <c r="D30" s="3" t="s">
        <v>18</v>
      </c>
      <c r="E30" s="3" t="s">
        <v>201</v>
      </c>
      <c r="K30" s="2">
        <v>1</v>
      </c>
      <c r="O30" s="2">
        <v>1</v>
      </c>
      <c r="R30" s="2">
        <v>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43"/>
  <sheetViews>
    <sheetView view="pageBreakPreview" zoomScale="115" zoomScaleNormal="100" zoomScaleSheetLayoutView="115" workbookViewId="0">
      <pane xSplit="2" ySplit="10" topLeftCell="N11" activePane="bottomRight" state="frozen"/>
      <selection activeCell="K87" sqref="K87"/>
      <selection pane="topRight" activeCell="K87" sqref="K87"/>
      <selection pane="bottomLeft" activeCell="K87" sqref="K87"/>
      <selection pane="bottomRight" activeCell="K87" sqref="K87"/>
    </sheetView>
  </sheetViews>
  <sheetFormatPr defaultRowHeight="12.75"/>
  <cols>
    <col min="1" max="1" width="13.42578125" customWidth="1"/>
    <col min="2" max="2" width="1.140625" customWidth="1"/>
    <col min="3" max="3" width="10" bestFit="1" customWidth="1"/>
    <col min="4" max="4" width="1.140625" customWidth="1"/>
    <col min="5" max="5" width="10.5703125" bestFit="1" customWidth="1"/>
    <col min="6" max="6" width="1.140625" customWidth="1"/>
    <col min="7" max="7" width="9.85546875" bestFit="1" customWidth="1"/>
    <col min="8" max="8" width="1.140625" customWidth="1"/>
    <col min="9" max="9" width="10" bestFit="1" customWidth="1"/>
    <col min="10" max="10" width="1.140625" customWidth="1"/>
    <col min="11" max="11" width="8.7109375" bestFit="1" customWidth="1"/>
    <col min="12" max="12" width="1.140625" customWidth="1"/>
    <col min="13" max="13" width="11.7109375" bestFit="1" customWidth="1"/>
    <col min="14" max="14" width="1.140625" customWidth="1"/>
    <col min="15" max="15" width="14.42578125" customWidth="1"/>
    <col min="16" max="16" width="0.42578125" customWidth="1"/>
    <col min="17" max="17" width="23.28515625" bestFit="1" customWidth="1"/>
    <col min="18" max="18" width="1.140625" customWidth="1"/>
    <col min="19" max="19" width="12.85546875" bestFit="1" customWidth="1"/>
    <col min="20" max="20" width="1" customWidth="1"/>
  </cols>
  <sheetData>
    <row r="1" spans="1:26">
      <c r="A1" s="5" t="s">
        <v>303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 t="s">
        <v>344</v>
      </c>
      <c r="U1" s="25"/>
    </row>
    <row r="2" spans="1:26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Q2" s="25" t="s">
        <v>329</v>
      </c>
      <c r="R2" s="25"/>
      <c r="S2" s="26">
        <v>8.9600000000000009</v>
      </c>
      <c r="T2" s="25"/>
      <c r="U2" s="25"/>
    </row>
    <row r="3" spans="1:26">
      <c r="A3" s="7" t="s">
        <v>520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 t="s">
        <v>366</v>
      </c>
      <c r="Q3" s="27" t="s">
        <v>358</v>
      </c>
      <c r="R3" s="25"/>
      <c r="S3" s="26">
        <v>0</v>
      </c>
      <c r="T3" s="25" t="s">
        <v>331</v>
      </c>
      <c r="U3" s="25"/>
    </row>
    <row r="4" spans="1:26">
      <c r="A4" s="7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Q4" s="27" t="s">
        <v>359</v>
      </c>
      <c r="R4" s="25"/>
      <c r="S4" s="26">
        <v>3.61</v>
      </c>
      <c r="T4" s="25" t="s">
        <v>331</v>
      </c>
      <c r="U4" s="25"/>
    </row>
    <row r="5" spans="1:26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Q5" s="27" t="s">
        <v>360</v>
      </c>
      <c r="R5" s="25"/>
      <c r="S5" s="26">
        <v>3.29</v>
      </c>
      <c r="T5" s="25" t="s">
        <v>331</v>
      </c>
      <c r="U5" s="25"/>
    </row>
    <row r="6" spans="1:26" ht="13.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Q6" s="27" t="s">
        <v>334</v>
      </c>
      <c r="R6" s="25"/>
      <c r="S6" s="26">
        <v>3.12</v>
      </c>
      <c r="T6" s="25" t="s">
        <v>331</v>
      </c>
      <c r="U6" s="25"/>
    </row>
    <row r="7" spans="1:26">
      <c r="A7" s="8" t="s">
        <v>306</v>
      </c>
      <c r="B7" s="9"/>
      <c r="C7" s="10" t="s">
        <v>307</v>
      </c>
      <c r="D7" s="9"/>
      <c r="E7" s="10" t="s">
        <v>308</v>
      </c>
      <c r="F7" s="9"/>
      <c r="G7" s="10" t="s">
        <v>309</v>
      </c>
      <c r="H7" s="9"/>
      <c r="I7" s="10" t="s">
        <v>310</v>
      </c>
      <c r="J7" s="9"/>
      <c r="K7" s="10" t="s">
        <v>311</v>
      </c>
      <c r="L7" s="9"/>
      <c r="M7" s="10" t="s">
        <v>312</v>
      </c>
      <c r="N7" s="9"/>
      <c r="O7" s="11" t="s">
        <v>313</v>
      </c>
      <c r="Q7" s="27" t="s">
        <v>335</v>
      </c>
      <c r="R7" s="25"/>
      <c r="S7" s="26">
        <v>2.79</v>
      </c>
      <c r="T7" s="25" t="s">
        <v>331</v>
      </c>
      <c r="U7" s="25"/>
    </row>
    <row r="8" spans="1:26">
      <c r="A8" s="12"/>
      <c r="B8" s="13"/>
      <c r="C8" s="13"/>
      <c r="D8" s="13"/>
      <c r="E8" s="13"/>
      <c r="F8" s="13"/>
      <c r="G8" s="13" t="s">
        <v>314</v>
      </c>
      <c r="H8" s="13"/>
      <c r="I8" s="13"/>
      <c r="J8" s="13"/>
      <c r="K8" s="13"/>
      <c r="L8" s="13"/>
      <c r="M8" s="13" t="s">
        <v>315</v>
      </c>
      <c r="N8" s="13"/>
      <c r="O8" s="14"/>
      <c r="Q8" s="27" t="s">
        <v>361</v>
      </c>
      <c r="R8" s="25"/>
      <c r="S8" s="26">
        <v>2.5499999999999998</v>
      </c>
      <c r="T8" s="25" t="s">
        <v>331</v>
      </c>
      <c r="U8" s="25"/>
    </row>
    <row r="9" spans="1:26">
      <c r="A9" s="12" t="s">
        <v>316</v>
      </c>
      <c r="B9" s="13"/>
      <c r="C9" s="13" t="s">
        <v>317</v>
      </c>
      <c r="D9" s="13"/>
      <c r="E9" s="13" t="s">
        <v>318</v>
      </c>
      <c r="F9" s="13"/>
      <c r="G9" s="13" t="s">
        <v>319</v>
      </c>
      <c r="H9" s="13"/>
      <c r="I9" s="13" t="s">
        <v>320</v>
      </c>
      <c r="J9" s="13"/>
      <c r="K9" s="13" t="s">
        <v>321</v>
      </c>
      <c r="L9" s="13"/>
      <c r="M9" s="13" t="s">
        <v>322</v>
      </c>
      <c r="N9" s="13"/>
      <c r="O9" s="14" t="s">
        <v>323</v>
      </c>
    </row>
    <row r="10" spans="1:26">
      <c r="A10" s="15" t="s">
        <v>324</v>
      </c>
      <c r="B10" s="13"/>
      <c r="C10" s="16" t="s">
        <v>325</v>
      </c>
      <c r="D10" s="13"/>
      <c r="E10" s="16" t="s">
        <v>325</v>
      </c>
      <c r="F10" s="13"/>
      <c r="G10" s="17" t="s">
        <v>326</v>
      </c>
      <c r="H10" s="13"/>
      <c r="I10" s="16" t="s">
        <v>314</v>
      </c>
      <c r="J10" s="13"/>
      <c r="K10" s="16" t="s">
        <v>325</v>
      </c>
      <c r="L10" s="13"/>
      <c r="M10" s="17" t="s">
        <v>327</v>
      </c>
      <c r="N10" s="13"/>
      <c r="O10" s="18" t="s">
        <v>328</v>
      </c>
      <c r="S10" s="30" t="s">
        <v>337</v>
      </c>
      <c r="T10" s="30"/>
      <c r="U10" s="30" t="s">
        <v>338</v>
      </c>
      <c r="V10" s="30" t="s">
        <v>339</v>
      </c>
      <c r="W10" s="30" t="s">
        <v>340</v>
      </c>
      <c r="X10" s="30" t="s">
        <v>341</v>
      </c>
      <c r="Y10" s="30" t="s">
        <v>342</v>
      </c>
      <c r="Z10" s="30" t="s">
        <v>343</v>
      </c>
    </row>
    <row r="12" spans="1:26">
      <c r="A12">
        <f>+'5-8" W Gov'!E3*1000</f>
        <v>0</v>
      </c>
      <c r="C12">
        <f>+'5-8" W Gov'!R3</f>
        <v>53</v>
      </c>
      <c r="E12">
        <f t="shared" ref="E12:E13" si="0">+E11+C12</f>
        <v>53</v>
      </c>
      <c r="G12" s="35">
        <f t="shared" ref="G12:G13" si="1">+A12*C12</f>
        <v>0</v>
      </c>
      <c r="H12" s="35"/>
      <c r="I12" s="35">
        <f t="shared" ref="I12:I13" si="2">+G12+I11</f>
        <v>0</v>
      </c>
      <c r="K12">
        <f>$E$39-E12</f>
        <v>107</v>
      </c>
      <c r="M12" s="23">
        <f t="shared" ref="M12:M13" si="3">(A12*K12)+I12</f>
        <v>0</v>
      </c>
      <c r="O12" s="24">
        <f>M12/$M$39</f>
        <v>0</v>
      </c>
      <c r="Q12">
        <f>SUM(S12:Z12)</f>
        <v>474.88000000000005</v>
      </c>
      <c r="S12" s="31">
        <f>$S$2*C12</f>
        <v>474.88000000000005</v>
      </c>
    </row>
    <row r="13" spans="1:26">
      <c r="A13">
        <f>+'5-8" W Gov'!E4*1000</f>
        <v>1000</v>
      </c>
      <c r="C13">
        <f>+'5-8" W Gov'!R4</f>
        <v>29</v>
      </c>
      <c r="E13">
        <f t="shared" si="0"/>
        <v>82</v>
      </c>
      <c r="G13" s="35">
        <f t="shared" si="1"/>
        <v>29000</v>
      </c>
      <c r="H13" s="35"/>
      <c r="I13" s="35">
        <f t="shared" si="2"/>
        <v>29000</v>
      </c>
      <c r="K13">
        <f>$E$39-E13</f>
        <v>78</v>
      </c>
      <c r="M13" s="23">
        <f t="shared" si="3"/>
        <v>107000</v>
      </c>
      <c r="O13" s="24">
        <f>M13/$M$39</f>
        <v>5.700586041555674E-2</v>
      </c>
      <c r="Q13">
        <f t="shared" ref="Q13:Q39" si="4">SUM(S13:Z13)</f>
        <v>259.84000000000003</v>
      </c>
      <c r="S13" s="31">
        <f t="shared" ref="S13:S39" si="5">$S$2*C13</f>
        <v>259.84000000000003</v>
      </c>
      <c r="V13">
        <f>$S$4*((A13-1000)/1000)*C13</f>
        <v>0</v>
      </c>
    </row>
    <row r="14" spans="1:26">
      <c r="A14">
        <f>+'5-8" W Gov'!E5*1000</f>
        <v>2000</v>
      </c>
      <c r="C14">
        <f>+'5-8" W Gov'!R5</f>
        <v>18</v>
      </c>
      <c r="E14">
        <f t="shared" ref="E14:E39" si="6">+E13+C14</f>
        <v>100</v>
      </c>
      <c r="G14" s="35">
        <f t="shared" ref="G14:G39" si="7">+A14*C14</f>
        <v>36000</v>
      </c>
      <c r="H14" s="35"/>
      <c r="I14" s="35">
        <f t="shared" ref="I14:I39" si="8">+G14+I13</f>
        <v>65000</v>
      </c>
      <c r="K14">
        <f t="shared" ref="K14:K39" si="9">$E$39-E14</f>
        <v>60</v>
      </c>
      <c r="M14" s="23">
        <f t="shared" ref="M14:M39" si="10">(A14*K14)+I14</f>
        <v>185000</v>
      </c>
      <c r="O14" s="24">
        <f t="shared" ref="O14:O39" si="11">M14/$M$39</f>
        <v>9.8561534363345762E-2</v>
      </c>
      <c r="Q14">
        <f t="shared" si="4"/>
        <v>226.26000000000005</v>
      </c>
      <c r="S14" s="31">
        <f t="shared" si="5"/>
        <v>161.28000000000003</v>
      </c>
      <c r="V14">
        <f t="shared" ref="V14:V21" si="12">$S$4*((A14-1000)/1000)*C14</f>
        <v>64.98</v>
      </c>
    </row>
    <row r="15" spans="1:26">
      <c r="A15">
        <f>+'5-8" W Gov'!E6*1000</f>
        <v>3000</v>
      </c>
      <c r="C15">
        <f>+'5-8" W Gov'!R6</f>
        <v>8</v>
      </c>
      <c r="E15">
        <f t="shared" si="6"/>
        <v>108</v>
      </c>
      <c r="G15" s="35">
        <f t="shared" si="7"/>
        <v>24000</v>
      </c>
      <c r="H15" s="35"/>
      <c r="I15" s="35">
        <f t="shared" si="8"/>
        <v>89000</v>
      </c>
      <c r="K15">
        <f t="shared" si="9"/>
        <v>52</v>
      </c>
      <c r="M15" s="23">
        <f t="shared" si="10"/>
        <v>245000</v>
      </c>
      <c r="O15" s="24">
        <f t="shared" si="11"/>
        <v>0.13052743740010656</v>
      </c>
      <c r="Q15">
        <f t="shared" si="4"/>
        <v>129.44</v>
      </c>
      <c r="S15" s="31">
        <f t="shared" si="5"/>
        <v>71.680000000000007</v>
      </c>
      <c r="V15">
        <f t="shared" si="12"/>
        <v>57.76</v>
      </c>
    </row>
    <row r="16" spans="1:26">
      <c r="A16">
        <f>+'5-8" W Gov'!E7*1000</f>
        <v>4000</v>
      </c>
      <c r="C16">
        <f>+'5-8" W Gov'!R7</f>
        <v>5</v>
      </c>
      <c r="E16">
        <f t="shared" si="6"/>
        <v>113</v>
      </c>
      <c r="G16" s="35">
        <f t="shared" si="7"/>
        <v>20000</v>
      </c>
      <c r="H16" s="35"/>
      <c r="I16" s="35">
        <f t="shared" si="8"/>
        <v>109000</v>
      </c>
      <c r="K16">
        <f t="shared" si="9"/>
        <v>47</v>
      </c>
      <c r="M16" s="23">
        <f t="shared" si="10"/>
        <v>297000</v>
      </c>
      <c r="O16" s="24">
        <f t="shared" si="11"/>
        <v>0.15823122003196591</v>
      </c>
      <c r="Q16">
        <f t="shared" si="4"/>
        <v>98.95</v>
      </c>
      <c r="S16" s="31">
        <f t="shared" si="5"/>
        <v>44.800000000000004</v>
      </c>
      <c r="V16">
        <f t="shared" si="12"/>
        <v>54.15</v>
      </c>
    </row>
    <row r="17" spans="1:25">
      <c r="A17">
        <f>+'5-8" W Gov'!E8*1000</f>
        <v>5000</v>
      </c>
      <c r="C17">
        <f>+'5-8" W Gov'!R8</f>
        <v>5</v>
      </c>
      <c r="E17">
        <f t="shared" si="6"/>
        <v>118</v>
      </c>
      <c r="G17" s="35">
        <f t="shared" si="7"/>
        <v>25000</v>
      </c>
      <c r="H17" s="35"/>
      <c r="I17" s="35">
        <f t="shared" si="8"/>
        <v>134000</v>
      </c>
      <c r="K17">
        <f t="shared" si="9"/>
        <v>42</v>
      </c>
      <c r="M17" s="23">
        <f t="shared" si="10"/>
        <v>344000</v>
      </c>
      <c r="O17" s="24">
        <f t="shared" si="11"/>
        <v>0.18327117741076185</v>
      </c>
      <c r="Q17">
        <f t="shared" si="4"/>
        <v>117</v>
      </c>
      <c r="S17" s="31">
        <f t="shared" si="5"/>
        <v>44.800000000000004</v>
      </c>
      <c r="V17">
        <f t="shared" si="12"/>
        <v>72.2</v>
      </c>
    </row>
    <row r="18" spans="1:25">
      <c r="A18">
        <f>+'5-8" W Gov'!E9*1000</f>
        <v>6000</v>
      </c>
      <c r="C18">
        <f>+'5-8" W Gov'!R9</f>
        <v>7</v>
      </c>
      <c r="E18">
        <f t="shared" si="6"/>
        <v>125</v>
      </c>
      <c r="G18" s="35">
        <f t="shared" si="7"/>
        <v>42000</v>
      </c>
      <c r="H18" s="35"/>
      <c r="I18" s="35">
        <f t="shared" si="8"/>
        <v>176000</v>
      </c>
      <c r="K18">
        <f t="shared" si="9"/>
        <v>35</v>
      </c>
      <c r="M18" s="23">
        <f t="shared" si="10"/>
        <v>386000</v>
      </c>
      <c r="O18" s="24">
        <f t="shared" si="11"/>
        <v>0.2056473095364944</v>
      </c>
      <c r="Q18">
        <f t="shared" si="4"/>
        <v>189.07000000000002</v>
      </c>
      <c r="S18" s="31">
        <f t="shared" si="5"/>
        <v>62.720000000000006</v>
      </c>
      <c r="V18">
        <f t="shared" si="12"/>
        <v>126.35000000000001</v>
      </c>
    </row>
    <row r="19" spans="1:25">
      <c r="A19">
        <f>+'5-8" W Gov'!E10*1000</f>
        <v>7000</v>
      </c>
      <c r="C19">
        <f>+'5-8" W Gov'!R10</f>
        <v>3</v>
      </c>
      <c r="E19">
        <f t="shared" si="6"/>
        <v>128</v>
      </c>
      <c r="G19" s="35">
        <f t="shared" si="7"/>
        <v>21000</v>
      </c>
      <c r="H19" s="35"/>
      <c r="I19" s="35">
        <f t="shared" si="8"/>
        <v>197000</v>
      </c>
      <c r="K19">
        <f t="shared" si="9"/>
        <v>32</v>
      </c>
      <c r="M19" s="23">
        <f t="shared" si="10"/>
        <v>421000</v>
      </c>
      <c r="O19" s="24">
        <f t="shared" si="11"/>
        <v>0.22429408630793821</v>
      </c>
      <c r="Q19">
        <f t="shared" si="4"/>
        <v>91.860000000000014</v>
      </c>
      <c r="S19" s="31">
        <f t="shared" si="5"/>
        <v>26.880000000000003</v>
      </c>
      <c r="V19">
        <f t="shared" si="12"/>
        <v>64.98</v>
      </c>
    </row>
    <row r="20" spans="1:25">
      <c r="A20">
        <f>+'5-8" W Gov'!E11*1000</f>
        <v>8000</v>
      </c>
      <c r="C20">
        <f>+'5-8" W Gov'!R11</f>
        <v>1</v>
      </c>
      <c r="E20">
        <f t="shared" si="6"/>
        <v>129</v>
      </c>
      <c r="G20" s="35">
        <f t="shared" si="7"/>
        <v>8000</v>
      </c>
      <c r="H20" s="35"/>
      <c r="I20" s="35">
        <f t="shared" si="8"/>
        <v>205000</v>
      </c>
      <c r="K20">
        <f t="shared" si="9"/>
        <v>31</v>
      </c>
      <c r="M20" s="23">
        <f t="shared" si="10"/>
        <v>453000</v>
      </c>
      <c r="O20" s="24">
        <f t="shared" si="11"/>
        <v>0.24134256792754397</v>
      </c>
      <c r="Q20">
        <f t="shared" si="4"/>
        <v>34.230000000000004</v>
      </c>
      <c r="S20" s="31">
        <f t="shared" si="5"/>
        <v>8.9600000000000009</v>
      </c>
      <c r="V20">
        <f t="shared" si="12"/>
        <v>25.27</v>
      </c>
    </row>
    <row r="21" spans="1:25">
      <c r="A21">
        <f>+'5-8" W Gov'!E12*1000</f>
        <v>9000</v>
      </c>
      <c r="C21">
        <f>+'5-8" W Gov'!R12</f>
        <v>3</v>
      </c>
      <c r="E21">
        <f t="shared" si="6"/>
        <v>132</v>
      </c>
      <c r="G21" s="35">
        <f t="shared" si="7"/>
        <v>27000</v>
      </c>
      <c r="H21" s="35"/>
      <c r="I21" s="35">
        <f t="shared" si="8"/>
        <v>232000</v>
      </c>
      <c r="K21">
        <f t="shared" si="9"/>
        <v>28</v>
      </c>
      <c r="M21" s="23">
        <f t="shared" si="10"/>
        <v>484000</v>
      </c>
      <c r="O21" s="24">
        <f t="shared" si="11"/>
        <v>0.25785828449653703</v>
      </c>
      <c r="Q21">
        <f t="shared" si="4"/>
        <v>113.52000000000001</v>
      </c>
      <c r="S21" s="31">
        <f t="shared" si="5"/>
        <v>26.880000000000003</v>
      </c>
      <c r="V21">
        <f t="shared" si="12"/>
        <v>86.64</v>
      </c>
    </row>
    <row r="22" spans="1:25">
      <c r="A22">
        <f>+'5-8" W Gov'!E13*1000</f>
        <v>10000</v>
      </c>
      <c r="C22">
        <f>+'5-8" W Gov'!R13</f>
        <v>1</v>
      </c>
      <c r="E22">
        <f t="shared" si="6"/>
        <v>133</v>
      </c>
      <c r="G22" s="35">
        <f t="shared" si="7"/>
        <v>10000</v>
      </c>
      <c r="H22" s="35"/>
      <c r="I22" s="35">
        <f t="shared" si="8"/>
        <v>242000</v>
      </c>
      <c r="K22">
        <f t="shared" si="9"/>
        <v>27</v>
      </c>
      <c r="M22" s="23">
        <f t="shared" si="10"/>
        <v>512000</v>
      </c>
      <c r="O22" s="24">
        <f t="shared" si="11"/>
        <v>0.27277570591369205</v>
      </c>
      <c r="Q22">
        <f t="shared" si="4"/>
        <v>41.45</v>
      </c>
      <c r="S22" s="31">
        <f t="shared" si="5"/>
        <v>8.9600000000000009</v>
      </c>
      <c r="V22" s="31">
        <f>$S$4*9*C22</f>
        <v>32.49</v>
      </c>
      <c r="W22">
        <f>$S$5*((A22-10000)/1000)*C22</f>
        <v>0</v>
      </c>
    </row>
    <row r="23" spans="1:25">
      <c r="A23">
        <f>+'5-8" W Gov'!E14*1000</f>
        <v>11000</v>
      </c>
      <c r="C23">
        <f>+'5-8" W Gov'!R14</f>
        <v>3</v>
      </c>
      <c r="E23">
        <f t="shared" si="6"/>
        <v>136</v>
      </c>
      <c r="G23" s="35">
        <f t="shared" si="7"/>
        <v>33000</v>
      </c>
      <c r="H23" s="35"/>
      <c r="I23" s="35">
        <f t="shared" si="8"/>
        <v>275000</v>
      </c>
      <c r="K23">
        <f t="shared" si="9"/>
        <v>24</v>
      </c>
      <c r="M23" s="23">
        <f t="shared" si="10"/>
        <v>539000</v>
      </c>
      <c r="O23" s="24">
        <f t="shared" si="11"/>
        <v>0.28716036228023439</v>
      </c>
      <c r="Q23">
        <f t="shared" si="4"/>
        <v>134.22</v>
      </c>
      <c r="S23" s="31">
        <f t="shared" si="5"/>
        <v>26.880000000000003</v>
      </c>
      <c r="V23" s="31">
        <f t="shared" ref="V23:V39" si="13">$S$4*9*C23</f>
        <v>97.47</v>
      </c>
      <c r="W23">
        <f t="shared" ref="W23:W26" si="14">$S$5*((A23-10000)/1000)*C23</f>
        <v>9.870000000000001</v>
      </c>
    </row>
    <row r="24" spans="1:25">
      <c r="A24">
        <f>+'5-8" W Gov'!E15*1000</f>
        <v>12000</v>
      </c>
      <c r="C24">
        <f>+'5-8" W Gov'!R15</f>
        <v>2</v>
      </c>
      <c r="E24">
        <f t="shared" si="6"/>
        <v>138</v>
      </c>
      <c r="G24" s="35">
        <f t="shared" si="7"/>
        <v>24000</v>
      </c>
      <c r="H24" s="35"/>
      <c r="I24" s="35">
        <f t="shared" si="8"/>
        <v>299000</v>
      </c>
      <c r="K24">
        <f t="shared" si="9"/>
        <v>22</v>
      </c>
      <c r="M24" s="23">
        <f t="shared" si="10"/>
        <v>563000</v>
      </c>
      <c r="O24" s="24">
        <f t="shared" si="11"/>
        <v>0.29994672349493873</v>
      </c>
      <c r="Q24">
        <f t="shared" si="4"/>
        <v>96.06</v>
      </c>
      <c r="S24" s="31">
        <f t="shared" si="5"/>
        <v>17.920000000000002</v>
      </c>
      <c r="V24" s="31">
        <f t="shared" si="13"/>
        <v>64.98</v>
      </c>
      <c r="W24">
        <f t="shared" si="14"/>
        <v>13.16</v>
      </c>
    </row>
    <row r="25" spans="1:25">
      <c r="A25">
        <f>+'5-8" W Gov'!E16*1000</f>
        <v>13000</v>
      </c>
      <c r="C25">
        <f>+'5-8" W Gov'!R16</f>
        <v>2</v>
      </c>
      <c r="E25">
        <f t="shared" si="6"/>
        <v>140</v>
      </c>
      <c r="G25" s="35">
        <f t="shared" si="7"/>
        <v>26000</v>
      </c>
      <c r="H25" s="35"/>
      <c r="I25" s="35">
        <f t="shared" si="8"/>
        <v>325000</v>
      </c>
      <c r="K25">
        <f t="shared" si="9"/>
        <v>20</v>
      </c>
      <c r="M25" s="23">
        <f t="shared" si="10"/>
        <v>585000</v>
      </c>
      <c r="O25" s="24">
        <f t="shared" si="11"/>
        <v>0.31166755460841766</v>
      </c>
      <c r="Q25">
        <f t="shared" si="4"/>
        <v>102.64000000000001</v>
      </c>
      <c r="S25" s="31">
        <f t="shared" si="5"/>
        <v>17.920000000000002</v>
      </c>
      <c r="V25" s="31">
        <f t="shared" si="13"/>
        <v>64.98</v>
      </c>
      <c r="W25">
        <f t="shared" si="14"/>
        <v>19.740000000000002</v>
      </c>
    </row>
    <row r="26" spans="1:25">
      <c r="A26">
        <f>+'5-8" W Gov'!E17*1000</f>
        <v>14000</v>
      </c>
      <c r="C26">
        <f>+'5-8" W Gov'!R17</f>
        <v>2</v>
      </c>
      <c r="E26">
        <f t="shared" si="6"/>
        <v>142</v>
      </c>
      <c r="G26" s="35">
        <f t="shared" si="7"/>
        <v>28000</v>
      </c>
      <c r="H26" s="35"/>
      <c r="I26" s="35">
        <f t="shared" si="8"/>
        <v>353000</v>
      </c>
      <c r="K26">
        <f t="shared" si="9"/>
        <v>18</v>
      </c>
      <c r="M26" s="23">
        <f t="shared" si="10"/>
        <v>605000</v>
      </c>
      <c r="O26" s="24">
        <f t="shared" si="11"/>
        <v>0.32232285562067131</v>
      </c>
      <c r="Q26">
        <f t="shared" si="4"/>
        <v>109.22</v>
      </c>
      <c r="S26" s="31">
        <f t="shared" si="5"/>
        <v>17.920000000000002</v>
      </c>
      <c r="V26" s="31">
        <f t="shared" si="13"/>
        <v>64.98</v>
      </c>
      <c r="W26">
        <f t="shared" si="14"/>
        <v>26.32</v>
      </c>
    </row>
    <row r="27" spans="1:25">
      <c r="A27">
        <f>+'5-8" W Gov'!E18*1000</f>
        <v>33000</v>
      </c>
      <c r="C27">
        <f>+'5-8" W Gov'!R18</f>
        <v>1</v>
      </c>
      <c r="E27">
        <f t="shared" si="6"/>
        <v>143</v>
      </c>
      <c r="G27" s="35">
        <f t="shared" si="7"/>
        <v>33000</v>
      </c>
      <c r="H27" s="35"/>
      <c r="I27" s="35">
        <f t="shared" si="8"/>
        <v>386000</v>
      </c>
      <c r="K27">
        <f t="shared" si="9"/>
        <v>17</v>
      </c>
      <c r="M27" s="23">
        <f t="shared" si="10"/>
        <v>947000</v>
      </c>
      <c r="O27" s="24">
        <f t="shared" si="11"/>
        <v>0.50452850293020779</v>
      </c>
      <c r="Q27">
        <f t="shared" si="4"/>
        <v>115.76000000000002</v>
      </c>
      <c r="S27" s="31">
        <f t="shared" si="5"/>
        <v>8.9600000000000009</v>
      </c>
      <c r="V27" s="31">
        <f t="shared" si="13"/>
        <v>32.49</v>
      </c>
      <c r="W27" s="31">
        <f>$S$5*15*C27</f>
        <v>49.35</v>
      </c>
      <c r="X27">
        <f>$S$6*((A27-25000)/1000)*C27</f>
        <v>24.96</v>
      </c>
    </row>
    <row r="28" spans="1:25">
      <c r="A28">
        <f>+'5-8" W Gov'!E19*1000</f>
        <v>35000</v>
      </c>
      <c r="C28">
        <f>+'5-8" W Gov'!R19</f>
        <v>1</v>
      </c>
      <c r="E28">
        <f t="shared" si="6"/>
        <v>144</v>
      </c>
      <c r="G28" s="35">
        <f t="shared" si="7"/>
        <v>35000</v>
      </c>
      <c r="H28" s="35"/>
      <c r="I28" s="35">
        <f t="shared" si="8"/>
        <v>421000</v>
      </c>
      <c r="K28">
        <f t="shared" si="9"/>
        <v>16</v>
      </c>
      <c r="M28" s="23">
        <f t="shared" si="10"/>
        <v>981000</v>
      </c>
      <c r="O28" s="24">
        <f t="shared" si="11"/>
        <v>0.52264251465103884</v>
      </c>
      <c r="Q28">
        <f t="shared" si="4"/>
        <v>122.00000000000001</v>
      </c>
      <c r="S28" s="31">
        <f t="shared" si="5"/>
        <v>8.9600000000000009</v>
      </c>
      <c r="V28" s="31">
        <f t="shared" si="13"/>
        <v>32.49</v>
      </c>
      <c r="W28" s="31">
        <f t="shared" ref="W28:W39" si="15">$S$5*15*C28</f>
        <v>49.35</v>
      </c>
      <c r="X28">
        <f t="shared" ref="X28:X31" si="16">$S$6*((A28-25000)/1000)*C28</f>
        <v>31.200000000000003</v>
      </c>
    </row>
    <row r="29" spans="1:25">
      <c r="A29">
        <f>+'5-8" W Gov'!E20*1000</f>
        <v>38000</v>
      </c>
      <c r="C29">
        <f>+'5-8" W Gov'!R20</f>
        <v>2</v>
      </c>
      <c r="E29">
        <f t="shared" si="6"/>
        <v>146</v>
      </c>
      <c r="G29" s="35">
        <f t="shared" si="7"/>
        <v>76000</v>
      </c>
      <c r="H29" s="35"/>
      <c r="I29" s="35">
        <f t="shared" si="8"/>
        <v>497000</v>
      </c>
      <c r="K29">
        <f t="shared" si="9"/>
        <v>14</v>
      </c>
      <c r="M29" s="23">
        <f t="shared" si="10"/>
        <v>1029000</v>
      </c>
      <c r="O29" s="24">
        <f t="shared" si="11"/>
        <v>0.5482152370804475</v>
      </c>
      <c r="Q29">
        <f t="shared" si="4"/>
        <v>262.72000000000003</v>
      </c>
      <c r="S29" s="31">
        <f t="shared" si="5"/>
        <v>17.920000000000002</v>
      </c>
      <c r="V29" s="31">
        <f t="shared" si="13"/>
        <v>64.98</v>
      </c>
      <c r="W29" s="31">
        <f t="shared" si="15"/>
        <v>98.7</v>
      </c>
      <c r="X29">
        <f t="shared" si="16"/>
        <v>81.12</v>
      </c>
    </row>
    <row r="30" spans="1:25">
      <c r="A30">
        <f>+'5-8" W Gov'!E21*1000</f>
        <v>40000</v>
      </c>
      <c r="C30">
        <f>+'5-8" W Gov'!R21</f>
        <v>1</v>
      </c>
      <c r="E30">
        <f t="shared" si="6"/>
        <v>147</v>
      </c>
      <c r="G30" s="35">
        <f t="shared" si="7"/>
        <v>40000</v>
      </c>
      <c r="H30" s="35"/>
      <c r="I30" s="35">
        <f t="shared" si="8"/>
        <v>537000</v>
      </c>
      <c r="K30">
        <f t="shared" si="9"/>
        <v>13</v>
      </c>
      <c r="M30" s="23">
        <f t="shared" si="10"/>
        <v>1057000</v>
      </c>
      <c r="O30" s="24">
        <f t="shared" si="11"/>
        <v>0.56313265849760252</v>
      </c>
      <c r="Q30">
        <f t="shared" si="4"/>
        <v>137.60000000000002</v>
      </c>
      <c r="S30" s="31">
        <f t="shared" si="5"/>
        <v>8.9600000000000009</v>
      </c>
      <c r="V30" s="31">
        <f t="shared" si="13"/>
        <v>32.49</v>
      </c>
      <c r="W30" s="31">
        <f t="shared" si="15"/>
        <v>49.35</v>
      </c>
      <c r="X30">
        <f t="shared" si="16"/>
        <v>46.800000000000004</v>
      </c>
    </row>
    <row r="31" spans="1:25">
      <c r="A31">
        <f>+'5-8" W Gov'!E22*1000</f>
        <v>41000</v>
      </c>
      <c r="C31">
        <f>+'5-8" W Gov'!R22</f>
        <v>1</v>
      </c>
      <c r="E31">
        <f t="shared" si="6"/>
        <v>148</v>
      </c>
      <c r="G31" s="35">
        <f t="shared" si="7"/>
        <v>41000</v>
      </c>
      <c r="H31" s="35"/>
      <c r="I31" s="35">
        <f t="shared" si="8"/>
        <v>578000</v>
      </c>
      <c r="K31">
        <f t="shared" si="9"/>
        <v>12</v>
      </c>
      <c r="M31" s="23">
        <f t="shared" si="10"/>
        <v>1070000</v>
      </c>
      <c r="O31" s="24">
        <f t="shared" si="11"/>
        <v>0.57005860415556742</v>
      </c>
      <c r="Q31">
        <f t="shared" si="4"/>
        <v>140.72000000000003</v>
      </c>
      <c r="S31" s="31">
        <f t="shared" si="5"/>
        <v>8.9600000000000009</v>
      </c>
      <c r="V31" s="31">
        <f t="shared" si="13"/>
        <v>32.49</v>
      </c>
      <c r="W31" s="31">
        <f t="shared" si="15"/>
        <v>49.35</v>
      </c>
      <c r="X31">
        <f t="shared" si="16"/>
        <v>49.92</v>
      </c>
    </row>
    <row r="32" spans="1:25">
      <c r="A32">
        <f>+'5-8" W Gov'!E23*1000</f>
        <v>93000</v>
      </c>
      <c r="C32">
        <f>+'5-8" W Gov'!R23</f>
        <v>1</v>
      </c>
      <c r="E32">
        <f t="shared" si="6"/>
        <v>149</v>
      </c>
      <c r="G32" s="35">
        <f t="shared" si="7"/>
        <v>93000</v>
      </c>
      <c r="H32" s="35"/>
      <c r="I32" s="35">
        <f t="shared" si="8"/>
        <v>671000</v>
      </c>
      <c r="K32">
        <f t="shared" si="9"/>
        <v>11</v>
      </c>
      <c r="M32" s="23">
        <f t="shared" si="10"/>
        <v>1694000</v>
      </c>
      <c r="O32" s="24">
        <f t="shared" si="11"/>
        <v>0.90250399573787965</v>
      </c>
      <c r="Q32">
        <f t="shared" si="4"/>
        <v>288.77</v>
      </c>
      <c r="S32" s="31">
        <f t="shared" si="5"/>
        <v>8.9600000000000009</v>
      </c>
      <c r="V32" s="31">
        <f t="shared" si="13"/>
        <v>32.49</v>
      </c>
      <c r="W32" s="31">
        <f t="shared" si="15"/>
        <v>49.35</v>
      </c>
      <c r="X32" s="31">
        <f>$S$6*25*C32</f>
        <v>78</v>
      </c>
      <c r="Y32">
        <f>$S$7*((A32-50000)/1000)*C32</f>
        <v>119.97</v>
      </c>
    </row>
    <row r="33" spans="1:26">
      <c r="A33">
        <f>+'5-8" W Gov'!E24*1000</f>
        <v>94000</v>
      </c>
      <c r="C33">
        <f>+'5-8" W Gov'!R24</f>
        <v>1</v>
      </c>
      <c r="E33">
        <f t="shared" si="6"/>
        <v>150</v>
      </c>
      <c r="G33" s="35">
        <f t="shared" si="7"/>
        <v>94000</v>
      </c>
      <c r="H33" s="35"/>
      <c r="I33" s="35">
        <f t="shared" si="8"/>
        <v>765000</v>
      </c>
      <c r="K33">
        <f t="shared" si="9"/>
        <v>10</v>
      </c>
      <c r="M33" s="23">
        <f t="shared" si="10"/>
        <v>1705000</v>
      </c>
      <c r="O33" s="24">
        <f t="shared" si="11"/>
        <v>0.90836441129461909</v>
      </c>
      <c r="Q33">
        <f t="shared" si="4"/>
        <v>291.56</v>
      </c>
      <c r="S33" s="31">
        <f t="shared" si="5"/>
        <v>8.9600000000000009</v>
      </c>
      <c r="V33" s="31">
        <f t="shared" si="13"/>
        <v>32.49</v>
      </c>
      <c r="W33" s="31">
        <f t="shared" si="15"/>
        <v>49.35</v>
      </c>
      <c r="X33" s="31">
        <f t="shared" ref="X33:X39" si="17">$S$6*25*C33</f>
        <v>78</v>
      </c>
      <c r="Y33">
        <f t="shared" ref="Y33:Y35" si="18">$S$7*((A33-50000)/1000)*C33</f>
        <v>122.76</v>
      </c>
    </row>
    <row r="34" spans="1:26">
      <c r="A34">
        <f>+'5-8" W Gov'!E25*1000</f>
        <v>96000</v>
      </c>
      <c r="C34">
        <f>+'5-8" W Gov'!R25</f>
        <v>1</v>
      </c>
      <c r="E34">
        <f t="shared" si="6"/>
        <v>151</v>
      </c>
      <c r="G34" s="35">
        <f t="shared" si="7"/>
        <v>96000</v>
      </c>
      <c r="H34" s="35"/>
      <c r="I34" s="35">
        <f t="shared" si="8"/>
        <v>861000</v>
      </c>
      <c r="K34">
        <f t="shared" si="9"/>
        <v>9</v>
      </c>
      <c r="M34" s="23">
        <f t="shared" si="10"/>
        <v>1725000</v>
      </c>
      <c r="O34" s="24">
        <f t="shared" si="11"/>
        <v>0.91901971230687263</v>
      </c>
      <c r="Q34">
        <f t="shared" si="4"/>
        <v>297.14</v>
      </c>
      <c r="S34" s="31">
        <f t="shared" si="5"/>
        <v>8.9600000000000009</v>
      </c>
      <c r="V34" s="31">
        <f t="shared" si="13"/>
        <v>32.49</v>
      </c>
      <c r="W34" s="31">
        <f t="shared" si="15"/>
        <v>49.35</v>
      </c>
      <c r="X34" s="31">
        <f t="shared" si="17"/>
        <v>78</v>
      </c>
      <c r="Y34">
        <f t="shared" si="18"/>
        <v>128.34</v>
      </c>
    </row>
    <row r="35" spans="1:26">
      <c r="A35">
        <f>+'5-8" W Gov'!E26*1000</f>
        <v>97000</v>
      </c>
      <c r="C35">
        <f>+'5-8" W Gov'!R26</f>
        <v>1</v>
      </c>
      <c r="E35">
        <f t="shared" si="6"/>
        <v>152</v>
      </c>
      <c r="G35" s="35">
        <f t="shared" si="7"/>
        <v>97000</v>
      </c>
      <c r="H35" s="35"/>
      <c r="I35" s="35">
        <f t="shared" si="8"/>
        <v>958000</v>
      </c>
      <c r="K35">
        <f t="shared" si="9"/>
        <v>8</v>
      </c>
      <c r="M35" s="23">
        <f t="shared" si="10"/>
        <v>1734000</v>
      </c>
      <c r="O35" s="24">
        <f t="shared" si="11"/>
        <v>0.92381459776238684</v>
      </c>
      <c r="Q35">
        <f t="shared" si="4"/>
        <v>299.93</v>
      </c>
      <c r="S35" s="31">
        <f t="shared" si="5"/>
        <v>8.9600000000000009</v>
      </c>
      <c r="V35" s="31">
        <f t="shared" si="13"/>
        <v>32.49</v>
      </c>
      <c r="W35" s="31">
        <f t="shared" si="15"/>
        <v>49.35</v>
      </c>
      <c r="X35" s="31">
        <f t="shared" si="17"/>
        <v>78</v>
      </c>
      <c r="Y35">
        <f t="shared" si="18"/>
        <v>131.13</v>
      </c>
    </row>
    <row r="36" spans="1:26">
      <c r="A36">
        <f>+'5-8" W Gov'!E27*1000</f>
        <v>109000</v>
      </c>
      <c r="C36">
        <f>+'5-8" W Gov'!R27</f>
        <v>3</v>
      </c>
      <c r="E36">
        <f t="shared" si="6"/>
        <v>155</v>
      </c>
      <c r="G36" s="35">
        <f t="shared" si="7"/>
        <v>327000</v>
      </c>
      <c r="H36" s="35"/>
      <c r="I36" s="35">
        <f t="shared" si="8"/>
        <v>1285000</v>
      </c>
      <c r="K36">
        <f t="shared" si="9"/>
        <v>5</v>
      </c>
      <c r="M36" s="23">
        <f t="shared" si="10"/>
        <v>1830000</v>
      </c>
      <c r="O36" s="24">
        <f t="shared" si="11"/>
        <v>0.97496004262120406</v>
      </c>
      <c r="Q36">
        <f t="shared" si="4"/>
        <v>993.75</v>
      </c>
      <c r="S36" s="31">
        <f t="shared" si="5"/>
        <v>26.880000000000003</v>
      </c>
      <c r="V36" s="31">
        <f t="shared" si="13"/>
        <v>97.47</v>
      </c>
      <c r="W36" s="31">
        <f t="shared" si="15"/>
        <v>148.05000000000001</v>
      </c>
      <c r="X36" s="31">
        <f t="shared" si="17"/>
        <v>234</v>
      </c>
      <c r="Y36" s="31">
        <f>$S$7*50*C36</f>
        <v>418.5</v>
      </c>
      <c r="Z36">
        <f>$S$8*((A36-100000)/1000)*C36</f>
        <v>68.849999999999994</v>
      </c>
    </row>
    <row r="37" spans="1:26">
      <c r="A37">
        <f>+'5-8" W Gov'!E28*1000</f>
        <v>111000</v>
      </c>
      <c r="C37">
        <f>+'5-8" W Gov'!R28</f>
        <v>2</v>
      </c>
      <c r="E37">
        <f t="shared" si="6"/>
        <v>157</v>
      </c>
      <c r="G37" s="35">
        <f t="shared" si="7"/>
        <v>222000</v>
      </c>
      <c r="H37" s="35"/>
      <c r="I37" s="35">
        <f t="shared" si="8"/>
        <v>1507000</v>
      </c>
      <c r="K37">
        <f t="shared" si="9"/>
        <v>3</v>
      </c>
      <c r="M37" s="23">
        <f t="shared" si="10"/>
        <v>1840000</v>
      </c>
      <c r="O37" s="24">
        <f t="shared" si="11"/>
        <v>0.98028769312733088</v>
      </c>
      <c r="Q37">
        <f t="shared" si="4"/>
        <v>672.7</v>
      </c>
      <c r="S37" s="31">
        <f t="shared" si="5"/>
        <v>17.920000000000002</v>
      </c>
      <c r="V37" s="31">
        <f t="shared" si="13"/>
        <v>64.98</v>
      </c>
      <c r="W37" s="31">
        <f t="shared" si="15"/>
        <v>98.7</v>
      </c>
      <c r="X37" s="31">
        <f t="shared" si="17"/>
        <v>156</v>
      </c>
      <c r="Y37" s="31">
        <f t="shared" ref="Y37:Y39" si="19">$S$7*50*C37</f>
        <v>279</v>
      </c>
      <c r="Z37">
        <f t="shared" ref="Z37:Z39" si="20">$S$8*((A37-100000)/1000)*C37</f>
        <v>56.099999999999994</v>
      </c>
    </row>
    <row r="38" spans="1:26">
      <c r="A38">
        <f>+'5-8" W Gov'!E29*1000</f>
        <v>118000</v>
      </c>
      <c r="C38">
        <f>+'5-8" W Gov'!R29</f>
        <v>1</v>
      </c>
      <c r="E38">
        <f t="shared" si="6"/>
        <v>158</v>
      </c>
      <c r="G38" s="35">
        <f t="shared" si="7"/>
        <v>118000</v>
      </c>
      <c r="H38" s="35"/>
      <c r="I38" s="35">
        <f t="shared" si="8"/>
        <v>1625000</v>
      </c>
      <c r="K38">
        <f t="shared" si="9"/>
        <v>2</v>
      </c>
      <c r="M38" s="23">
        <f t="shared" si="10"/>
        <v>1861000</v>
      </c>
      <c r="O38" s="24">
        <f t="shared" si="11"/>
        <v>0.99147575919019715</v>
      </c>
      <c r="Q38">
        <f t="shared" si="4"/>
        <v>354.2</v>
      </c>
      <c r="S38" s="31">
        <f t="shared" si="5"/>
        <v>8.9600000000000009</v>
      </c>
      <c r="V38" s="31">
        <f t="shared" si="13"/>
        <v>32.49</v>
      </c>
      <c r="W38" s="31">
        <f t="shared" si="15"/>
        <v>49.35</v>
      </c>
      <c r="X38" s="31">
        <f t="shared" si="17"/>
        <v>78</v>
      </c>
      <c r="Y38" s="31">
        <f t="shared" si="19"/>
        <v>139.5</v>
      </c>
      <c r="Z38">
        <f t="shared" si="20"/>
        <v>45.9</v>
      </c>
    </row>
    <row r="39" spans="1:26">
      <c r="A39">
        <f>+'5-8" W Gov'!E30*1000</f>
        <v>126000</v>
      </c>
      <c r="C39">
        <f>+'5-8" W Gov'!R30</f>
        <v>2</v>
      </c>
      <c r="E39">
        <f t="shared" si="6"/>
        <v>160</v>
      </c>
      <c r="G39" s="35">
        <f t="shared" si="7"/>
        <v>252000</v>
      </c>
      <c r="H39" s="35"/>
      <c r="I39" s="35">
        <f t="shared" si="8"/>
        <v>1877000</v>
      </c>
      <c r="K39">
        <f t="shared" si="9"/>
        <v>0</v>
      </c>
      <c r="M39" s="23">
        <f t="shared" si="10"/>
        <v>1877000</v>
      </c>
      <c r="O39" s="24">
        <f t="shared" si="11"/>
        <v>1</v>
      </c>
      <c r="Q39">
        <f t="shared" si="4"/>
        <v>749.2</v>
      </c>
      <c r="S39" s="31">
        <f t="shared" si="5"/>
        <v>17.920000000000002</v>
      </c>
      <c r="V39" s="31">
        <f t="shared" si="13"/>
        <v>64.98</v>
      </c>
      <c r="W39" s="31">
        <f t="shared" si="15"/>
        <v>98.7</v>
      </c>
      <c r="X39" s="31">
        <f t="shared" si="17"/>
        <v>156</v>
      </c>
      <c r="Y39" s="31">
        <f t="shared" si="19"/>
        <v>279</v>
      </c>
      <c r="Z39">
        <f t="shared" si="20"/>
        <v>132.6</v>
      </c>
    </row>
    <row r="41" spans="1:26">
      <c r="Q41">
        <f>SUM(Q12:Q39)</f>
        <v>6944.6899999999987</v>
      </c>
      <c r="S41">
        <f>SUM(S12:S39)</f>
        <v>1433.6000000000013</v>
      </c>
      <c r="V41">
        <f>SUM(V12:V39)</f>
        <v>1462.0500000000002</v>
      </c>
      <c r="W41">
        <f>SUM(W12:W39)</f>
        <v>957.39000000000021</v>
      </c>
      <c r="X41">
        <f>SUM(X12:X39)</f>
        <v>1170</v>
      </c>
      <c r="Y41">
        <f>SUM(Y12:Y39)</f>
        <v>1618.2</v>
      </c>
      <c r="Z41">
        <f>SUM(Z12:Z39)</f>
        <v>303.45</v>
      </c>
    </row>
    <row r="43" spans="1:26">
      <c r="S43" s="212">
        <f>+S41/S2</f>
        <v>160.00000000000011</v>
      </c>
      <c r="T43" s="212"/>
      <c r="U43" s="212"/>
      <c r="V43" s="212">
        <f>+V41/S4</f>
        <v>405.00000000000006</v>
      </c>
      <c r="W43" s="212">
        <f>+W41/S5</f>
        <v>291.00000000000006</v>
      </c>
      <c r="X43" s="212">
        <f>+X41/S6</f>
        <v>375</v>
      </c>
      <c r="Y43" s="212">
        <f>+Y41/S7</f>
        <v>580</v>
      </c>
      <c r="Z43" s="212">
        <f>+Z41/S8</f>
        <v>119</v>
      </c>
    </row>
  </sheetData>
  <pageMargins left="0.7" right="0.7" top="0.75" bottom="0.75" header="0.3" footer="0.3"/>
  <pageSetup scale="9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28"/>
  <sheetViews>
    <sheetView workbookViewId="0">
      <selection sqref="A1:XFD1"/>
    </sheetView>
  </sheetViews>
  <sheetFormatPr defaultRowHeight="12.75"/>
  <sheetData>
    <row r="1" spans="1:18" s="1" customFormat="1" ht="12.75" customHeight="1">
      <c r="A1" s="1" t="s">
        <v>56</v>
      </c>
      <c r="B1" s="1" t="s">
        <v>55</v>
      </c>
      <c r="C1" s="1" t="s">
        <v>0</v>
      </c>
      <c r="D1" s="1" t="s">
        <v>54</v>
      </c>
      <c r="E1" s="1" t="s">
        <v>302</v>
      </c>
      <c r="F1" s="3" t="s">
        <v>1</v>
      </c>
      <c r="G1" s="3" t="s">
        <v>2</v>
      </c>
      <c r="H1" s="3" t="s">
        <v>3</v>
      </c>
      <c r="I1" s="3" t="s">
        <v>4</v>
      </c>
      <c r="J1" s="3" t="s">
        <v>5</v>
      </c>
      <c r="K1" s="3" t="s">
        <v>6</v>
      </c>
      <c r="L1" s="3" t="s">
        <v>7</v>
      </c>
      <c r="M1" s="3" t="s">
        <v>8</v>
      </c>
      <c r="N1" s="3" t="s">
        <v>9</v>
      </c>
      <c r="O1" s="3" t="s">
        <v>10</v>
      </c>
      <c r="P1" s="3" t="s">
        <v>11</v>
      </c>
      <c r="Q1" s="3" t="s">
        <v>12</v>
      </c>
      <c r="R1" s="1" t="s">
        <v>13</v>
      </c>
    </row>
    <row r="3" spans="1:18" s="1" customFormat="1" ht="12.75" customHeight="1">
      <c r="A3" s="3" t="s">
        <v>34</v>
      </c>
      <c r="B3" s="3" t="s">
        <v>35</v>
      </c>
      <c r="C3" s="3" t="s">
        <v>36</v>
      </c>
      <c r="D3" s="3" t="s">
        <v>18</v>
      </c>
      <c r="E3" s="3" t="s">
        <v>57</v>
      </c>
      <c r="F3" s="2">
        <v>1</v>
      </c>
      <c r="G3" s="2">
        <v>1</v>
      </c>
      <c r="H3" s="2">
        <v>1</v>
      </c>
      <c r="I3" s="2">
        <v>1</v>
      </c>
      <c r="J3" s="2">
        <v>1</v>
      </c>
      <c r="K3" s="2">
        <v>1</v>
      </c>
      <c r="L3" s="2">
        <v>1</v>
      </c>
      <c r="M3" s="2">
        <v>1</v>
      </c>
      <c r="N3" s="2">
        <v>1</v>
      </c>
      <c r="O3" s="2">
        <v>1</v>
      </c>
      <c r="P3" s="2">
        <v>1</v>
      </c>
      <c r="Q3" s="2">
        <v>1</v>
      </c>
      <c r="R3" s="1">
        <f>SUM(F3:Q3)</f>
        <v>12</v>
      </c>
    </row>
    <row r="4" spans="1:18" s="1" customFormat="1" ht="12.75" customHeight="1">
      <c r="A4" s="3" t="s">
        <v>34</v>
      </c>
      <c r="B4" s="3" t="s">
        <v>35</v>
      </c>
      <c r="C4" s="3" t="s">
        <v>36</v>
      </c>
      <c r="D4" s="3" t="s">
        <v>18</v>
      </c>
      <c r="E4" s="3" t="s">
        <v>17</v>
      </c>
      <c r="F4" s="2">
        <v>2</v>
      </c>
      <c r="G4" s="2">
        <v>1</v>
      </c>
      <c r="H4" s="2">
        <v>2</v>
      </c>
      <c r="I4" s="2">
        <v>2</v>
      </c>
      <c r="J4" s="2">
        <v>2</v>
      </c>
      <c r="K4" s="2">
        <v>2</v>
      </c>
      <c r="L4" s="2">
        <v>1</v>
      </c>
      <c r="M4" s="2">
        <v>1</v>
      </c>
      <c r="N4" s="2">
        <v>1</v>
      </c>
      <c r="O4" s="2">
        <v>1</v>
      </c>
      <c r="P4" s="2">
        <v>1</v>
      </c>
      <c r="Q4" s="2">
        <v>1</v>
      </c>
      <c r="R4" s="2">
        <v>17</v>
      </c>
    </row>
    <row r="5" spans="1:18" s="1" customFormat="1" ht="12.75" customHeight="1">
      <c r="A5" s="3" t="s">
        <v>34</v>
      </c>
      <c r="B5" s="3" t="s">
        <v>35</v>
      </c>
      <c r="C5" s="3" t="s">
        <v>36</v>
      </c>
      <c r="D5" s="3" t="s">
        <v>18</v>
      </c>
      <c r="E5" s="3" t="s">
        <v>42</v>
      </c>
      <c r="G5" s="2">
        <v>1</v>
      </c>
      <c r="I5" s="2">
        <v>1</v>
      </c>
      <c r="J5" s="2">
        <v>1</v>
      </c>
      <c r="K5" s="2">
        <v>1</v>
      </c>
      <c r="L5" s="2">
        <v>2</v>
      </c>
      <c r="M5" s="2">
        <v>2</v>
      </c>
      <c r="N5" s="2">
        <v>1</v>
      </c>
      <c r="O5" s="2">
        <v>1</v>
      </c>
      <c r="P5" s="2">
        <v>2</v>
      </c>
      <c r="Q5" s="2">
        <v>2</v>
      </c>
      <c r="R5" s="2">
        <v>14</v>
      </c>
    </row>
    <row r="6" spans="1:18" s="1" customFormat="1" ht="12.75" customHeight="1">
      <c r="A6" s="3" t="s">
        <v>34</v>
      </c>
      <c r="B6" s="3" t="s">
        <v>35</v>
      </c>
      <c r="C6" s="3" t="s">
        <v>36</v>
      </c>
      <c r="D6" s="3" t="s">
        <v>18</v>
      </c>
      <c r="E6" s="3" t="s">
        <v>41</v>
      </c>
      <c r="O6" s="2">
        <v>1</v>
      </c>
      <c r="R6" s="2">
        <v>1</v>
      </c>
    </row>
    <row r="7" spans="1:18" s="1" customFormat="1" ht="12.75" customHeight="1">
      <c r="A7" s="3" t="s">
        <v>34</v>
      </c>
      <c r="B7" s="3" t="s">
        <v>35</v>
      </c>
      <c r="C7" s="3" t="s">
        <v>36</v>
      </c>
      <c r="D7" s="3" t="s">
        <v>18</v>
      </c>
      <c r="E7" s="3" t="s">
        <v>38</v>
      </c>
      <c r="F7" s="2">
        <v>1</v>
      </c>
      <c r="H7" s="2">
        <v>1</v>
      </c>
      <c r="I7" s="2">
        <v>1</v>
      </c>
      <c r="J7" s="2">
        <v>2</v>
      </c>
      <c r="L7" s="2">
        <v>2</v>
      </c>
      <c r="M7" s="2">
        <v>1</v>
      </c>
      <c r="O7" s="2">
        <v>1</v>
      </c>
      <c r="P7" s="2">
        <v>2</v>
      </c>
      <c r="R7" s="2">
        <v>11</v>
      </c>
    </row>
    <row r="8" spans="1:18" s="1" customFormat="1" ht="12.75" customHeight="1">
      <c r="A8" s="3" t="s">
        <v>34</v>
      </c>
      <c r="B8" s="3" t="s">
        <v>35</v>
      </c>
      <c r="C8" s="3" t="s">
        <v>36</v>
      </c>
      <c r="D8" s="3" t="s">
        <v>18</v>
      </c>
      <c r="E8" s="3" t="s">
        <v>50</v>
      </c>
      <c r="G8" s="2">
        <v>1</v>
      </c>
      <c r="I8" s="2">
        <v>1</v>
      </c>
      <c r="K8" s="2">
        <v>1</v>
      </c>
      <c r="L8" s="2">
        <v>1</v>
      </c>
      <c r="M8" s="2">
        <v>1</v>
      </c>
      <c r="N8" s="2">
        <v>1</v>
      </c>
      <c r="O8" s="2">
        <v>1</v>
      </c>
      <c r="Q8" s="2">
        <v>2</v>
      </c>
      <c r="R8" s="2">
        <v>9</v>
      </c>
    </row>
    <row r="9" spans="1:18" s="1" customFormat="1" ht="12.75" customHeight="1">
      <c r="A9" s="3" t="s">
        <v>34</v>
      </c>
      <c r="B9" s="3" t="s">
        <v>35</v>
      </c>
      <c r="C9" s="3" t="s">
        <v>36</v>
      </c>
      <c r="D9" s="3" t="s">
        <v>18</v>
      </c>
      <c r="E9" s="3" t="s">
        <v>124</v>
      </c>
      <c r="F9" s="2">
        <v>1</v>
      </c>
      <c r="H9" s="2">
        <v>1</v>
      </c>
      <c r="K9" s="2">
        <v>1</v>
      </c>
      <c r="N9" s="2">
        <v>1</v>
      </c>
      <c r="R9" s="2">
        <v>4</v>
      </c>
    </row>
    <row r="10" spans="1:18" s="1" customFormat="1" ht="12.75" customHeight="1">
      <c r="A10" s="3" t="s">
        <v>34</v>
      </c>
      <c r="B10" s="3" t="s">
        <v>35</v>
      </c>
      <c r="C10" s="3" t="s">
        <v>36</v>
      </c>
      <c r="D10" s="3" t="s">
        <v>18</v>
      </c>
      <c r="E10" s="3" t="s">
        <v>46</v>
      </c>
      <c r="K10" s="2">
        <v>1</v>
      </c>
      <c r="R10" s="2">
        <v>1</v>
      </c>
    </row>
    <row r="11" spans="1:18" s="1" customFormat="1" ht="12.75" customHeight="1">
      <c r="A11" s="3" t="s">
        <v>34</v>
      </c>
      <c r="B11" s="3" t="s">
        <v>35</v>
      </c>
      <c r="C11" s="3" t="s">
        <v>36</v>
      </c>
      <c r="D11" s="3" t="s">
        <v>18</v>
      </c>
      <c r="E11" s="3" t="s">
        <v>123</v>
      </c>
      <c r="G11" s="2">
        <v>1</v>
      </c>
      <c r="J11" s="2">
        <v>1</v>
      </c>
      <c r="N11" s="2">
        <v>1</v>
      </c>
      <c r="Q11" s="2">
        <v>1</v>
      </c>
      <c r="R11" s="2">
        <v>4</v>
      </c>
    </row>
    <row r="12" spans="1:18" s="1" customFormat="1" ht="12.75" customHeight="1">
      <c r="A12" s="3" t="s">
        <v>34</v>
      </c>
      <c r="B12" s="3" t="s">
        <v>35</v>
      </c>
      <c r="C12" s="3" t="s">
        <v>36</v>
      </c>
      <c r="D12" s="3" t="s">
        <v>18</v>
      </c>
      <c r="E12" s="3" t="s">
        <v>122</v>
      </c>
      <c r="O12" s="2">
        <v>1</v>
      </c>
      <c r="P12" s="2">
        <v>1</v>
      </c>
      <c r="R12" s="2">
        <v>2</v>
      </c>
    </row>
    <row r="13" spans="1:18" s="1" customFormat="1" ht="12.75" customHeight="1">
      <c r="A13" s="3" t="s">
        <v>34</v>
      </c>
      <c r="B13" s="3" t="s">
        <v>35</v>
      </c>
      <c r="C13" s="3" t="s">
        <v>36</v>
      </c>
      <c r="D13" s="3" t="s">
        <v>18</v>
      </c>
      <c r="E13" s="3" t="s">
        <v>121</v>
      </c>
      <c r="I13" s="2">
        <v>1</v>
      </c>
      <c r="M13" s="2">
        <v>1</v>
      </c>
      <c r="R13" s="2">
        <v>2</v>
      </c>
    </row>
    <row r="14" spans="1:18" s="1" customFormat="1" ht="12.75" customHeight="1">
      <c r="A14" s="3" t="s">
        <v>34</v>
      </c>
      <c r="B14" s="3" t="s">
        <v>35</v>
      </c>
      <c r="C14" s="3" t="s">
        <v>36</v>
      </c>
      <c r="D14" s="3" t="s">
        <v>18</v>
      </c>
      <c r="E14" s="3" t="s">
        <v>120</v>
      </c>
      <c r="G14" s="2">
        <v>1</v>
      </c>
      <c r="R14" s="2">
        <v>1</v>
      </c>
    </row>
    <row r="15" spans="1:18" s="1" customFormat="1" ht="12.75" customHeight="1">
      <c r="A15" s="3" t="s">
        <v>34</v>
      </c>
      <c r="B15" s="3" t="s">
        <v>35</v>
      </c>
      <c r="C15" s="3" t="s">
        <v>36</v>
      </c>
      <c r="D15" s="3" t="s">
        <v>18</v>
      </c>
      <c r="E15" s="3" t="s">
        <v>119</v>
      </c>
      <c r="G15" s="2">
        <v>1</v>
      </c>
      <c r="R15" s="2">
        <v>1</v>
      </c>
    </row>
    <row r="16" spans="1:18" s="1" customFormat="1" ht="12.75" customHeight="1">
      <c r="A16" s="3" t="s">
        <v>34</v>
      </c>
      <c r="B16" s="3" t="s">
        <v>35</v>
      </c>
      <c r="C16" s="3" t="s">
        <v>36</v>
      </c>
      <c r="D16" s="3" t="s">
        <v>18</v>
      </c>
      <c r="E16" s="3" t="s">
        <v>116</v>
      </c>
      <c r="H16" s="2">
        <v>1</v>
      </c>
      <c r="R16" s="2">
        <v>1</v>
      </c>
    </row>
    <row r="17" spans="1:18" s="1" customFormat="1" ht="12.75" customHeight="1">
      <c r="A17" s="3" t="s">
        <v>34</v>
      </c>
      <c r="B17" s="3" t="s">
        <v>35</v>
      </c>
      <c r="C17" s="3" t="s">
        <v>36</v>
      </c>
      <c r="D17" s="3" t="s">
        <v>18</v>
      </c>
      <c r="E17" s="3" t="s">
        <v>114</v>
      </c>
      <c r="N17" s="2">
        <v>1</v>
      </c>
      <c r="R17" s="2">
        <v>1</v>
      </c>
    </row>
    <row r="18" spans="1:18" s="1" customFormat="1" ht="12.75" customHeight="1">
      <c r="A18" s="3" t="s">
        <v>34</v>
      </c>
      <c r="B18" s="3" t="s">
        <v>35</v>
      </c>
      <c r="C18" s="3" t="s">
        <v>36</v>
      </c>
      <c r="D18" s="3" t="s">
        <v>18</v>
      </c>
      <c r="E18" s="3" t="s">
        <v>173</v>
      </c>
      <c r="H18" s="2">
        <v>1</v>
      </c>
      <c r="R18" s="2">
        <v>1</v>
      </c>
    </row>
    <row r="19" spans="1:18" s="1" customFormat="1" ht="12.75" customHeight="1">
      <c r="A19" s="3" t="s">
        <v>34</v>
      </c>
      <c r="B19" s="3" t="s">
        <v>35</v>
      </c>
      <c r="C19" s="3" t="s">
        <v>36</v>
      </c>
      <c r="D19" s="3" t="s">
        <v>18</v>
      </c>
      <c r="E19" s="3" t="s">
        <v>172</v>
      </c>
      <c r="J19" s="2">
        <v>1</v>
      </c>
      <c r="R19" s="2">
        <v>1</v>
      </c>
    </row>
    <row r="20" spans="1:18" s="1" customFormat="1" ht="12.75" customHeight="1">
      <c r="A20" s="3" t="s">
        <v>34</v>
      </c>
      <c r="B20" s="3" t="s">
        <v>35</v>
      </c>
      <c r="C20" s="3" t="s">
        <v>36</v>
      </c>
      <c r="D20" s="3" t="s">
        <v>18</v>
      </c>
      <c r="E20" s="3" t="s">
        <v>149</v>
      </c>
      <c r="M20" s="2">
        <v>1</v>
      </c>
      <c r="R20" s="2">
        <v>1</v>
      </c>
    </row>
    <row r="21" spans="1:18" s="1" customFormat="1" ht="12.75" customHeight="1">
      <c r="A21" s="3" t="s">
        <v>34</v>
      </c>
      <c r="B21" s="3" t="s">
        <v>35</v>
      </c>
      <c r="C21" s="3" t="s">
        <v>36</v>
      </c>
      <c r="D21" s="3" t="s">
        <v>18</v>
      </c>
      <c r="E21" s="3" t="s">
        <v>70</v>
      </c>
      <c r="F21" s="2">
        <v>1</v>
      </c>
      <c r="R21" s="2">
        <v>1</v>
      </c>
    </row>
    <row r="22" spans="1:18" s="1" customFormat="1" ht="12.75" customHeight="1">
      <c r="A22" s="3" t="s">
        <v>34</v>
      </c>
      <c r="B22" s="3" t="s">
        <v>35</v>
      </c>
      <c r="C22" s="3" t="s">
        <v>36</v>
      </c>
      <c r="D22" s="3" t="s">
        <v>18</v>
      </c>
      <c r="E22" s="3" t="s">
        <v>171</v>
      </c>
      <c r="I22" s="2">
        <v>1</v>
      </c>
      <c r="N22" s="2">
        <v>1</v>
      </c>
      <c r="R22" s="2">
        <v>2</v>
      </c>
    </row>
    <row r="23" spans="1:18" s="1" customFormat="1" ht="12.75" customHeight="1">
      <c r="A23" s="3" t="s">
        <v>34</v>
      </c>
      <c r="B23" s="3" t="s">
        <v>35</v>
      </c>
      <c r="C23" s="3" t="s">
        <v>36</v>
      </c>
      <c r="D23" s="3" t="s">
        <v>18</v>
      </c>
      <c r="E23" s="3" t="s">
        <v>170</v>
      </c>
      <c r="G23" s="2">
        <v>1</v>
      </c>
      <c r="R23" s="2">
        <v>1</v>
      </c>
    </row>
    <row r="24" spans="1:18" s="1" customFormat="1" ht="12.75" customHeight="1">
      <c r="A24" s="3" t="s">
        <v>34</v>
      </c>
      <c r="B24" s="3" t="s">
        <v>35</v>
      </c>
      <c r="C24" s="3" t="s">
        <v>36</v>
      </c>
      <c r="D24" s="3" t="s">
        <v>18</v>
      </c>
      <c r="E24" s="3" t="s">
        <v>169</v>
      </c>
      <c r="L24" s="2">
        <v>1</v>
      </c>
      <c r="R24" s="2">
        <v>1</v>
      </c>
    </row>
    <row r="25" spans="1:18" s="1" customFormat="1" ht="12.75" customHeight="1">
      <c r="A25" s="3" t="s">
        <v>34</v>
      </c>
      <c r="B25" s="3" t="s">
        <v>35</v>
      </c>
      <c r="C25" s="3" t="s">
        <v>36</v>
      </c>
      <c r="D25" s="3" t="s">
        <v>18</v>
      </c>
      <c r="E25" s="3" t="s">
        <v>168</v>
      </c>
      <c r="Q25" s="2">
        <v>1</v>
      </c>
      <c r="R25" s="2">
        <v>1</v>
      </c>
    </row>
    <row r="26" spans="1:18" s="1" customFormat="1" ht="12.75" customHeight="1">
      <c r="A26" s="3" t="s">
        <v>34</v>
      </c>
      <c r="B26" s="3" t="s">
        <v>35</v>
      </c>
      <c r="C26" s="3" t="s">
        <v>36</v>
      </c>
      <c r="D26" s="3" t="s">
        <v>18</v>
      </c>
      <c r="E26" s="3" t="s">
        <v>167</v>
      </c>
      <c r="K26" s="2">
        <v>1</v>
      </c>
      <c r="R26" s="2">
        <v>1</v>
      </c>
    </row>
    <row r="27" spans="1:18" s="1" customFormat="1" ht="12.75" customHeight="1">
      <c r="A27" s="3" t="s">
        <v>34</v>
      </c>
      <c r="B27" s="3" t="s">
        <v>35</v>
      </c>
      <c r="C27" s="3" t="s">
        <v>36</v>
      </c>
      <c r="D27" s="3" t="s">
        <v>18</v>
      </c>
      <c r="E27" s="3" t="s">
        <v>62</v>
      </c>
      <c r="P27" s="2">
        <v>1</v>
      </c>
      <c r="R27" s="2">
        <v>1</v>
      </c>
    </row>
    <row r="28" spans="1:18" s="1" customFormat="1" ht="12.75" customHeight="1">
      <c r="A28" s="3" t="s">
        <v>34</v>
      </c>
      <c r="B28" s="3" t="s">
        <v>35</v>
      </c>
      <c r="C28" s="3" t="s">
        <v>36</v>
      </c>
      <c r="D28" s="3" t="s">
        <v>18</v>
      </c>
      <c r="E28" s="3" t="s">
        <v>166</v>
      </c>
      <c r="O28" s="2">
        <v>1</v>
      </c>
      <c r="R28" s="2">
        <v>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41"/>
  <sheetViews>
    <sheetView view="pageBreakPreview" zoomScaleNormal="100" zoomScaleSheetLayoutView="100" workbookViewId="0">
      <pane xSplit="2" ySplit="11" topLeftCell="H12" activePane="bottomRight" state="frozen"/>
      <selection activeCell="K87" sqref="K87"/>
      <selection pane="topRight" activeCell="K87" sqref="K87"/>
      <selection pane="bottomLeft" activeCell="K87" sqref="K87"/>
      <selection pane="bottomRight" activeCell="K87" sqref="K87"/>
    </sheetView>
  </sheetViews>
  <sheetFormatPr defaultRowHeight="12.75"/>
  <cols>
    <col min="1" max="1" width="14.42578125" customWidth="1"/>
    <col min="2" max="2" width="0.5703125" customWidth="1"/>
    <col min="3" max="3" width="10" bestFit="1" customWidth="1"/>
    <col min="4" max="4" width="0.5703125" customWidth="1"/>
    <col min="5" max="5" width="10.5703125" bestFit="1" customWidth="1"/>
    <col min="6" max="6" width="0.5703125" customWidth="1"/>
    <col min="7" max="7" width="9.85546875" bestFit="1" customWidth="1"/>
    <col min="8" max="8" width="0.5703125" customWidth="1"/>
    <col min="9" max="9" width="10" bestFit="1" customWidth="1"/>
    <col min="10" max="10" width="0.5703125" customWidth="1"/>
    <col min="11" max="11" width="8.5703125" bestFit="1" customWidth="1"/>
    <col min="12" max="12" width="0.5703125" customWidth="1"/>
    <col min="13" max="13" width="11.7109375" bestFit="1" customWidth="1"/>
    <col min="14" max="14" width="0.5703125" customWidth="1"/>
    <col min="15" max="15" width="16.7109375" customWidth="1"/>
    <col min="16" max="16" width="1" customWidth="1"/>
    <col min="17" max="17" width="23.28515625" bestFit="1" customWidth="1"/>
    <col min="18" max="18" width="1" customWidth="1"/>
    <col min="19" max="19" width="12.85546875" bestFit="1" customWidth="1"/>
    <col min="20" max="20" width="1" customWidth="1"/>
  </cols>
  <sheetData>
    <row r="1" spans="1:26">
      <c r="A1" s="5" t="s">
        <v>303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 t="s">
        <v>344</v>
      </c>
      <c r="U1" s="25"/>
    </row>
    <row r="2" spans="1:26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Q2" s="25" t="s">
        <v>329</v>
      </c>
      <c r="R2" s="25"/>
      <c r="S2" s="26">
        <v>8.9600000000000009</v>
      </c>
      <c r="T2" s="25"/>
      <c r="U2" s="25"/>
    </row>
    <row r="3" spans="1:26">
      <c r="A3" s="7" t="s">
        <v>521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 t="s">
        <v>366</v>
      </c>
      <c r="Q3" s="27" t="s">
        <v>358</v>
      </c>
      <c r="R3" s="25"/>
      <c r="S3" s="26">
        <v>0</v>
      </c>
      <c r="T3" s="25" t="s">
        <v>331</v>
      </c>
      <c r="U3" s="25"/>
    </row>
    <row r="4" spans="1:26">
      <c r="A4" s="7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Q4" s="27" t="s">
        <v>359</v>
      </c>
      <c r="R4" s="25"/>
      <c r="S4" s="26">
        <v>3.61</v>
      </c>
      <c r="T4" s="25" t="s">
        <v>331</v>
      </c>
      <c r="U4" s="25"/>
    </row>
    <row r="5" spans="1:26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Q5" s="27" t="s">
        <v>360</v>
      </c>
      <c r="R5" s="25"/>
      <c r="S5" s="26">
        <v>3.29</v>
      </c>
      <c r="T5" s="25" t="s">
        <v>331</v>
      </c>
      <c r="U5" s="25"/>
    </row>
    <row r="6" spans="1:26" ht="13.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Q6" s="27" t="s">
        <v>334</v>
      </c>
      <c r="R6" s="25"/>
      <c r="S6" s="26">
        <v>3.12</v>
      </c>
      <c r="T6" s="25" t="s">
        <v>331</v>
      </c>
      <c r="U6" s="25"/>
    </row>
    <row r="7" spans="1:26">
      <c r="A7" s="8" t="s">
        <v>306</v>
      </c>
      <c r="B7" s="9"/>
      <c r="C7" s="10" t="s">
        <v>307</v>
      </c>
      <c r="D7" s="9"/>
      <c r="E7" s="10" t="s">
        <v>308</v>
      </c>
      <c r="F7" s="9"/>
      <c r="G7" s="10" t="s">
        <v>309</v>
      </c>
      <c r="H7" s="9"/>
      <c r="I7" s="10" t="s">
        <v>310</v>
      </c>
      <c r="J7" s="9"/>
      <c r="K7" s="10" t="s">
        <v>311</v>
      </c>
      <c r="L7" s="9"/>
      <c r="M7" s="10" t="s">
        <v>312</v>
      </c>
      <c r="N7" s="9"/>
      <c r="O7" s="11" t="s">
        <v>313</v>
      </c>
      <c r="Q7" s="27" t="s">
        <v>335</v>
      </c>
      <c r="R7" s="25"/>
      <c r="S7" s="26">
        <v>2.79</v>
      </c>
      <c r="T7" s="25" t="s">
        <v>331</v>
      </c>
      <c r="U7" s="25"/>
    </row>
    <row r="8" spans="1:26">
      <c r="A8" s="12"/>
      <c r="B8" s="13"/>
      <c r="C8" s="13"/>
      <c r="D8" s="13"/>
      <c r="E8" s="13"/>
      <c r="F8" s="13"/>
      <c r="G8" s="13" t="s">
        <v>314</v>
      </c>
      <c r="H8" s="13"/>
      <c r="I8" s="13"/>
      <c r="J8" s="13"/>
      <c r="K8" s="13"/>
      <c r="L8" s="13"/>
      <c r="M8" s="13" t="s">
        <v>315</v>
      </c>
      <c r="N8" s="13"/>
      <c r="O8" s="14"/>
      <c r="Q8" s="27" t="s">
        <v>361</v>
      </c>
      <c r="R8" s="25"/>
      <c r="S8" s="26">
        <v>2.5499999999999998</v>
      </c>
      <c r="T8" s="25" t="s">
        <v>331</v>
      </c>
      <c r="U8" s="25"/>
    </row>
    <row r="9" spans="1:26">
      <c r="A9" s="12" t="s">
        <v>316</v>
      </c>
      <c r="B9" s="13"/>
      <c r="C9" s="13" t="s">
        <v>317</v>
      </c>
      <c r="D9" s="13"/>
      <c r="E9" s="13" t="s">
        <v>318</v>
      </c>
      <c r="F9" s="13"/>
      <c r="G9" s="13" t="s">
        <v>319</v>
      </c>
      <c r="H9" s="13"/>
      <c r="I9" s="13" t="s">
        <v>320</v>
      </c>
      <c r="J9" s="13"/>
      <c r="K9" s="13" t="s">
        <v>321</v>
      </c>
      <c r="L9" s="13"/>
      <c r="M9" s="13" t="s">
        <v>322</v>
      </c>
      <c r="N9" s="13"/>
      <c r="O9" s="14" t="s">
        <v>323</v>
      </c>
    </row>
    <row r="10" spans="1:26">
      <c r="A10" s="15" t="s">
        <v>324</v>
      </c>
      <c r="B10" s="13"/>
      <c r="C10" s="16" t="s">
        <v>325</v>
      </c>
      <c r="D10" s="13"/>
      <c r="E10" s="16" t="s">
        <v>325</v>
      </c>
      <c r="F10" s="13"/>
      <c r="G10" s="17" t="s">
        <v>326</v>
      </c>
      <c r="H10" s="13"/>
      <c r="I10" s="16" t="s">
        <v>314</v>
      </c>
      <c r="J10" s="13"/>
      <c r="K10" s="16" t="s">
        <v>325</v>
      </c>
      <c r="L10" s="13"/>
      <c r="M10" s="17" t="s">
        <v>327</v>
      </c>
      <c r="N10" s="13"/>
      <c r="O10" s="18" t="s">
        <v>328</v>
      </c>
      <c r="S10" s="30" t="s">
        <v>337</v>
      </c>
      <c r="T10" s="30"/>
      <c r="U10" s="30" t="s">
        <v>338</v>
      </c>
      <c r="V10" s="30" t="s">
        <v>339</v>
      </c>
      <c r="W10" s="30" t="s">
        <v>340</v>
      </c>
      <c r="X10" s="30" t="s">
        <v>341</v>
      </c>
      <c r="Y10" s="30" t="s">
        <v>342</v>
      </c>
      <c r="Z10" s="30" t="s">
        <v>343</v>
      </c>
    </row>
    <row r="12" spans="1:26">
      <c r="A12">
        <f>+'5-8" W Ind'!E3*1000</f>
        <v>0</v>
      </c>
      <c r="C12">
        <f>+'5-8" W Ind'!R3</f>
        <v>12</v>
      </c>
      <c r="E12">
        <f t="shared" ref="E12:E13" si="0">+E11+C12</f>
        <v>12</v>
      </c>
      <c r="G12" s="35">
        <f t="shared" ref="G12:G13" si="1">+A12*C12</f>
        <v>0</v>
      </c>
      <c r="H12" s="35"/>
      <c r="I12" s="35">
        <f t="shared" ref="I12:I13" si="2">+G12+I11</f>
        <v>0</v>
      </c>
      <c r="K12">
        <f>$E$37-E12</f>
        <v>81</v>
      </c>
      <c r="M12" s="23">
        <f t="shared" ref="M12:M13" si="3">(A12*K12)+I12</f>
        <v>0</v>
      </c>
      <c r="O12" s="24">
        <f>M12/$M$37</f>
        <v>0</v>
      </c>
      <c r="Q12">
        <f t="shared" ref="Q12:Q37" si="4">SUM(S12:Z12)</f>
        <v>107.52000000000001</v>
      </c>
      <c r="S12">
        <f>+$S$2*C12</f>
        <v>107.52000000000001</v>
      </c>
    </row>
    <row r="13" spans="1:26">
      <c r="A13">
        <f>+'5-8" W Ind'!E4*1000</f>
        <v>1000</v>
      </c>
      <c r="C13">
        <f>+'5-8" W Ind'!R4</f>
        <v>17</v>
      </c>
      <c r="E13">
        <f t="shared" si="0"/>
        <v>29</v>
      </c>
      <c r="G13" s="35">
        <f t="shared" si="1"/>
        <v>17000</v>
      </c>
      <c r="H13" s="35"/>
      <c r="I13" s="35">
        <f t="shared" si="2"/>
        <v>17000</v>
      </c>
      <c r="K13">
        <f>$E$37-E13</f>
        <v>64</v>
      </c>
      <c r="M13" s="23">
        <f t="shared" si="3"/>
        <v>81000</v>
      </c>
      <c r="O13" s="24">
        <f>M13/$M$37</f>
        <v>5.7284299858557285E-2</v>
      </c>
      <c r="Q13">
        <f t="shared" si="4"/>
        <v>152.32000000000002</v>
      </c>
      <c r="S13">
        <f t="shared" ref="S13:S37" si="5">+$S$2*C13</f>
        <v>152.32000000000002</v>
      </c>
      <c r="V13">
        <f>+$S$4*((A13-1000)/1000)*C13</f>
        <v>0</v>
      </c>
    </row>
    <row r="14" spans="1:26">
      <c r="A14">
        <f>+'5-8" W Ind'!E5*1000</f>
        <v>2000</v>
      </c>
      <c r="C14">
        <f>+'5-8" W Ind'!R5</f>
        <v>14</v>
      </c>
      <c r="E14">
        <f t="shared" ref="E14:E37" si="6">+E13+C14</f>
        <v>43</v>
      </c>
      <c r="G14" s="35">
        <f t="shared" ref="G14:G37" si="7">+A14*C14</f>
        <v>28000</v>
      </c>
      <c r="H14" s="35"/>
      <c r="I14" s="35">
        <f t="shared" ref="I14:I37" si="8">+G14+I13</f>
        <v>45000</v>
      </c>
      <c r="K14">
        <f t="shared" ref="K14:K37" si="9">$E$37-E14</f>
        <v>50</v>
      </c>
      <c r="M14" s="23">
        <f t="shared" ref="M14:M37" si="10">(A14*K14)+I14</f>
        <v>145000</v>
      </c>
      <c r="O14" s="24">
        <f t="shared" ref="O14:O37" si="11">M14/$M$37</f>
        <v>0.10254596888260255</v>
      </c>
      <c r="Q14">
        <f t="shared" si="4"/>
        <v>175.98000000000002</v>
      </c>
      <c r="S14">
        <f t="shared" si="5"/>
        <v>125.44000000000001</v>
      </c>
      <c r="V14">
        <f t="shared" ref="V14:V21" si="12">+$S$4*((A14-1000)/1000)*C14</f>
        <v>50.54</v>
      </c>
    </row>
    <row r="15" spans="1:26">
      <c r="A15">
        <f>+'5-8" W Ind'!E6*1000</f>
        <v>3000</v>
      </c>
      <c r="C15">
        <f>+'5-8" W Ind'!R6</f>
        <v>1</v>
      </c>
      <c r="E15">
        <f t="shared" si="6"/>
        <v>44</v>
      </c>
      <c r="G15" s="35">
        <f t="shared" si="7"/>
        <v>3000</v>
      </c>
      <c r="H15" s="35"/>
      <c r="I15" s="35">
        <f t="shared" si="8"/>
        <v>48000</v>
      </c>
      <c r="K15">
        <f t="shared" si="9"/>
        <v>49</v>
      </c>
      <c r="M15" s="23">
        <f t="shared" si="10"/>
        <v>195000</v>
      </c>
      <c r="O15" s="24">
        <f t="shared" si="11"/>
        <v>0.13790664780763789</v>
      </c>
      <c r="Q15">
        <f t="shared" si="4"/>
        <v>16.18</v>
      </c>
      <c r="S15">
        <f t="shared" si="5"/>
        <v>8.9600000000000009</v>
      </c>
      <c r="V15">
        <f t="shared" si="12"/>
        <v>7.22</v>
      </c>
    </row>
    <row r="16" spans="1:26">
      <c r="A16">
        <f>+'5-8" W Ind'!E7*1000</f>
        <v>4000</v>
      </c>
      <c r="C16">
        <f>+'5-8" W Ind'!R7</f>
        <v>11</v>
      </c>
      <c r="E16">
        <f t="shared" si="6"/>
        <v>55</v>
      </c>
      <c r="G16" s="35">
        <f t="shared" si="7"/>
        <v>44000</v>
      </c>
      <c r="H16" s="35"/>
      <c r="I16" s="35">
        <f t="shared" si="8"/>
        <v>92000</v>
      </c>
      <c r="K16">
        <f t="shared" si="9"/>
        <v>38</v>
      </c>
      <c r="M16" s="23">
        <f t="shared" si="10"/>
        <v>244000</v>
      </c>
      <c r="O16" s="24">
        <f t="shared" si="11"/>
        <v>0.17256011315417255</v>
      </c>
      <c r="Q16">
        <f t="shared" si="4"/>
        <v>217.69</v>
      </c>
      <c r="S16">
        <f t="shared" si="5"/>
        <v>98.56</v>
      </c>
      <c r="V16">
        <f t="shared" si="12"/>
        <v>119.13</v>
      </c>
    </row>
    <row r="17" spans="1:25">
      <c r="A17">
        <f>+'5-8" W Ind'!E8*1000</f>
        <v>5000</v>
      </c>
      <c r="C17">
        <f>+'5-8" W Ind'!R8</f>
        <v>9</v>
      </c>
      <c r="E17">
        <f t="shared" si="6"/>
        <v>64</v>
      </c>
      <c r="G17" s="35">
        <f t="shared" si="7"/>
        <v>45000</v>
      </c>
      <c r="H17" s="35"/>
      <c r="I17" s="35">
        <f t="shared" si="8"/>
        <v>137000</v>
      </c>
      <c r="K17">
        <f t="shared" si="9"/>
        <v>29</v>
      </c>
      <c r="M17" s="23">
        <f t="shared" si="10"/>
        <v>282000</v>
      </c>
      <c r="O17" s="24">
        <f t="shared" si="11"/>
        <v>0.19943422913719944</v>
      </c>
      <c r="Q17">
        <f t="shared" si="4"/>
        <v>210.60000000000002</v>
      </c>
      <c r="S17">
        <f t="shared" si="5"/>
        <v>80.640000000000015</v>
      </c>
      <c r="V17">
        <f t="shared" si="12"/>
        <v>129.96</v>
      </c>
    </row>
    <row r="18" spans="1:25">
      <c r="A18">
        <f>+'5-8" W Ind'!E9*1000</f>
        <v>6000</v>
      </c>
      <c r="C18">
        <f>+'5-8" W Ind'!R9</f>
        <v>4</v>
      </c>
      <c r="E18">
        <f t="shared" si="6"/>
        <v>68</v>
      </c>
      <c r="G18" s="35">
        <f t="shared" si="7"/>
        <v>24000</v>
      </c>
      <c r="H18" s="35"/>
      <c r="I18" s="35">
        <f t="shared" si="8"/>
        <v>161000</v>
      </c>
      <c r="K18">
        <f t="shared" si="9"/>
        <v>25</v>
      </c>
      <c r="M18" s="23">
        <f t="shared" si="10"/>
        <v>311000</v>
      </c>
      <c r="O18" s="24">
        <f t="shared" si="11"/>
        <v>0.21994342291371993</v>
      </c>
      <c r="Q18">
        <f t="shared" si="4"/>
        <v>108.04</v>
      </c>
      <c r="S18">
        <f t="shared" si="5"/>
        <v>35.840000000000003</v>
      </c>
      <c r="V18">
        <f t="shared" si="12"/>
        <v>72.2</v>
      </c>
    </row>
    <row r="19" spans="1:25">
      <c r="A19">
        <f>+'5-8" W Ind'!E10*1000</f>
        <v>7000</v>
      </c>
      <c r="C19">
        <f>+'5-8" W Ind'!R10</f>
        <v>1</v>
      </c>
      <c r="E19">
        <f t="shared" si="6"/>
        <v>69</v>
      </c>
      <c r="G19" s="35">
        <f t="shared" si="7"/>
        <v>7000</v>
      </c>
      <c r="H19" s="35"/>
      <c r="I19" s="35">
        <f t="shared" si="8"/>
        <v>168000</v>
      </c>
      <c r="K19">
        <f t="shared" si="9"/>
        <v>24</v>
      </c>
      <c r="M19" s="23">
        <f t="shared" si="10"/>
        <v>336000</v>
      </c>
      <c r="O19" s="24">
        <f t="shared" si="11"/>
        <v>0.23762376237623761</v>
      </c>
      <c r="Q19">
        <f t="shared" si="4"/>
        <v>30.62</v>
      </c>
      <c r="S19">
        <f t="shared" si="5"/>
        <v>8.9600000000000009</v>
      </c>
      <c r="V19">
        <f t="shared" si="12"/>
        <v>21.66</v>
      </c>
    </row>
    <row r="20" spans="1:25">
      <c r="A20">
        <f>+'5-8" W Ind'!E11*1000</f>
        <v>8000</v>
      </c>
      <c r="C20">
        <f>+'5-8" W Ind'!R11</f>
        <v>4</v>
      </c>
      <c r="E20">
        <f t="shared" si="6"/>
        <v>73</v>
      </c>
      <c r="G20" s="35">
        <f t="shared" si="7"/>
        <v>32000</v>
      </c>
      <c r="H20" s="35"/>
      <c r="I20" s="35">
        <f t="shared" si="8"/>
        <v>200000</v>
      </c>
      <c r="K20">
        <f t="shared" si="9"/>
        <v>20</v>
      </c>
      <c r="M20" s="23">
        <f t="shared" si="10"/>
        <v>360000</v>
      </c>
      <c r="O20" s="24">
        <f t="shared" si="11"/>
        <v>0.25459688826025462</v>
      </c>
      <c r="Q20">
        <f t="shared" si="4"/>
        <v>136.92000000000002</v>
      </c>
      <c r="S20">
        <f t="shared" si="5"/>
        <v>35.840000000000003</v>
      </c>
      <c r="V20">
        <f t="shared" si="12"/>
        <v>101.08</v>
      </c>
    </row>
    <row r="21" spans="1:25">
      <c r="A21">
        <f>+'5-8" W Ind'!E12*1000</f>
        <v>9000</v>
      </c>
      <c r="C21">
        <f>+'5-8" W Ind'!R12</f>
        <v>2</v>
      </c>
      <c r="E21">
        <f t="shared" si="6"/>
        <v>75</v>
      </c>
      <c r="G21" s="35">
        <f t="shared" si="7"/>
        <v>18000</v>
      </c>
      <c r="H21" s="35"/>
      <c r="I21" s="35">
        <f t="shared" si="8"/>
        <v>218000</v>
      </c>
      <c r="K21">
        <f t="shared" si="9"/>
        <v>18</v>
      </c>
      <c r="M21" s="23">
        <f t="shared" si="10"/>
        <v>380000</v>
      </c>
      <c r="O21" s="24">
        <f t="shared" si="11"/>
        <v>0.26874115983026875</v>
      </c>
      <c r="Q21">
        <f t="shared" si="4"/>
        <v>75.680000000000007</v>
      </c>
      <c r="S21">
        <f t="shared" si="5"/>
        <v>17.920000000000002</v>
      </c>
      <c r="V21">
        <f t="shared" si="12"/>
        <v>57.76</v>
      </c>
    </row>
    <row r="22" spans="1:25">
      <c r="A22">
        <f>+'5-8" W Ind'!E13*1000</f>
        <v>10000</v>
      </c>
      <c r="C22">
        <f>+'5-8" W Ind'!R13</f>
        <v>2</v>
      </c>
      <c r="E22">
        <f t="shared" si="6"/>
        <v>77</v>
      </c>
      <c r="G22" s="35">
        <f t="shared" si="7"/>
        <v>20000</v>
      </c>
      <c r="H22" s="35"/>
      <c r="I22" s="35">
        <f t="shared" si="8"/>
        <v>238000</v>
      </c>
      <c r="K22">
        <f t="shared" si="9"/>
        <v>16</v>
      </c>
      <c r="M22" s="23">
        <f t="shared" si="10"/>
        <v>398000</v>
      </c>
      <c r="O22" s="24">
        <f t="shared" si="11"/>
        <v>0.28147100424328148</v>
      </c>
      <c r="Q22">
        <f t="shared" si="4"/>
        <v>82.9</v>
      </c>
      <c r="S22">
        <f t="shared" si="5"/>
        <v>17.920000000000002</v>
      </c>
      <c r="V22">
        <f>+$S$4*9*C22</f>
        <v>64.98</v>
      </c>
      <c r="W22">
        <f>$S$5*((A22-10000)/1000)*C22</f>
        <v>0</v>
      </c>
    </row>
    <row r="23" spans="1:25">
      <c r="A23">
        <f>+'5-8" W Ind'!E14*1000</f>
        <v>11000</v>
      </c>
      <c r="C23">
        <f>+'5-8" W Ind'!R14</f>
        <v>1</v>
      </c>
      <c r="E23">
        <f t="shared" si="6"/>
        <v>78</v>
      </c>
      <c r="G23" s="35">
        <f t="shared" si="7"/>
        <v>11000</v>
      </c>
      <c r="H23" s="35"/>
      <c r="I23" s="35">
        <f t="shared" si="8"/>
        <v>249000</v>
      </c>
      <c r="K23">
        <f t="shared" si="9"/>
        <v>15</v>
      </c>
      <c r="M23" s="23">
        <f t="shared" si="10"/>
        <v>414000</v>
      </c>
      <c r="O23" s="24">
        <f t="shared" si="11"/>
        <v>0.29278642149929279</v>
      </c>
      <c r="Q23">
        <f t="shared" si="4"/>
        <v>44.74</v>
      </c>
      <c r="S23">
        <f t="shared" si="5"/>
        <v>8.9600000000000009</v>
      </c>
      <c r="V23">
        <f t="shared" ref="V23:V37" si="13">+$S$4*9*C23</f>
        <v>32.49</v>
      </c>
      <c r="W23">
        <f t="shared" ref="W23:W26" si="14">$S$5*((A23-10000)/1000)*C23</f>
        <v>3.29</v>
      </c>
    </row>
    <row r="24" spans="1:25">
      <c r="A24">
        <f>+'5-8" W Ind'!E15*1000</f>
        <v>12000</v>
      </c>
      <c r="C24">
        <f>+'5-8" W Ind'!R15</f>
        <v>1</v>
      </c>
      <c r="E24">
        <f t="shared" si="6"/>
        <v>79</v>
      </c>
      <c r="G24" s="35">
        <f t="shared" si="7"/>
        <v>12000</v>
      </c>
      <c r="H24" s="35"/>
      <c r="I24" s="35">
        <f t="shared" si="8"/>
        <v>261000</v>
      </c>
      <c r="K24">
        <f t="shared" si="9"/>
        <v>14</v>
      </c>
      <c r="M24" s="23">
        <f t="shared" si="10"/>
        <v>429000</v>
      </c>
      <c r="O24" s="24">
        <f t="shared" si="11"/>
        <v>0.30339462517680338</v>
      </c>
      <c r="Q24">
        <f t="shared" si="4"/>
        <v>48.03</v>
      </c>
      <c r="S24">
        <f t="shared" si="5"/>
        <v>8.9600000000000009</v>
      </c>
      <c r="V24">
        <f t="shared" si="13"/>
        <v>32.49</v>
      </c>
      <c r="W24">
        <f t="shared" si="14"/>
        <v>6.58</v>
      </c>
    </row>
    <row r="25" spans="1:25">
      <c r="A25">
        <f>+'5-8" W Ind'!E16*1000</f>
        <v>15000</v>
      </c>
      <c r="C25">
        <f>+'5-8" W Ind'!R16</f>
        <v>1</v>
      </c>
      <c r="E25">
        <f t="shared" si="6"/>
        <v>80</v>
      </c>
      <c r="G25" s="35">
        <f t="shared" si="7"/>
        <v>15000</v>
      </c>
      <c r="H25" s="35"/>
      <c r="I25" s="35">
        <f t="shared" si="8"/>
        <v>276000</v>
      </c>
      <c r="K25">
        <f t="shared" si="9"/>
        <v>13</v>
      </c>
      <c r="M25" s="23">
        <f t="shared" si="10"/>
        <v>471000</v>
      </c>
      <c r="O25" s="24">
        <f t="shared" si="11"/>
        <v>0.33309759547383311</v>
      </c>
      <c r="Q25">
        <f t="shared" si="4"/>
        <v>57.900000000000006</v>
      </c>
      <c r="S25">
        <f t="shared" si="5"/>
        <v>8.9600000000000009</v>
      </c>
      <c r="V25">
        <f t="shared" si="13"/>
        <v>32.49</v>
      </c>
      <c r="W25">
        <f t="shared" si="14"/>
        <v>16.45</v>
      </c>
    </row>
    <row r="26" spans="1:25">
      <c r="A26">
        <f>+'5-8" W Ind'!E17*1000</f>
        <v>17000</v>
      </c>
      <c r="C26">
        <f>+'5-8" W Ind'!R17</f>
        <v>1</v>
      </c>
      <c r="E26">
        <f t="shared" si="6"/>
        <v>81</v>
      </c>
      <c r="G26" s="35">
        <f t="shared" si="7"/>
        <v>17000</v>
      </c>
      <c r="H26" s="35"/>
      <c r="I26" s="35">
        <f t="shared" si="8"/>
        <v>293000</v>
      </c>
      <c r="K26">
        <f t="shared" si="9"/>
        <v>12</v>
      </c>
      <c r="M26" s="23">
        <f t="shared" si="10"/>
        <v>497000</v>
      </c>
      <c r="O26" s="24">
        <f t="shared" si="11"/>
        <v>0.35148514851485146</v>
      </c>
      <c r="Q26">
        <f t="shared" si="4"/>
        <v>64.48</v>
      </c>
      <c r="S26">
        <f t="shared" si="5"/>
        <v>8.9600000000000009</v>
      </c>
      <c r="V26">
        <f t="shared" si="13"/>
        <v>32.49</v>
      </c>
      <c r="W26">
        <f t="shared" si="14"/>
        <v>23.03</v>
      </c>
    </row>
    <row r="27" spans="1:25">
      <c r="A27">
        <f>+'5-8" W Ind'!E18*1000</f>
        <v>65000</v>
      </c>
      <c r="C27">
        <f>+'5-8" W Ind'!R18</f>
        <v>1</v>
      </c>
      <c r="E27">
        <f t="shared" si="6"/>
        <v>82</v>
      </c>
      <c r="G27" s="35">
        <f t="shared" si="7"/>
        <v>65000</v>
      </c>
      <c r="H27" s="35"/>
      <c r="I27" s="35">
        <f t="shared" si="8"/>
        <v>358000</v>
      </c>
      <c r="K27">
        <f t="shared" si="9"/>
        <v>11</v>
      </c>
      <c r="M27" s="23">
        <f t="shared" si="10"/>
        <v>1073000</v>
      </c>
      <c r="O27" s="24">
        <f t="shared" si="11"/>
        <v>0.7588401697312589</v>
      </c>
      <c r="Q27">
        <f t="shared" si="4"/>
        <v>210.65</v>
      </c>
      <c r="S27">
        <f t="shared" si="5"/>
        <v>8.9600000000000009</v>
      </c>
      <c r="V27">
        <f t="shared" si="13"/>
        <v>32.49</v>
      </c>
      <c r="W27" s="31">
        <f>$S$5*15*C27</f>
        <v>49.35</v>
      </c>
      <c r="X27">
        <f>+$S$6*25*C27</f>
        <v>78</v>
      </c>
      <c r="Y27">
        <f>$S$7*((A27-50000)/1000)*C27</f>
        <v>41.85</v>
      </c>
    </row>
    <row r="28" spans="1:25">
      <c r="A28">
        <f>+'5-8" W Ind'!E19*1000</f>
        <v>74000</v>
      </c>
      <c r="C28">
        <f>+'5-8" W Ind'!R19</f>
        <v>1</v>
      </c>
      <c r="E28">
        <f t="shared" si="6"/>
        <v>83</v>
      </c>
      <c r="G28" s="35">
        <f t="shared" si="7"/>
        <v>74000</v>
      </c>
      <c r="H28" s="35"/>
      <c r="I28" s="35">
        <f t="shared" si="8"/>
        <v>432000</v>
      </c>
      <c r="K28">
        <f t="shared" si="9"/>
        <v>10</v>
      </c>
      <c r="M28" s="23">
        <f t="shared" si="10"/>
        <v>1172000</v>
      </c>
      <c r="O28" s="24">
        <f t="shared" si="11"/>
        <v>0.82885431400282883</v>
      </c>
      <c r="Q28">
        <f t="shared" si="4"/>
        <v>235.76000000000002</v>
      </c>
      <c r="S28">
        <f t="shared" si="5"/>
        <v>8.9600000000000009</v>
      </c>
      <c r="V28">
        <f t="shared" si="13"/>
        <v>32.49</v>
      </c>
      <c r="W28" s="31">
        <f t="shared" ref="W28:W37" si="15">$S$5*15*C28</f>
        <v>49.35</v>
      </c>
      <c r="X28">
        <f t="shared" ref="X28:X37" si="16">+$S$6*25*C28</f>
        <v>78</v>
      </c>
      <c r="Y28">
        <f t="shared" ref="Y28:Y32" si="17">$S$7*((A28-50000)/1000)*C28</f>
        <v>66.960000000000008</v>
      </c>
    </row>
    <row r="29" spans="1:25">
      <c r="A29">
        <f>+'5-8" W Ind'!E20*1000</f>
        <v>75000</v>
      </c>
      <c r="C29">
        <f>+'5-8" W Ind'!R20</f>
        <v>1</v>
      </c>
      <c r="E29">
        <f t="shared" si="6"/>
        <v>84</v>
      </c>
      <c r="G29" s="35">
        <f t="shared" si="7"/>
        <v>75000</v>
      </c>
      <c r="H29" s="35"/>
      <c r="I29" s="35">
        <f t="shared" si="8"/>
        <v>507000</v>
      </c>
      <c r="K29">
        <f t="shared" si="9"/>
        <v>9</v>
      </c>
      <c r="M29" s="23">
        <f t="shared" si="10"/>
        <v>1182000</v>
      </c>
      <c r="O29" s="24">
        <f t="shared" si="11"/>
        <v>0.83592644978783592</v>
      </c>
      <c r="Q29">
        <f t="shared" si="4"/>
        <v>238.55</v>
      </c>
      <c r="S29">
        <f t="shared" si="5"/>
        <v>8.9600000000000009</v>
      </c>
      <c r="V29">
        <f t="shared" si="13"/>
        <v>32.49</v>
      </c>
      <c r="W29" s="31">
        <f t="shared" si="15"/>
        <v>49.35</v>
      </c>
      <c r="X29">
        <f t="shared" si="16"/>
        <v>78</v>
      </c>
      <c r="Y29">
        <f t="shared" si="17"/>
        <v>69.75</v>
      </c>
    </row>
    <row r="30" spans="1:25">
      <c r="A30">
        <f>+'5-8" W Ind'!E21*1000</f>
        <v>76000</v>
      </c>
      <c r="C30">
        <f>+'5-8" W Ind'!R21</f>
        <v>1</v>
      </c>
      <c r="E30">
        <f t="shared" si="6"/>
        <v>85</v>
      </c>
      <c r="G30" s="35">
        <f t="shared" si="7"/>
        <v>76000</v>
      </c>
      <c r="H30" s="35"/>
      <c r="I30" s="35">
        <f t="shared" si="8"/>
        <v>583000</v>
      </c>
      <c r="K30">
        <f t="shared" si="9"/>
        <v>8</v>
      </c>
      <c r="M30" s="23">
        <f t="shared" si="10"/>
        <v>1191000</v>
      </c>
      <c r="O30" s="24">
        <f t="shared" si="11"/>
        <v>0.84229137199434234</v>
      </c>
      <c r="Q30">
        <f t="shared" si="4"/>
        <v>241.34000000000003</v>
      </c>
      <c r="S30">
        <f t="shared" si="5"/>
        <v>8.9600000000000009</v>
      </c>
      <c r="V30">
        <f t="shared" si="13"/>
        <v>32.49</v>
      </c>
      <c r="W30" s="31">
        <f t="shared" si="15"/>
        <v>49.35</v>
      </c>
      <c r="X30">
        <f t="shared" si="16"/>
        <v>78</v>
      </c>
      <c r="Y30">
        <f t="shared" si="17"/>
        <v>72.540000000000006</v>
      </c>
    </row>
    <row r="31" spans="1:25">
      <c r="A31">
        <f>+'5-8" W Ind'!E22*1000</f>
        <v>78000</v>
      </c>
      <c r="C31">
        <f>+'5-8" W Ind'!R22</f>
        <v>2</v>
      </c>
      <c r="E31">
        <f t="shared" si="6"/>
        <v>87</v>
      </c>
      <c r="G31" s="35">
        <f t="shared" si="7"/>
        <v>156000</v>
      </c>
      <c r="H31" s="35"/>
      <c r="I31" s="35">
        <f t="shared" si="8"/>
        <v>739000</v>
      </c>
      <c r="K31">
        <f t="shared" si="9"/>
        <v>6</v>
      </c>
      <c r="M31" s="23">
        <f t="shared" si="10"/>
        <v>1207000</v>
      </c>
      <c r="O31" s="24">
        <f t="shared" si="11"/>
        <v>0.8536067892503536</v>
      </c>
      <c r="Q31">
        <f t="shared" si="4"/>
        <v>493.84000000000003</v>
      </c>
      <c r="S31">
        <f t="shared" si="5"/>
        <v>17.920000000000002</v>
      </c>
      <c r="V31">
        <f t="shared" si="13"/>
        <v>64.98</v>
      </c>
      <c r="W31" s="31">
        <f t="shared" si="15"/>
        <v>98.7</v>
      </c>
      <c r="X31">
        <f t="shared" si="16"/>
        <v>156</v>
      </c>
      <c r="Y31">
        <f t="shared" si="17"/>
        <v>156.24</v>
      </c>
    </row>
    <row r="32" spans="1:25">
      <c r="A32">
        <f>+'5-8" W Ind'!E23*1000</f>
        <v>84000</v>
      </c>
      <c r="C32">
        <f>+'5-8" W Ind'!R23</f>
        <v>1</v>
      </c>
      <c r="E32">
        <f t="shared" si="6"/>
        <v>88</v>
      </c>
      <c r="G32" s="35">
        <f t="shared" si="7"/>
        <v>84000</v>
      </c>
      <c r="H32" s="35"/>
      <c r="I32" s="35">
        <f t="shared" si="8"/>
        <v>823000</v>
      </c>
      <c r="K32">
        <f t="shared" si="9"/>
        <v>5</v>
      </c>
      <c r="M32" s="23">
        <f t="shared" si="10"/>
        <v>1243000</v>
      </c>
      <c r="O32" s="24">
        <f t="shared" si="11"/>
        <v>0.87906647807637905</v>
      </c>
      <c r="Q32">
        <f t="shared" si="4"/>
        <v>263.66000000000003</v>
      </c>
      <c r="S32">
        <f t="shared" si="5"/>
        <v>8.9600000000000009</v>
      </c>
      <c r="V32">
        <f t="shared" si="13"/>
        <v>32.49</v>
      </c>
      <c r="W32" s="31">
        <f t="shared" si="15"/>
        <v>49.35</v>
      </c>
      <c r="X32">
        <f t="shared" si="16"/>
        <v>78</v>
      </c>
      <c r="Y32">
        <f t="shared" si="17"/>
        <v>94.86</v>
      </c>
    </row>
    <row r="33" spans="1:26">
      <c r="A33">
        <f>+'5-8" W Ind'!E24*1000</f>
        <v>106000</v>
      </c>
      <c r="C33">
        <f>+'5-8" W Ind'!R24</f>
        <v>1</v>
      </c>
      <c r="E33">
        <f t="shared" si="6"/>
        <v>89</v>
      </c>
      <c r="G33" s="35">
        <f t="shared" si="7"/>
        <v>106000</v>
      </c>
      <c r="H33" s="35"/>
      <c r="I33" s="35">
        <f t="shared" si="8"/>
        <v>929000</v>
      </c>
      <c r="K33">
        <f t="shared" si="9"/>
        <v>4</v>
      </c>
      <c r="M33" s="23">
        <f t="shared" si="10"/>
        <v>1353000</v>
      </c>
      <c r="O33" s="24">
        <f t="shared" si="11"/>
        <v>0.95685997171145687</v>
      </c>
      <c r="Q33">
        <f t="shared" si="4"/>
        <v>323.60000000000002</v>
      </c>
      <c r="S33">
        <f t="shared" si="5"/>
        <v>8.9600000000000009</v>
      </c>
      <c r="V33">
        <f t="shared" si="13"/>
        <v>32.49</v>
      </c>
      <c r="W33" s="31">
        <f t="shared" si="15"/>
        <v>49.35</v>
      </c>
      <c r="X33">
        <f t="shared" si="16"/>
        <v>78</v>
      </c>
      <c r="Y33" s="31">
        <f>$S$7*50*C33</f>
        <v>139.5</v>
      </c>
      <c r="Z33">
        <f>+$S$8*((A33-100000)/1000)*C33</f>
        <v>15.299999999999999</v>
      </c>
    </row>
    <row r="34" spans="1:26">
      <c r="A34">
        <f>+'5-8" W Ind'!E25*1000</f>
        <v>107000</v>
      </c>
      <c r="C34">
        <f>+'5-8" W Ind'!R25</f>
        <v>1</v>
      </c>
      <c r="E34">
        <f t="shared" si="6"/>
        <v>90</v>
      </c>
      <c r="G34" s="35">
        <f t="shared" si="7"/>
        <v>107000</v>
      </c>
      <c r="H34" s="35"/>
      <c r="I34" s="35">
        <f t="shared" si="8"/>
        <v>1036000</v>
      </c>
      <c r="K34">
        <f t="shared" si="9"/>
        <v>3</v>
      </c>
      <c r="M34" s="23">
        <f t="shared" si="10"/>
        <v>1357000</v>
      </c>
      <c r="O34" s="24">
        <f t="shared" si="11"/>
        <v>0.95968882602545968</v>
      </c>
      <c r="Q34">
        <f t="shared" si="4"/>
        <v>326.15000000000003</v>
      </c>
      <c r="S34">
        <f t="shared" si="5"/>
        <v>8.9600000000000009</v>
      </c>
      <c r="V34">
        <f t="shared" si="13"/>
        <v>32.49</v>
      </c>
      <c r="W34" s="31">
        <f t="shared" si="15"/>
        <v>49.35</v>
      </c>
      <c r="X34">
        <f t="shared" si="16"/>
        <v>78</v>
      </c>
      <c r="Y34" s="31">
        <f t="shared" ref="Y34:Y37" si="18">$S$7*50*C34</f>
        <v>139.5</v>
      </c>
      <c r="Z34">
        <f t="shared" ref="Z34:Z37" si="19">+$S$8*((A34-100000)/1000)*C34</f>
        <v>17.849999999999998</v>
      </c>
    </row>
    <row r="35" spans="1:26">
      <c r="A35">
        <f>+'5-8" W Ind'!E26*1000</f>
        <v>110000</v>
      </c>
      <c r="C35">
        <f>+'5-8" W Ind'!R26</f>
        <v>1</v>
      </c>
      <c r="E35">
        <f t="shared" si="6"/>
        <v>91</v>
      </c>
      <c r="G35" s="35">
        <f t="shared" si="7"/>
        <v>110000</v>
      </c>
      <c r="H35" s="35"/>
      <c r="I35" s="35">
        <f t="shared" si="8"/>
        <v>1146000</v>
      </c>
      <c r="K35">
        <f t="shared" si="9"/>
        <v>2</v>
      </c>
      <c r="M35" s="23">
        <f t="shared" si="10"/>
        <v>1366000</v>
      </c>
      <c r="O35" s="24">
        <f t="shared" si="11"/>
        <v>0.9660537482319661</v>
      </c>
      <c r="Q35">
        <f t="shared" si="4"/>
        <v>333.8</v>
      </c>
      <c r="S35">
        <f t="shared" si="5"/>
        <v>8.9600000000000009</v>
      </c>
      <c r="V35">
        <f t="shared" si="13"/>
        <v>32.49</v>
      </c>
      <c r="W35" s="31">
        <f t="shared" si="15"/>
        <v>49.35</v>
      </c>
      <c r="X35">
        <f t="shared" si="16"/>
        <v>78</v>
      </c>
      <c r="Y35" s="31">
        <f t="shared" si="18"/>
        <v>139.5</v>
      </c>
      <c r="Z35">
        <f t="shared" si="19"/>
        <v>25.5</v>
      </c>
    </row>
    <row r="36" spans="1:26">
      <c r="A36">
        <f>+'5-8" W Ind'!E27*1000</f>
        <v>116000</v>
      </c>
      <c r="C36">
        <f>+'5-8" W Ind'!R27</f>
        <v>1</v>
      </c>
      <c r="E36">
        <f t="shared" si="6"/>
        <v>92</v>
      </c>
      <c r="G36" s="35">
        <f t="shared" si="7"/>
        <v>116000</v>
      </c>
      <c r="H36" s="35"/>
      <c r="I36" s="35">
        <f t="shared" si="8"/>
        <v>1262000</v>
      </c>
      <c r="K36">
        <f t="shared" si="9"/>
        <v>1</v>
      </c>
      <c r="M36" s="23">
        <f t="shared" si="10"/>
        <v>1378000</v>
      </c>
      <c r="O36" s="24">
        <f t="shared" si="11"/>
        <v>0.97454031117397455</v>
      </c>
      <c r="Q36">
        <f t="shared" si="4"/>
        <v>349.1</v>
      </c>
      <c r="S36">
        <f t="shared" si="5"/>
        <v>8.9600000000000009</v>
      </c>
      <c r="V36">
        <f t="shared" si="13"/>
        <v>32.49</v>
      </c>
      <c r="W36" s="31">
        <f t="shared" si="15"/>
        <v>49.35</v>
      </c>
      <c r="X36">
        <f t="shared" si="16"/>
        <v>78</v>
      </c>
      <c r="Y36" s="31">
        <f t="shared" si="18"/>
        <v>139.5</v>
      </c>
      <c r="Z36">
        <f t="shared" si="19"/>
        <v>40.799999999999997</v>
      </c>
    </row>
    <row r="37" spans="1:26">
      <c r="A37">
        <f>+'5-8" W Ind'!E28*1000</f>
        <v>152000</v>
      </c>
      <c r="C37">
        <f>+'5-8" W Ind'!R28</f>
        <v>1</v>
      </c>
      <c r="E37">
        <f t="shared" si="6"/>
        <v>93</v>
      </c>
      <c r="G37" s="35">
        <f t="shared" si="7"/>
        <v>152000</v>
      </c>
      <c r="H37" s="35"/>
      <c r="I37" s="35">
        <f t="shared" si="8"/>
        <v>1414000</v>
      </c>
      <c r="K37">
        <f t="shared" si="9"/>
        <v>0</v>
      </c>
      <c r="M37" s="23">
        <f t="shared" si="10"/>
        <v>1414000</v>
      </c>
      <c r="O37" s="24">
        <f t="shared" si="11"/>
        <v>1</v>
      </c>
      <c r="Q37">
        <f t="shared" si="4"/>
        <v>440.9</v>
      </c>
      <c r="S37">
        <f t="shared" si="5"/>
        <v>8.9600000000000009</v>
      </c>
      <c r="V37">
        <f t="shared" si="13"/>
        <v>32.49</v>
      </c>
      <c r="W37" s="31">
        <f t="shared" si="15"/>
        <v>49.35</v>
      </c>
      <c r="X37">
        <f t="shared" si="16"/>
        <v>78</v>
      </c>
      <c r="Y37" s="31">
        <f t="shared" si="18"/>
        <v>139.5</v>
      </c>
      <c r="Z37">
        <f t="shared" si="19"/>
        <v>132.6</v>
      </c>
    </row>
    <row r="39" spans="1:26">
      <c r="Q39">
        <f>SUM(Q12:Q38)</f>
        <v>4986.9500000000007</v>
      </c>
      <c r="S39">
        <f>SUM(S12:S38)</f>
        <v>833.28000000000054</v>
      </c>
      <c r="V39">
        <f>SUM(V12:V38)</f>
        <v>1144.3700000000001</v>
      </c>
      <c r="W39">
        <f>SUM(W12:W38)</f>
        <v>641.55000000000007</v>
      </c>
      <c r="X39">
        <f>SUM(X12:X38)</f>
        <v>936</v>
      </c>
      <c r="Y39">
        <f>SUM(Y12:Y38)</f>
        <v>1199.7</v>
      </c>
      <c r="Z39">
        <f>SUM(Z12:Z38)</f>
        <v>232.04999999999998</v>
      </c>
    </row>
    <row r="41" spans="1:26">
      <c r="S41" s="212">
        <f>+S39/S2</f>
        <v>93.000000000000057</v>
      </c>
      <c r="T41" s="212"/>
      <c r="U41" s="212"/>
      <c r="V41" s="212">
        <f>+V39/S4</f>
        <v>317.00000000000006</v>
      </c>
      <c r="W41" s="212">
        <f>+W39/S5</f>
        <v>195.00000000000003</v>
      </c>
      <c r="X41" s="212">
        <f>+X39/S6</f>
        <v>300</v>
      </c>
      <c r="Y41" s="212">
        <f>+Y39/S7</f>
        <v>430</v>
      </c>
      <c r="Z41" s="212">
        <f>+Z39/S8</f>
        <v>91</v>
      </c>
    </row>
  </sheetData>
  <pageMargins left="0.7" right="0.7" top="0.75" bottom="0.75" header="0.3" footer="0.3"/>
  <pageSetup scale="94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3"/>
  <sheetViews>
    <sheetView workbookViewId="0">
      <selection activeCell="H22" sqref="A21:H22"/>
    </sheetView>
  </sheetViews>
  <sheetFormatPr defaultRowHeight="12.75"/>
  <sheetData>
    <row r="1" spans="1:18" s="1" customFormat="1" ht="12.75" customHeight="1">
      <c r="A1" s="1" t="s">
        <v>56</v>
      </c>
      <c r="B1" s="1" t="s">
        <v>55</v>
      </c>
      <c r="C1" s="1" t="s">
        <v>0</v>
      </c>
      <c r="D1" s="1" t="s">
        <v>54</v>
      </c>
      <c r="E1" s="1" t="s">
        <v>302</v>
      </c>
      <c r="F1" s="3" t="s">
        <v>1</v>
      </c>
      <c r="G1" s="3" t="s">
        <v>2</v>
      </c>
      <c r="H1" s="3" t="s">
        <v>3</v>
      </c>
      <c r="I1" s="3" t="s">
        <v>4</v>
      </c>
      <c r="J1" s="3" t="s">
        <v>5</v>
      </c>
      <c r="K1" s="3" t="s">
        <v>6</v>
      </c>
      <c r="L1" s="3" t="s">
        <v>7</v>
      </c>
      <c r="M1" s="3" t="s">
        <v>8</v>
      </c>
      <c r="N1" s="3" t="s">
        <v>9</v>
      </c>
      <c r="O1" s="3" t="s">
        <v>10</v>
      </c>
      <c r="P1" s="3" t="s">
        <v>11</v>
      </c>
      <c r="Q1" s="3" t="s">
        <v>12</v>
      </c>
      <c r="R1" s="1" t="s">
        <v>13</v>
      </c>
    </row>
    <row r="3" spans="1:18" s="1" customFormat="1" ht="12.75" customHeight="1">
      <c r="A3" s="3" t="s">
        <v>27</v>
      </c>
      <c r="B3" s="3" t="s">
        <v>28</v>
      </c>
      <c r="C3" s="3" t="s">
        <v>29</v>
      </c>
      <c r="D3" s="3" t="s">
        <v>26</v>
      </c>
      <c r="E3" s="3" t="s">
        <v>57</v>
      </c>
      <c r="F3" s="2">
        <v>1</v>
      </c>
      <c r="G3" s="2">
        <v>1</v>
      </c>
      <c r="H3" s="2">
        <v>1</v>
      </c>
      <c r="I3" s="2">
        <v>1</v>
      </c>
      <c r="J3" s="2">
        <v>1</v>
      </c>
      <c r="K3" s="2">
        <v>1</v>
      </c>
      <c r="L3" s="2">
        <v>1</v>
      </c>
      <c r="M3" s="2">
        <v>1</v>
      </c>
      <c r="N3" s="2">
        <v>1</v>
      </c>
      <c r="O3" s="2">
        <v>1</v>
      </c>
      <c r="P3" s="2">
        <v>1</v>
      </c>
      <c r="Q3" s="2">
        <v>1</v>
      </c>
      <c r="R3" s="1">
        <f>SUM(F3:Q3)</f>
        <v>12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14"/>
  <sheetViews>
    <sheetView view="pageBreakPreview" topLeftCell="G1" zoomScale="115" zoomScaleNormal="100" zoomScaleSheetLayoutView="115" workbookViewId="0">
      <selection activeCell="K87" sqref="K87"/>
    </sheetView>
  </sheetViews>
  <sheetFormatPr defaultRowHeight="12.75"/>
  <cols>
    <col min="1" max="1" width="12.42578125" customWidth="1"/>
    <col min="2" max="2" width="2.140625" customWidth="1"/>
    <col min="3" max="3" width="10" bestFit="1" customWidth="1"/>
    <col min="4" max="4" width="2.140625" customWidth="1"/>
    <col min="5" max="5" width="10.5703125" bestFit="1" customWidth="1"/>
    <col min="6" max="6" width="2.140625" customWidth="1"/>
    <col min="7" max="7" width="9.85546875" bestFit="1" customWidth="1"/>
    <col min="8" max="8" width="2.140625" customWidth="1"/>
    <col min="9" max="9" width="10" bestFit="1" customWidth="1"/>
    <col min="10" max="10" width="2.140625" customWidth="1"/>
    <col min="12" max="12" width="2.140625" customWidth="1"/>
    <col min="13" max="13" width="11.7109375" bestFit="1" customWidth="1"/>
    <col min="14" max="14" width="2.140625" customWidth="1"/>
    <col min="15" max="15" width="11.5703125" customWidth="1"/>
    <col min="17" max="17" width="23.28515625" bestFit="1" customWidth="1"/>
    <col min="18" max="18" width="0.5703125" customWidth="1"/>
    <col min="19" max="19" width="12.85546875" bestFit="1" customWidth="1"/>
    <col min="20" max="20" width="0.85546875" customWidth="1"/>
  </cols>
  <sheetData>
    <row r="1" spans="1:26">
      <c r="A1" s="5" t="s">
        <v>303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 t="s">
        <v>344</v>
      </c>
      <c r="U1" s="25"/>
    </row>
    <row r="2" spans="1:26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Q2" s="25" t="s">
        <v>329</v>
      </c>
      <c r="R2" s="25"/>
      <c r="S2" s="26">
        <v>8.9600000000000009</v>
      </c>
      <c r="T2" s="25"/>
      <c r="U2" s="25"/>
    </row>
    <row r="3" spans="1:26">
      <c r="A3" s="7" t="s">
        <v>304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 t="s">
        <v>365</v>
      </c>
      <c r="Q3" s="27" t="s">
        <v>358</v>
      </c>
      <c r="R3" s="25"/>
      <c r="S3" s="26">
        <v>0</v>
      </c>
      <c r="T3" s="25" t="s">
        <v>331</v>
      </c>
      <c r="U3" s="25"/>
    </row>
    <row r="4" spans="1:26">
      <c r="A4" s="7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Q4" s="27" t="s">
        <v>359</v>
      </c>
      <c r="R4" s="25"/>
      <c r="S4" s="26">
        <v>3.61</v>
      </c>
      <c r="T4" s="25" t="s">
        <v>331</v>
      </c>
      <c r="U4" s="25"/>
    </row>
    <row r="5" spans="1:26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Q5" s="27" t="s">
        <v>360</v>
      </c>
      <c r="R5" s="25"/>
      <c r="S5" s="26">
        <v>3.29</v>
      </c>
      <c r="T5" s="25" t="s">
        <v>331</v>
      </c>
      <c r="U5" s="25"/>
    </row>
    <row r="6" spans="1:26" ht="13.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Q6" s="27" t="s">
        <v>334</v>
      </c>
      <c r="R6" s="25"/>
      <c r="S6" s="26">
        <v>3.12</v>
      </c>
      <c r="T6" s="25" t="s">
        <v>331</v>
      </c>
      <c r="U6" s="25"/>
    </row>
    <row r="7" spans="1:26">
      <c r="A7" s="8" t="s">
        <v>306</v>
      </c>
      <c r="B7" s="9"/>
      <c r="C7" s="10" t="s">
        <v>307</v>
      </c>
      <c r="D7" s="9"/>
      <c r="E7" s="10" t="s">
        <v>308</v>
      </c>
      <c r="F7" s="9"/>
      <c r="G7" s="10" t="s">
        <v>309</v>
      </c>
      <c r="H7" s="9"/>
      <c r="I7" s="10" t="s">
        <v>310</v>
      </c>
      <c r="J7" s="9"/>
      <c r="K7" s="10" t="s">
        <v>311</v>
      </c>
      <c r="L7" s="9"/>
      <c r="M7" s="10" t="s">
        <v>312</v>
      </c>
      <c r="N7" s="9"/>
      <c r="O7" s="11" t="s">
        <v>313</v>
      </c>
      <c r="Q7" s="27" t="s">
        <v>335</v>
      </c>
      <c r="R7" s="25"/>
      <c r="S7" s="26">
        <v>2.79</v>
      </c>
      <c r="T7" s="25" t="s">
        <v>331</v>
      </c>
      <c r="U7" s="25"/>
    </row>
    <row r="8" spans="1:26">
      <c r="A8" s="12"/>
      <c r="B8" s="13"/>
      <c r="C8" s="13"/>
      <c r="D8" s="13"/>
      <c r="E8" s="13"/>
      <c r="F8" s="13"/>
      <c r="G8" s="13" t="s">
        <v>314</v>
      </c>
      <c r="H8" s="13"/>
      <c r="I8" s="13"/>
      <c r="J8" s="13"/>
      <c r="K8" s="13"/>
      <c r="L8" s="13"/>
      <c r="M8" s="13" t="s">
        <v>315</v>
      </c>
      <c r="N8" s="13"/>
      <c r="O8" s="14"/>
      <c r="Q8" s="27" t="s">
        <v>361</v>
      </c>
      <c r="R8" s="25"/>
      <c r="S8" s="26">
        <v>2.5499999999999998</v>
      </c>
      <c r="T8" s="25" t="s">
        <v>331</v>
      </c>
      <c r="U8" s="25"/>
    </row>
    <row r="9" spans="1:26">
      <c r="A9" s="12" t="s">
        <v>316</v>
      </c>
      <c r="B9" s="13"/>
      <c r="C9" s="13" t="s">
        <v>317</v>
      </c>
      <c r="D9" s="13"/>
      <c r="E9" s="13" t="s">
        <v>318</v>
      </c>
      <c r="F9" s="13"/>
      <c r="G9" s="13" t="s">
        <v>319</v>
      </c>
      <c r="H9" s="13"/>
      <c r="I9" s="13" t="s">
        <v>320</v>
      </c>
      <c r="J9" s="13"/>
      <c r="K9" s="13" t="s">
        <v>321</v>
      </c>
      <c r="L9" s="13"/>
      <c r="M9" s="13" t="s">
        <v>322</v>
      </c>
      <c r="N9" s="13"/>
      <c r="O9" s="14" t="s">
        <v>323</v>
      </c>
    </row>
    <row r="10" spans="1:26">
      <c r="A10" s="15" t="s">
        <v>324</v>
      </c>
      <c r="B10" s="13"/>
      <c r="C10" s="16" t="s">
        <v>325</v>
      </c>
      <c r="D10" s="13"/>
      <c r="E10" s="16" t="s">
        <v>325</v>
      </c>
      <c r="F10" s="13"/>
      <c r="G10" s="17" t="s">
        <v>326</v>
      </c>
      <c r="H10" s="13"/>
      <c r="I10" s="16" t="s">
        <v>314</v>
      </c>
      <c r="J10" s="13"/>
      <c r="K10" s="16" t="s">
        <v>325</v>
      </c>
      <c r="L10" s="13"/>
      <c r="M10" s="17" t="s">
        <v>327</v>
      </c>
      <c r="N10" s="13"/>
      <c r="O10" s="18" t="s">
        <v>328</v>
      </c>
      <c r="S10" s="30" t="s">
        <v>337</v>
      </c>
      <c r="T10" s="30"/>
      <c r="U10" s="30" t="s">
        <v>338</v>
      </c>
      <c r="V10" s="30" t="s">
        <v>339</v>
      </c>
      <c r="W10" s="30" t="s">
        <v>340</v>
      </c>
      <c r="X10" s="30" t="s">
        <v>341</v>
      </c>
      <c r="Y10" s="30" t="s">
        <v>342</v>
      </c>
      <c r="Z10" s="30" t="s">
        <v>343</v>
      </c>
    </row>
    <row r="12" spans="1:26">
      <c r="A12">
        <f>+'3-4" W C'!E3*1000</f>
        <v>0</v>
      </c>
      <c r="C12">
        <f>+'3-4" W C'!R3</f>
        <v>12</v>
      </c>
      <c r="E12">
        <f>+C12</f>
        <v>12</v>
      </c>
      <c r="G12">
        <f>+C12*E12</f>
        <v>144</v>
      </c>
      <c r="I12">
        <f>+G12</f>
        <v>144</v>
      </c>
      <c r="K12">
        <f>+I12-I12</f>
        <v>0</v>
      </c>
      <c r="M12">
        <f>+A12*K12+I12</f>
        <v>144</v>
      </c>
      <c r="O12" s="37">
        <v>1</v>
      </c>
      <c r="Q12">
        <f>SUM(S12:Z12)</f>
        <v>107.52000000000001</v>
      </c>
      <c r="S12">
        <f>+S2*C12</f>
        <v>107.52000000000001</v>
      </c>
    </row>
    <row r="14" spans="1:26">
      <c r="S14" s="212">
        <f>+S12/S2</f>
        <v>12</v>
      </c>
    </row>
  </sheetData>
  <pageMargins left="0.7" right="0.7" top="0.75" bottom="0.75" header="0.3" footer="0.3"/>
  <pageSetup scale="91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74"/>
  <sheetViews>
    <sheetView workbookViewId="0">
      <selection activeCell="E27" sqref="E27"/>
    </sheetView>
  </sheetViews>
  <sheetFormatPr defaultRowHeight="12.75"/>
  <cols>
    <col min="2" max="2" width="41.7109375" bestFit="1" customWidth="1"/>
  </cols>
  <sheetData>
    <row r="1" spans="1:18" s="1" customFormat="1" ht="12.75" customHeight="1">
      <c r="A1" s="1" t="s">
        <v>56</v>
      </c>
      <c r="B1" s="1" t="s">
        <v>55</v>
      </c>
      <c r="C1" s="1" t="s">
        <v>0</v>
      </c>
      <c r="D1" s="1" t="s">
        <v>54</v>
      </c>
      <c r="E1" s="1" t="s">
        <v>302</v>
      </c>
      <c r="F1" s="3" t="s">
        <v>1</v>
      </c>
      <c r="G1" s="3" t="s">
        <v>2</v>
      </c>
      <c r="H1" s="3" t="s">
        <v>3</v>
      </c>
      <c r="I1" s="3" t="s">
        <v>4</v>
      </c>
      <c r="J1" s="3" t="s">
        <v>5</v>
      </c>
      <c r="K1" s="3" t="s">
        <v>6</v>
      </c>
      <c r="L1" s="3" t="s">
        <v>7</v>
      </c>
      <c r="M1" s="3" t="s">
        <v>8</v>
      </c>
      <c r="N1" s="3" t="s">
        <v>9</v>
      </c>
      <c r="O1" s="3" t="s">
        <v>10</v>
      </c>
      <c r="P1" s="3" t="s">
        <v>11</v>
      </c>
      <c r="Q1" s="3" t="s">
        <v>12</v>
      </c>
      <c r="R1" s="1" t="s">
        <v>13</v>
      </c>
    </row>
    <row r="3" spans="1:18" s="1" customFormat="1" ht="12.75" customHeight="1">
      <c r="A3" s="3" t="s">
        <v>27</v>
      </c>
      <c r="B3" s="3" t="s">
        <v>28</v>
      </c>
      <c r="C3" s="3" t="s">
        <v>29</v>
      </c>
      <c r="D3" s="3" t="s">
        <v>30</v>
      </c>
      <c r="E3" s="29">
        <v>0</v>
      </c>
      <c r="F3" s="2">
        <v>3</v>
      </c>
      <c r="G3" s="2">
        <v>5</v>
      </c>
      <c r="H3" s="2">
        <v>6</v>
      </c>
      <c r="I3" s="2">
        <v>3</v>
      </c>
      <c r="J3" s="2">
        <v>4</v>
      </c>
      <c r="L3" s="2">
        <v>3</v>
      </c>
      <c r="M3" s="2">
        <v>2</v>
      </c>
      <c r="N3" s="2">
        <v>1</v>
      </c>
      <c r="P3" s="2">
        <v>1</v>
      </c>
      <c r="Q3" s="2">
        <v>3</v>
      </c>
      <c r="R3" s="2">
        <v>31</v>
      </c>
    </row>
    <row r="4" spans="1:18" s="1" customFormat="1" ht="12.75" customHeight="1">
      <c r="A4" s="3" t="s">
        <v>27</v>
      </c>
      <c r="B4" s="3" t="s">
        <v>28</v>
      </c>
      <c r="C4" s="3" t="s">
        <v>29</v>
      </c>
      <c r="D4" s="3" t="s">
        <v>30</v>
      </c>
      <c r="E4" s="29">
        <v>1</v>
      </c>
      <c r="F4" s="2">
        <v>7</v>
      </c>
      <c r="G4" s="2">
        <v>5</v>
      </c>
      <c r="H4" s="2">
        <v>5</v>
      </c>
      <c r="I4" s="2">
        <v>7</v>
      </c>
      <c r="J4" s="2">
        <v>9</v>
      </c>
      <c r="K4" s="2">
        <v>7</v>
      </c>
      <c r="L4" s="2">
        <v>7</v>
      </c>
      <c r="M4" s="2">
        <v>5</v>
      </c>
      <c r="N4" s="2">
        <v>6</v>
      </c>
      <c r="O4" s="2">
        <v>7</v>
      </c>
      <c r="P4" s="2">
        <v>7</v>
      </c>
      <c r="Q4" s="2">
        <v>7</v>
      </c>
      <c r="R4" s="2">
        <v>79</v>
      </c>
    </row>
    <row r="5" spans="1:18" s="1" customFormat="1" ht="12.75" customHeight="1">
      <c r="A5" s="3" t="s">
        <v>27</v>
      </c>
      <c r="B5" s="3" t="s">
        <v>28</v>
      </c>
      <c r="C5" s="3" t="s">
        <v>29</v>
      </c>
      <c r="D5" s="3" t="s">
        <v>30</v>
      </c>
      <c r="E5" s="29">
        <v>2</v>
      </c>
      <c r="F5" s="2">
        <v>2</v>
      </c>
      <c r="G5" s="2">
        <v>2</v>
      </c>
      <c r="H5" s="2">
        <v>2</v>
      </c>
      <c r="I5" s="2">
        <v>4</v>
      </c>
      <c r="J5" s="2">
        <v>3</v>
      </c>
      <c r="K5" s="2">
        <v>4</v>
      </c>
      <c r="L5" s="2">
        <v>3</v>
      </c>
      <c r="M5" s="2">
        <v>5</v>
      </c>
      <c r="N5" s="2">
        <v>3</v>
      </c>
      <c r="O5" s="2">
        <v>3</v>
      </c>
      <c r="P5" s="2">
        <v>3</v>
      </c>
      <c r="Q5" s="2">
        <v>2</v>
      </c>
      <c r="R5" s="2">
        <v>36</v>
      </c>
    </row>
    <row r="6" spans="1:18" s="1" customFormat="1" ht="12.75" customHeight="1">
      <c r="A6" s="3" t="s">
        <v>27</v>
      </c>
      <c r="B6" s="3" t="s">
        <v>28</v>
      </c>
      <c r="C6" s="3" t="s">
        <v>29</v>
      </c>
      <c r="D6" s="3" t="s">
        <v>30</v>
      </c>
      <c r="E6" s="29">
        <v>3</v>
      </c>
      <c r="F6" s="2">
        <v>5</v>
      </c>
      <c r="G6" s="2">
        <v>5</v>
      </c>
      <c r="H6" s="2">
        <v>7</v>
      </c>
      <c r="I6" s="2">
        <v>4</v>
      </c>
      <c r="J6" s="2">
        <v>2</v>
      </c>
      <c r="K6" s="2">
        <v>3</v>
      </c>
      <c r="L6" s="2">
        <v>5</v>
      </c>
      <c r="M6" s="2">
        <v>2</v>
      </c>
      <c r="N6" s="2">
        <v>3</v>
      </c>
      <c r="O6" s="2">
        <v>2</v>
      </c>
      <c r="P6" s="2">
        <v>3</v>
      </c>
      <c r="Q6" s="2">
        <v>4</v>
      </c>
      <c r="R6" s="2">
        <v>45</v>
      </c>
    </row>
    <row r="7" spans="1:18" s="1" customFormat="1" ht="12.75" customHeight="1">
      <c r="A7" s="3" t="s">
        <v>27</v>
      </c>
      <c r="B7" s="3" t="s">
        <v>28</v>
      </c>
      <c r="C7" s="3" t="s">
        <v>29</v>
      </c>
      <c r="D7" s="3" t="s">
        <v>30</v>
      </c>
      <c r="E7" s="29">
        <v>4</v>
      </c>
      <c r="F7" s="2">
        <v>6</v>
      </c>
      <c r="G7" s="2">
        <v>3</v>
      </c>
      <c r="H7" s="2">
        <v>3</v>
      </c>
      <c r="I7" s="2">
        <v>4</v>
      </c>
      <c r="J7" s="2">
        <v>6</v>
      </c>
      <c r="K7" s="2">
        <v>2</v>
      </c>
      <c r="L7" s="2">
        <v>5</v>
      </c>
      <c r="M7" s="2">
        <v>4</v>
      </c>
      <c r="N7" s="2">
        <v>4</v>
      </c>
      <c r="O7" s="2">
        <v>5</v>
      </c>
      <c r="P7" s="2">
        <v>6</v>
      </c>
      <c r="Q7" s="2">
        <v>5</v>
      </c>
      <c r="R7" s="2">
        <v>53</v>
      </c>
    </row>
    <row r="8" spans="1:18" s="1" customFormat="1" ht="12.75" customHeight="1">
      <c r="A8" s="3" t="s">
        <v>27</v>
      </c>
      <c r="B8" s="3" t="s">
        <v>28</v>
      </c>
      <c r="C8" s="3" t="s">
        <v>29</v>
      </c>
      <c r="D8" s="3" t="s">
        <v>30</v>
      </c>
      <c r="E8" s="29">
        <v>5</v>
      </c>
      <c r="F8" s="2">
        <v>3</v>
      </c>
      <c r="G8" s="2">
        <v>2</v>
      </c>
      <c r="H8" s="2">
        <v>5</v>
      </c>
      <c r="I8" s="2">
        <v>5</v>
      </c>
      <c r="J8" s="2">
        <v>2</v>
      </c>
      <c r="K8" s="2">
        <v>5</v>
      </c>
      <c r="L8" s="2">
        <v>7</v>
      </c>
      <c r="M8" s="2">
        <v>5</v>
      </c>
      <c r="N8" s="2">
        <v>6</v>
      </c>
      <c r="O8" s="2">
        <v>3</v>
      </c>
      <c r="P8" s="2">
        <v>5</v>
      </c>
      <c r="Q8" s="2">
        <v>3</v>
      </c>
      <c r="R8" s="2">
        <v>51</v>
      </c>
    </row>
    <row r="9" spans="1:18" s="1" customFormat="1" ht="12.75" customHeight="1">
      <c r="A9" s="3" t="s">
        <v>27</v>
      </c>
      <c r="B9" s="3" t="s">
        <v>28</v>
      </c>
      <c r="C9" s="3" t="s">
        <v>29</v>
      </c>
      <c r="D9" s="3" t="s">
        <v>30</v>
      </c>
      <c r="E9" s="29">
        <v>6</v>
      </c>
      <c r="F9" s="2">
        <v>2</v>
      </c>
      <c r="G9" s="2">
        <v>3</v>
      </c>
      <c r="H9" s="2">
        <v>3</v>
      </c>
      <c r="I9" s="2">
        <v>2</v>
      </c>
      <c r="J9" s="2">
        <v>2</v>
      </c>
      <c r="K9" s="2">
        <v>4</v>
      </c>
      <c r="L9" s="2">
        <v>1</v>
      </c>
      <c r="M9" s="2">
        <v>7</v>
      </c>
      <c r="N9" s="2">
        <v>4</v>
      </c>
      <c r="O9" s="2">
        <v>2</v>
      </c>
      <c r="P9" s="2">
        <v>4</v>
      </c>
      <c r="Q9" s="2">
        <v>5</v>
      </c>
      <c r="R9" s="2">
        <v>39</v>
      </c>
    </row>
    <row r="10" spans="1:18" s="1" customFormat="1" ht="12.75" customHeight="1">
      <c r="A10" s="3" t="s">
        <v>27</v>
      </c>
      <c r="B10" s="3" t="s">
        <v>28</v>
      </c>
      <c r="C10" s="3" t="s">
        <v>29</v>
      </c>
      <c r="D10" s="3" t="s">
        <v>30</v>
      </c>
      <c r="E10" s="29">
        <v>7</v>
      </c>
      <c r="F10" s="2">
        <v>3</v>
      </c>
      <c r="G10" s="2">
        <v>6</v>
      </c>
      <c r="H10" s="2">
        <v>4</v>
      </c>
      <c r="I10" s="2">
        <v>1</v>
      </c>
      <c r="J10" s="2">
        <v>5</v>
      </c>
      <c r="K10" s="2">
        <v>2</v>
      </c>
      <c r="L10" s="2">
        <v>2</v>
      </c>
      <c r="M10" s="2">
        <v>3</v>
      </c>
      <c r="N10" s="2">
        <v>2</v>
      </c>
      <c r="O10" s="2">
        <v>4</v>
      </c>
      <c r="P10" s="2">
        <v>2</v>
      </c>
      <c r="Q10" s="2">
        <v>2</v>
      </c>
      <c r="R10" s="2">
        <v>36</v>
      </c>
    </row>
    <row r="11" spans="1:18" s="1" customFormat="1" ht="12.75" customHeight="1">
      <c r="A11" s="3" t="s">
        <v>27</v>
      </c>
      <c r="B11" s="3" t="s">
        <v>28</v>
      </c>
      <c r="C11" s="3" t="s">
        <v>29</v>
      </c>
      <c r="D11" s="3" t="s">
        <v>30</v>
      </c>
      <c r="E11" s="29">
        <v>8</v>
      </c>
      <c r="F11" s="2">
        <v>4</v>
      </c>
      <c r="G11" s="2">
        <v>4</v>
      </c>
      <c r="H11" s="2">
        <v>1</v>
      </c>
      <c r="I11" s="2">
        <v>4</v>
      </c>
      <c r="J11" s="2">
        <v>4</v>
      </c>
      <c r="K11" s="2">
        <v>1</v>
      </c>
      <c r="L11" s="2">
        <v>1</v>
      </c>
      <c r="M11" s="2">
        <v>1</v>
      </c>
      <c r="N11" s="2">
        <v>3</v>
      </c>
      <c r="O11" s="2">
        <v>1</v>
      </c>
      <c r="P11" s="2">
        <v>2</v>
      </c>
      <c r="Q11" s="2">
        <v>2</v>
      </c>
      <c r="R11" s="2">
        <v>28</v>
      </c>
    </row>
    <row r="12" spans="1:18" s="1" customFormat="1" ht="12.75" customHeight="1">
      <c r="A12" s="3" t="s">
        <v>27</v>
      </c>
      <c r="B12" s="3" t="s">
        <v>28</v>
      </c>
      <c r="C12" s="3" t="s">
        <v>29</v>
      </c>
      <c r="D12" s="3" t="s">
        <v>30</v>
      </c>
      <c r="E12" s="29">
        <v>9</v>
      </c>
      <c r="F12" s="2">
        <v>1</v>
      </c>
      <c r="G12" s="2">
        <v>2</v>
      </c>
      <c r="H12" s="2">
        <v>2</v>
      </c>
      <c r="I12" s="2">
        <v>3</v>
      </c>
      <c r="J12" s="2">
        <v>1</v>
      </c>
      <c r="L12" s="2">
        <v>1</v>
      </c>
      <c r="N12" s="2">
        <v>3</v>
      </c>
      <c r="O12" s="2">
        <v>2</v>
      </c>
      <c r="P12" s="2">
        <v>3</v>
      </c>
      <c r="Q12" s="2">
        <v>2</v>
      </c>
      <c r="R12" s="2">
        <v>20</v>
      </c>
    </row>
    <row r="13" spans="1:18" s="1" customFormat="1" ht="12.75" customHeight="1">
      <c r="A13" s="3" t="s">
        <v>27</v>
      </c>
      <c r="B13" s="3" t="s">
        <v>28</v>
      </c>
      <c r="C13" s="3" t="s">
        <v>29</v>
      </c>
      <c r="D13" s="3" t="s">
        <v>30</v>
      </c>
      <c r="E13" s="29">
        <v>10</v>
      </c>
      <c r="F13" s="2">
        <v>2</v>
      </c>
      <c r="G13" s="2">
        <v>1</v>
      </c>
      <c r="H13" s="2">
        <v>4</v>
      </c>
      <c r="J13" s="2">
        <v>1</v>
      </c>
      <c r="K13" s="2">
        <v>3</v>
      </c>
      <c r="N13" s="2">
        <v>1</v>
      </c>
      <c r="O13" s="2">
        <v>4</v>
      </c>
      <c r="P13" s="2">
        <v>1</v>
      </c>
      <c r="R13" s="2">
        <v>17</v>
      </c>
    </row>
    <row r="14" spans="1:18" s="1" customFormat="1" ht="12.75" customHeight="1">
      <c r="A14" s="3" t="s">
        <v>27</v>
      </c>
      <c r="B14" s="3" t="s">
        <v>28</v>
      </c>
      <c r="C14" s="3" t="s">
        <v>29</v>
      </c>
      <c r="D14" s="3" t="s">
        <v>30</v>
      </c>
      <c r="E14" s="29">
        <v>11</v>
      </c>
      <c r="F14" s="2">
        <v>3</v>
      </c>
      <c r="H14" s="2">
        <v>1</v>
      </c>
      <c r="I14" s="2">
        <v>3</v>
      </c>
      <c r="J14" s="2">
        <v>2</v>
      </c>
      <c r="K14" s="2">
        <v>1</v>
      </c>
      <c r="L14" s="2">
        <v>2</v>
      </c>
      <c r="M14" s="2">
        <v>2</v>
      </c>
      <c r="N14" s="2">
        <v>3</v>
      </c>
      <c r="O14" s="2">
        <v>1</v>
      </c>
      <c r="P14" s="2">
        <v>3</v>
      </c>
      <c r="Q14" s="2">
        <v>3</v>
      </c>
      <c r="R14" s="2">
        <v>24</v>
      </c>
    </row>
    <row r="15" spans="1:18" s="1" customFormat="1" ht="12.75" customHeight="1">
      <c r="A15" s="3" t="s">
        <v>27</v>
      </c>
      <c r="B15" s="3" t="s">
        <v>28</v>
      </c>
      <c r="C15" s="3" t="s">
        <v>29</v>
      </c>
      <c r="D15" s="3" t="s">
        <v>30</v>
      </c>
      <c r="E15" s="29">
        <v>12</v>
      </c>
      <c r="G15" s="2">
        <v>4</v>
      </c>
      <c r="I15" s="2">
        <v>3</v>
      </c>
      <c r="J15" s="2">
        <v>2</v>
      </c>
      <c r="K15" s="2">
        <v>3</v>
      </c>
      <c r="L15" s="2">
        <v>1</v>
      </c>
      <c r="M15" s="2">
        <v>1</v>
      </c>
      <c r="N15" s="2">
        <v>1</v>
      </c>
      <c r="O15" s="2">
        <v>2</v>
      </c>
      <c r="P15" s="2">
        <v>4</v>
      </c>
      <c r="Q15" s="2">
        <v>4</v>
      </c>
      <c r="R15" s="2">
        <v>25</v>
      </c>
    </row>
    <row r="16" spans="1:18" s="1" customFormat="1" ht="12.75" customHeight="1">
      <c r="A16" s="3" t="s">
        <v>27</v>
      </c>
      <c r="B16" s="3" t="s">
        <v>28</v>
      </c>
      <c r="C16" s="3" t="s">
        <v>29</v>
      </c>
      <c r="D16" s="3" t="s">
        <v>30</v>
      </c>
      <c r="E16" s="29">
        <v>13</v>
      </c>
      <c r="F16" s="2">
        <v>3</v>
      </c>
      <c r="G16" s="2">
        <v>2</v>
      </c>
      <c r="H16" s="2">
        <v>1</v>
      </c>
      <c r="J16" s="2">
        <v>2</v>
      </c>
      <c r="K16" s="2">
        <v>1</v>
      </c>
      <c r="L16" s="2">
        <v>2</v>
      </c>
      <c r="O16" s="2">
        <v>5</v>
      </c>
      <c r="P16" s="2">
        <v>1</v>
      </c>
      <c r="Q16" s="2">
        <v>1</v>
      </c>
      <c r="R16" s="2">
        <v>18</v>
      </c>
    </row>
    <row r="17" spans="1:18" s="1" customFormat="1" ht="12.75" customHeight="1">
      <c r="A17" s="3" t="s">
        <v>27</v>
      </c>
      <c r="B17" s="3" t="s">
        <v>28</v>
      </c>
      <c r="C17" s="3" t="s">
        <v>29</v>
      </c>
      <c r="D17" s="3" t="s">
        <v>30</v>
      </c>
      <c r="E17" s="29">
        <v>14</v>
      </c>
      <c r="I17" s="2">
        <v>2</v>
      </c>
      <c r="J17" s="2">
        <v>1</v>
      </c>
      <c r="K17" s="2">
        <v>2</v>
      </c>
      <c r="L17" s="2">
        <v>1</v>
      </c>
      <c r="M17" s="2">
        <v>4</v>
      </c>
      <c r="N17" s="2">
        <v>2</v>
      </c>
      <c r="O17" s="2">
        <v>1</v>
      </c>
      <c r="P17" s="2">
        <v>1</v>
      </c>
      <c r="Q17" s="2">
        <v>1</v>
      </c>
      <c r="R17" s="2">
        <v>15</v>
      </c>
    </row>
    <row r="18" spans="1:18" s="1" customFormat="1" ht="12.75" customHeight="1">
      <c r="A18" s="3" t="s">
        <v>27</v>
      </c>
      <c r="B18" s="3" t="s">
        <v>28</v>
      </c>
      <c r="C18" s="3" t="s">
        <v>29</v>
      </c>
      <c r="D18" s="3" t="s">
        <v>30</v>
      </c>
      <c r="E18" s="29">
        <v>15</v>
      </c>
      <c r="F18" s="2">
        <v>1</v>
      </c>
      <c r="G18" s="2">
        <v>2</v>
      </c>
      <c r="H18" s="2">
        <v>1</v>
      </c>
      <c r="I18" s="2">
        <v>1</v>
      </c>
      <c r="K18" s="2">
        <v>2</v>
      </c>
      <c r="L18" s="2">
        <v>1</v>
      </c>
      <c r="M18" s="2">
        <v>1</v>
      </c>
      <c r="N18" s="2">
        <v>2</v>
      </c>
      <c r="O18" s="2">
        <v>1</v>
      </c>
      <c r="P18" s="2">
        <v>2</v>
      </c>
      <c r="Q18" s="2">
        <v>2</v>
      </c>
      <c r="R18" s="2">
        <v>16</v>
      </c>
    </row>
    <row r="19" spans="1:18" s="1" customFormat="1" ht="12.75" customHeight="1">
      <c r="A19" s="3" t="s">
        <v>27</v>
      </c>
      <c r="B19" s="3" t="s">
        <v>28</v>
      </c>
      <c r="C19" s="3" t="s">
        <v>29</v>
      </c>
      <c r="D19" s="3" t="s">
        <v>30</v>
      </c>
      <c r="E19" s="29">
        <v>16</v>
      </c>
      <c r="F19" s="2">
        <v>1</v>
      </c>
      <c r="G19" s="2">
        <v>1</v>
      </c>
      <c r="I19" s="2">
        <v>2</v>
      </c>
      <c r="J19" s="2">
        <v>3</v>
      </c>
      <c r="K19" s="2">
        <v>1</v>
      </c>
      <c r="L19" s="2">
        <v>2</v>
      </c>
      <c r="M19" s="2">
        <v>1</v>
      </c>
      <c r="N19" s="2">
        <v>2</v>
      </c>
      <c r="O19" s="2">
        <v>1</v>
      </c>
      <c r="P19" s="2">
        <v>1</v>
      </c>
      <c r="Q19" s="2">
        <v>2</v>
      </c>
      <c r="R19" s="2">
        <v>17</v>
      </c>
    </row>
    <row r="20" spans="1:18" s="1" customFormat="1" ht="12.75" customHeight="1">
      <c r="A20" s="3" t="s">
        <v>27</v>
      </c>
      <c r="B20" s="3" t="s">
        <v>28</v>
      </c>
      <c r="C20" s="3" t="s">
        <v>29</v>
      </c>
      <c r="D20" s="3" t="s">
        <v>30</v>
      </c>
      <c r="E20" s="29">
        <v>17</v>
      </c>
      <c r="F20" s="2">
        <v>1</v>
      </c>
      <c r="H20" s="2">
        <v>3</v>
      </c>
      <c r="I20" s="2">
        <v>2</v>
      </c>
      <c r="K20" s="2">
        <v>2</v>
      </c>
      <c r="L20" s="2">
        <v>2</v>
      </c>
      <c r="M20" s="2">
        <v>2</v>
      </c>
      <c r="O20" s="2">
        <v>1</v>
      </c>
      <c r="P20" s="2">
        <v>1</v>
      </c>
      <c r="R20" s="2">
        <v>14</v>
      </c>
    </row>
    <row r="21" spans="1:18" s="1" customFormat="1" ht="12.75" customHeight="1">
      <c r="A21" s="3" t="s">
        <v>27</v>
      </c>
      <c r="B21" s="3" t="s">
        <v>28</v>
      </c>
      <c r="C21" s="3" t="s">
        <v>29</v>
      </c>
      <c r="D21" s="3" t="s">
        <v>30</v>
      </c>
      <c r="E21" s="29">
        <v>18</v>
      </c>
      <c r="G21" s="2">
        <v>1</v>
      </c>
      <c r="I21" s="2">
        <v>1</v>
      </c>
      <c r="J21" s="2">
        <v>1</v>
      </c>
      <c r="K21" s="2">
        <v>1</v>
      </c>
      <c r="L21" s="2">
        <v>1</v>
      </c>
      <c r="N21" s="2">
        <v>4</v>
      </c>
      <c r="P21" s="2">
        <v>1</v>
      </c>
      <c r="Q21" s="2">
        <v>1</v>
      </c>
      <c r="R21" s="2">
        <v>11</v>
      </c>
    </row>
    <row r="22" spans="1:18" s="1" customFormat="1" ht="12.75" customHeight="1">
      <c r="A22" s="3" t="s">
        <v>27</v>
      </c>
      <c r="B22" s="3" t="s">
        <v>28</v>
      </c>
      <c r="C22" s="3" t="s">
        <v>29</v>
      </c>
      <c r="D22" s="3" t="s">
        <v>30</v>
      </c>
      <c r="E22" s="29">
        <v>19</v>
      </c>
      <c r="G22" s="2">
        <v>1</v>
      </c>
      <c r="I22" s="2">
        <v>3</v>
      </c>
      <c r="J22" s="2">
        <v>1</v>
      </c>
      <c r="L22" s="2">
        <v>1</v>
      </c>
      <c r="M22" s="2">
        <v>1</v>
      </c>
      <c r="N22" s="2">
        <v>1</v>
      </c>
      <c r="O22" s="2">
        <v>2</v>
      </c>
      <c r="P22" s="2">
        <v>2</v>
      </c>
      <c r="R22" s="2">
        <v>12</v>
      </c>
    </row>
    <row r="23" spans="1:18" s="1" customFormat="1" ht="12.75" customHeight="1">
      <c r="A23" s="3" t="s">
        <v>27</v>
      </c>
      <c r="B23" s="3" t="s">
        <v>28</v>
      </c>
      <c r="C23" s="3" t="s">
        <v>29</v>
      </c>
      <c r="D23" s="3" t="s">
        <v>30</v>
      </c>
      <c r="E23" s="29">
        <v>20</v>
      </c>
      <c r="G23" s="2">
        <v>2</v>
      </c>
      <c r="J23" s="2">
        <v>1</v>
      </c>
      <c r="N23" s="2">
        <v>1</v>
      </c>
      <c r="O23" s="2">
        <v>2</v>
      </c>
      <c r="P23" s="2">
        <v>1</v>
      </c>
      <c r="Q23" s="2">
        <v>1</v>
      </c>
      <c r="R23" s="2">
        <v>8</v>
      </c>
    </row>
    <row r="24" spans="1:18" s="1" customFormat="1" ht="12.75" customHeight="1">
      <c r="A24" s="3" t="s">
        <v>27</v>
      </c>
      <c r="B24" s="3" t="s">
        <v>28</v>
      </c>
      <c r="C24" s="3" t="s">
        <v>29</v>
      </c>
      <c r="D24" s="3" t="s">
        <v>30</v>
      </c>
      <c r="E24" s="29">
        <v>21</v>
      </c>
      <c r="F24" s="2">
        <v>1</v>
      </c>
      <c r="H24" s="2">
        <v>1</v>
      </c>
      <c r="J24" s="2">
        <v>1</v>
      </c>
      <c r="K24" s="2">
        <v>1</v>
      </c>
      <c r="M24" s="2">
        <v>1</v>
      </c>
      <c r="N24" s="2">
        <v>1</v>
      </c>
      <c r="O24" s="2">
        <v>1</v>
      </c>
      <c r="P24" s="2">
        <v>1</v>
      </c>
      <c r="Q24" s="2">
        <v>2</v>
      </c>
      <c r="R24" s="2">
        <v>10</v>
      </c>
    </row>
    <row r="25" spans="1:18" s="1" customFormat="1" ht="12.75" customHeight="1">
      <c r="A25" s="3" t="s">
        <v>27</v>
      </c>
      <c r="B25" s="3" t="s">
        <v>28</v>
      </c>
      <c r="C25" s="3" t="s">
        <v>29</v>
      </c>
      <c r="D25" s="3" t="s">
        <v>30</v>
      </c>
      <c r="E25" s="29">
        <v>22</v>
      </c>
      <c r="F25" s="2">
        <v>1</v>
      </c>
      <c r="G25" s="2">
        <v>2</v>
      </c>
      <c r="H25" s="2">
        <v>1</v>
      </c>
      <c r="I25" s="2">
        <v>1</v>
      </c>
      <c r="J25" s="2">
        <v>3</v>
      </c>
      <c r="M25" s="2">
        <v>3</v>
      </c>
      <c r="O25" s="2">
        <v>2</v>
      </c>
      <c r="P25" s="2">
        <v>2</v>
      </c>
      <c r="Q25" s="2">
        <v>2</v>
      </c>
      <c r="R25" s="2">
        <v>17</v>
      </c>
    </row>
    <row r="26" spans="1:18" s="1" customFormat="1" ht="12.75" customHeight="1">
      <c r="A26" s="3" t="s">
        <v>27</v>
      </c>
      <c r="B26" s="3" t="s">
        <v>28</v>
      </c>
      <c r="C26" s="3" t="s">
        <v>29</v>
      </c>
      <c r="D26" s="3" t="s">
        <v>30</v>
      </c>
      <c r="E26" s="29">
        <v>23</v>
      </c>
      <c r="F26" s="2">
        <v>3</v>
      </c>
      <c r="G26" s="2">
        <v>1</v>
      </c>
      <c r="H26" s="2">
        <v>2</v>
      </c>
      <c r="K26" s="2">
        <v>1</v>
      </c>
      <c r="L26" s="2">
        <v>2</v>
      </c>
      <c r="M26" s="2">
        <v>1</v>
      </c>
      <c r="N26" s="2">
        <v>1</v>
      </c>
      <c r="P26" s="2">
        <v>2</v>
      </c>
      <c r="R26" s="2">
        <v>13</v>
      </c>
    </row>
    <row r="27" spans="1:18" s="1" customFormat="1" ht="12.75" customHeight="1">
      <c r="A27" s="3" t="s">
        <v>27</v>
      </c>
      <c r="B27" s="3" t="s">
        <v>28</v>
      </c>
      <c r="C27" s="3" t="s">
        <v>29</v>
      </c>
      <c r="D27" s="3" t="s">
        <v>30</v>
      </c>
      <c r="E27" s="29">
        <v>24</v>
      </c>
      <c r="G27" s="2">
        <v>1</v>
      </c>
      <c r="I27" s="2">
        <v>3</v>
      </c>
      <c r="L27" s="2">
        <v>3</v>
      </c>
      <c r="M27" s="2">
        <v>1</v>
      </c>
      <c r="N27" s="2">
        <v>1</v>
      </c>
      <c r="P27" s="2">
        <v>1</v>
      </c>
      <c r="Q27" s="2">
        <v>2</v>
      </c>
      <c r="R27" s="2">
        <v>12</v>
      </c>
    </row>
    <row r="28" spans="1:18" s="1" customFormat="1" ht="12.75" customHeight="1">
      <c r="A28" s="3" t="s">
        <v>27</v>
      </c>
      <c r="B28" s="3" t="s">
        <v>28</v>
      </c>
      <c r="C28" s="3" t="s">
        <v>29</v>
      </c>
      <c r="D28" s="3" t="s">
        <v>30</v>
      </c>
      <c r="E28" s="29">
        <v>25</v>
      </c>
      <c r="F28" s="2">
        <v>1</v>
      </c>
      <c r="K28" s="2">
        <v>1</v>
      </c>
      <c r="L28" s="2">
        <v>1</v>
      </c>
      <c r="N28" s="2">
        <v>1</v>
      </c>
      <c r="P28" s="2">
        <v>2</v>
      </c>
      <c r="Q28" s="2">
        <v>1</v>
      </c>
      <c r="R28" s="2">
        <v>7</v>
      </c>
    </row>
    <row r="29" spans="1:18" s="1" customFormat="1" ht="12.75" customHeight="1">
      <c r="A29" s="3" t="s">
        <v>27</v>
      </c>
      <c r="B29" s="3" t="s">
        <v>28</v>
      </c>
      <c r="C29" s="3" t="s">
        <v>29</v>
      </c>
      <c r="D29" s="3" t="s">
        <v>30</v>
      </c>
      <c r="E29" s="29">
        <v>26</v>
      </c>
      <c r="H29" s="2">
        <v>2</v>
      </c>
      <c r="K29" s="2">
        <v>2</v>
      </c>
      <c r="O29" s="2">
        <v>1</v>
      </c>
      <c r="Q29" s="2">
        <v>1</v>
      </c>
      <c r="R29" s="2">
        <v>6</v>
      </c>
    </row>
    <row r="30" spans="1:18" s="1" customFormat="1" ht="12.75" customHeight="1">
      <c r="A30" s="3" t="s">
        <v>27</v>
      </c>
      <c r="B30" s="3" t="s">
        <v>28</v>
      </c>
      <c r="C30" s="3" t="s">
        <v>29</v>
      </c>
      <c r="D30" s="3" t="s">
        <v>30</v>
      </c>
      <c r="E30" s="29">
        <v>27</v>
      </c>
      <c r="H30" s="2">
        <v>1</v>
      </c>
      <c r="I30" s="2">
        <v>1</v>
      </c>
      <c r="K30" s="2">
        <v>1</v>
      </c>
      <c r="M30" s="2">
        <v>2</v>
      </c>
      <c r="Q30" s="2">
        <v>1</v>
      </c>
      <c r="R30" s="2">
        <v>6</v>
      </c>
    </row>
    <row r="31" spans="1:18" s="1" customFormat="1" ht="12.75" customHeight="1">
      <c r="A31" s="3" t="s">
        <v>27</v>
      </c>
      <c r="B31" s="3" t="s">
        <v>28</v>
      </c>
      <c r="C31" s="3" t="s">
        <v>29</v>
      </c>
      <c r="D31" s="3" t="s">
        <v>30</v>
      </c>
      <c r="E31" s="29">
        <v>28</v>
      </c>
      <c r="F31" s="2">
        <v>2</v>
      </c>
      <c r="G31" s="2">
        <v>1</v>
      </c>
      <c r="H31" s="2">
        <v>4</v>
      </c>
      <c r="L31" s="2">
        <v>1</v>
      </c>
      <c r="M31" s="2">
        <v>1</v>
      </c>
      <c r="O31" s="2">
        <v>3</v>
      </c>
      <c r="R31" s="2">
        <v>12</v>
      </c>
    </row>
    <row r="32" spans="1:18" s="1" customFormat="1" ht="12.75" customHeight="1">
      <c r="A32" s="3" t="s">
        <v>27</v>
      </c>
      <c r="B32" s="3" t="s">
        <v>28</v>
      </c>
      <c r="C32" s="3" t="s">
        <v>29</v>
      </c>
      <c r="D32" s="3" t="s">
        <v>30</v>
      </c>
      <c r="E32" s="29">
        <v>29</v>
      </c>
      <c r="F32" s="2">
        <v>1</v>
      </c>
      <c r="J32" s="2">
        <v>2</v>
      </c>
      <c r="K32" s="2">
        <v>2</v>
      </c>
      <c r="L32" s="2">
        <v>1</v>
      </c>
      <c r="N32" s="2">
        <v>2</v>
      </c>
      <c r="O32" s="2">
        <v>1</v>
      </c>
      <c r="R32" s="2">
        <v>9</v>
      </c>
    </row>
    <row r="33" spans="1:18" s="1" customFormat="1" ht="12.75" customHeight="1">
      <c r="A33" s="3" t="s">
        <v>27</v>
      </c>
      <c r="B33" s="3" t="s">
        <v>28</v>
      </c>
      <c r="C33" s="3" t="s">
        <v>29</v>
      </c>
      <c r="D33" s="3" t="s">
        <v>30</v>
      </c>
      <c r="E33" s="29">
        <v>30</v>
      </c>
      <c r="F33" s="2">
        <v>1</v>
      </c>
      <c r="G33" s="2">
        <v>1</v>
      </c>
      <c r="K33" s="2">
        <v>1</v>
      </c>
      <c r="N33" s="2">
        <v>1</v>
      </c>
      <c r="O33" s="2">
        <v>1</v>
      </c>
      <c r="R33" s="2">
        <v>5</v>
      </c>
    </row>
    <row r="34" spans="1:18" s="1" customFormat="1" ht="12.75" customHeight="1">
      <c r="A34" s="3" t="s">
        <v>27</v>
      </c>
      <c r="B34" s="3" t="s">
        <v>28</v>
      </c>
      <c r="C34" s="3" t="s">
        <v>29</v>
      </c>
      <c r="D34" s="3" t="s">
        <v>30</v>
      </c>
      <c r="E34" s="29">
        <v>31</v>
      </c>
      <c r="F34" s="2">
        <v>1</v>
      </c>
      <c r="H34" s="2">
        <v>1</v>
      </c>
      <c r="I34" s="2">
        <v>1</v>
      </c>
      <c r="M34" s="2">
        <v>1</v>
      </c>
      <c r="N34" s="2">
        <v>1</v>
      </c>
      <c r="P34" s="2">
        <v>1</v>
      </c>
      <c r="R34" s="2">
        <v>6</v>
      </c>
    </row>
    <row r="35" spans="1:18" s="1" customFormat="1" ht="12.75" customHeight="1">
      <c r="A35" s="3" t="s">
        <v>27</v>
      </c>
      <c r="B35" s="3" t="s">
        <v>28</v>
      </c>
      <c r="C35" s="3" t="s">
        <v>29</v>
      </c>
      <c r="D35" s="3" t="s">
        <v>30</v>
      </c>
      <c r="E35" s="29">
        <v>32</v>
      </c>
      <c r="G35" s="2">
        <v>1</v>
      </c>
      <c r="I35" s="2">
        <v>1</v>
      </c>
      <c r="K35" s="2">
        <v>1</v>
      </c>
      <c r="R35" s="2">
        <v>3</v>
      </c>
    </row>
    <row r="36" spans="1:18" s="1" customFormat="1" ht="12.75" customHeight="1">
      <c r="A36" s="3" t="s">
        <v>27</v>
      </c>
      <c r="B36" s="3" t="s">
        <v>28</v>
      </c>
      <c r="C36" s="3" t="s">
        <v>29</v>
      </c>
      <c r="D36" s="3" t="s">
        <v>30</v>
      </c>
      <c r="E36" s="29">
        <v>33</v>
      </c>
      <c r="G36" s="2">
        <v>1</v>
      </c>
      <c r="I36" s="2">
        <v>1</v>
      </c>
      <c r="J36" s="2">
        <v>1</v>
      </c>
      <c r="R36" s="2">
        <v>3</v>
      </c>
    </row>
    <row r="37" spans="1:18" s="1" customFormat="1" ht="12.75" customHeight="1">
      <c r="A37" s="3" t="s">
        <v>27</v>
      </c>
      <c r="B37" s="3" t="s">
        <v>28</v>
      </c>
      <c r="C37" s="3" t="s">
        <v>29</v>
      </c>
      <c r="D37" s="3" t="s">
        <v>30</v>
      </c>
      <c r="E37" s="29">
        <v>34</v>
      </c>
      <c r="I37" s="2">
        <v>1</v>
      </c>
      <c r="R37" s="2">
        <v>1</v>
      </c>
    </row>
    <row r="38" spans="1:18" s="1" customFormat="1" ht="12.75" customHeight="1">
      <c r="A38" s="3" t="s">
        <v>27</v>
      </c>
      <c r="B38" s="3" t="s">
        <v>28</v>
      </c>
      <c r="C38" s="3" t="s">
        <v>29</v>
      </c>
      <c r="D38" s="3" t="s">
        <v>30</v>
      </c>
      <c r="E38" s="29">
        <v>35</v>
      </c>
      <c r="K38" s="2">
        <v>1</v>
      </c>
      <c r="L38" s="2">
        <v>1</v>
      </c>
      <c r="R38" s="2">
        <v>2</v>
      </c>
    </row>
    <row r="39" spans="1:18" s="1" customFormat="1" ht="12.75" customHeight="1">
      <c r="A39" s="3" t="s">
        <v>27</v>
      </c>
      <c r="B39" s="3" t="s">
        <v>28</v>
      </c>
      <c r="C39" s="3" t="s">
        <v>29</v>
      </c>
      <c r="D39" s="3" t="s">
        <v>30</v>
      </c>
      <c r="E39" s="29">
        <v>36</v>
      </c>
      <c r="F39" s="2">
        <v>1</v>
      </c>
      <c r="L39" s="2">
        <v>1</v>
      </c>
      <c r="M39" s="2">
        <v>1</v>
      </c>
      <c r="Q39" s="2">
        <v>1</v>
      </c>
      <c r="R39" s="2">
        <v>4</v>
      </c>
    </row>
    <row r="40" spans="1:18" s="1" customFormat="1" ht="12.75" customHeight="1">
      <c r="A40" s="3" t="s">
        <v>27</v>
      </c>
      <c r="B40" s="3" t="s">
        <v>28</v>
      </c>
      <c r="C40" s="3" t="s">
        <v>29</v>
      </c>
      <c r="D40" s="3" t="s">
        <v>30</v>
      </c>
      <c r="E40" s="29">
        <v>37</v>
      </c>
      <c r="H40" s="2">
        <v>1</v>
      </c>
      <c r="J40" s="2">
        <v>1</v>
      </c>
      <c r="R40" s="2">
        <v>2</v>
      </c>
    </row>
    <row r="41" spans="1:18" s="1" customFormat="1" ht="12.75" customHeight="1">
      <c r="A41" s="3" t="s">
        <v>27</v>
      </c>
      <c r="B41" s="3" t="s">
        <v>28</v>
      </c>
      <c r="C41" s="3" t="s">
        <v>29</v>
      </c>
      <c r="D41" s="3" t="s">
        <v>30</v>
      </c>
      <c r="E41" s="29">
        <v>38</v>
      </c>
      <c r="J41" s="2">
        <v>1</v>
      </c>
      <c r="N41" s="2">
        <v>1</v>
      </c>
      <c r="P41" s="2">
        <v>2</v>
      </c>
      <c r="R41" s="2">
        <v>4</v>
      </c>
    </row>
    <row r="42" spans="1:18" s="1" customFormat="1" ht="12.75" customHeight="1">
      <c r="A42" s="3" t="s">
        <v>27</v>
      </c>
      <c r="B42" s="3" t="s">
        <v>28</v>
      </c>
      <c r="C42" s="3" t="s">
        <v>29</v>
      </c>
      <c r="D42" s="3" t="s">
        <v>30</v>
      </c>
      <c r="E42" s="29">
        <v>39</v>
      </c>
      <c r="H42" s="2">
        <v>1</v>
      </c>
      <c r="M42" s="2">
        <v>1</v>
      </c>
      <c r="P42" s="2">
        <v>1</v>
      </c>
      <c r="R42" s="2">
        <v>3</v>
      </c>
    </row>
    <row r="43" spans="1:18" s="1" customFormat="1" ht="12.75" customHeight="1">
      <c r="A43" s="3" t="s">
        <v>27</v>
      </c>
      <c r="B43" s="3" t="s">
        <v>28</v>
      </c>
      <c r="C43" s="3" t="s">
        <v>29</v>
      </c>
      <c r="D43" s="3" t="s">
        <v>30</v>
      </c>
      <c r="E43" s="29">
        <v>40</v>
      </c>
      <c r="I43" s="2">
        <v>1</v>
      </c>
      <c r="K43" s="2">
        <v>1</v>
      </c>
      <c r="R43" s="2">
        <v>2</v>
      </c>
    </row>
    <row r="44" spans="1:18" s="1" customFormat="1" ht="12.75" customHeight="1">
      <c r="A44" s="3" t="s">
        <v>27</v>
      </c>
      <c r="B44" s="3" t="s">
        <v>28</v>
      </c>
      <c r="C44" s="3" t="s">
        <v>29</v>
      </c>
      <c r="D44" s="3" t="s">
        <v>30</v>
      </c>
      <c r="E44" s="29">
        <v>41</v>
      </c>
      <c r="J44" s="2">
        <v>1</v>
      </c>
      <c r="L44" s="2">
        <v>1</v>
      </c>
      <c r="O44" s="2">
        <v>1</v>
      </c>
      <c r="P44" s="2">
        <v>2</v>
      </c>
      <c r="R44" s="2">
        <v>5</v>
      </c>
    </row>
    <row r="45" spans="1:18" s="1" customFormat="1" ht="12.75" customHeight="1">
      <c r="A45" s="3" t="s">
        <v>27</v>
      </c>
      <c r="B45" s="3" t="s">
        <v>28</v>
      </c>
      <c r="C45" s="3" t="s">
        <v>29</v>
      </c>
      <c r="D45" s="3" t="s">
        <v>30</v>
      </c>
      <c r="E45" s="29">
        <v>42</v>
      </c>
      <c r="L45" s="2">
        <v>2</v>
      </c>
      <c r="N45" s="2">
        <v>1</v>
      </c>
      <c r="Q45" s="2">
        <v>1</v>
      </c>
      <c r="R45" s="2">
        <v>4</v>
      </c>
    </row>
    <row r="46" spans="1:18" s="1" customFormat="1" ht="12.75" customHeight="1">
      <c r="A46" s="3" t="s">
        <v>27</v>
      </c>
      <c r="B46" s="3" t="s">
        <v>28</v>
      </c>
      <c r="C46" s="3" t="s">
        <v>29</v>
      </c>
      <c r="D46" s="3" t="s">
        <v>30</v>
      </c>
      <c r="E46" s="29">
        <v>43</v>
      </c>
      <c r="J46" s="2">
        <v>1</v>
      </c>
      <c r="L46" s="2">
        <v>2</v>
      </c>
      <c r="M46" s="2">
        <v>1</v>
      </c>
      <c r="N46" s="2">
        <v>1</v>
      </c>
      <c r="Q46" s="2">
        <v>1</v>
      </c>
      <c r="R46" s="2">
        <v>6</v>
      </c>
    </row>
    <row r="47" spans="1:18" s="1" customFormat="1" ht="12.75" customHeight="1">
      <c r="A47" s="3" t="s">
        <v>27</v>
      </c>
      <c r="B47" s="3" t="s">
        <v>28</v>
      </c>
      <c r="C47" s="3" t="s">
        <v>29</v>
      </c>
      <c r="D47" s="3" t="s">
        <v>30</v>
      </c>
      <c r="E47" s="29">
        <v>44</v>
      </c>
      <c r="F47" s="2">
        <v>1</v>
      </c>
      <c r="K47" s="2">
        <v>1</v>
      </c>
      <c r="O47" s="2">
        <v>1</v>
      </c>
      <c r="R47" s="2">
        <v>3</v>
      </c>
    </row>
    <row r="48" spans="1:18" s="1" customFormat="1" ht="12.75" customHeight="1">
      <c r="A48" s="3" t="s">
        <v>27</v>
      </c>
      <c r="B48" s="3" t="s">
        <v>28</v>
      </c>
      <c r="C48" s="3" t="s">
        <v>29</v>
      </c>
      <c r="D48" s="3" t="s">
        <v>30</v>
      </c>
      <c r="E48" s="29">
        <v>45</v>
      </c>
      <c r="G48" s="2">
        <v>1</v>
      </c>
      <c r="K48" s="2">
        <v>1</v>
      </c>
      <c r="L48" s="2">
        <v>1</v>
      </c>
      <c r="M48" s="2">
        <v>1</v>
      </c>
      <c r="O48" s="2">
        <v>1</v>
      </c>
      <c r="Q48" s="2">
        <v>1</v>
      </c>
      <c r="R48" s="2">
        <v>6</v>
      </c>
    </row>
    <row r="49" spans="1:18" s="1" customFormat="1" ht="12.75" customHeight="1">
      <c r="A49" s="3" t="s">
        <v>27</v>
      </c>
      <c r="B49" s="3" t="s">
        <v>28</v>
      </c>
      <c r="C49" s="3" t="s">
        <v>29</v>
      </c>
      <c r="D49" s="3" t="s">
        <v>30</v>
      </c>
      <c r="E49" s="29">
        <v>46</v>
      </c>
      <c r="F49" s="2">
        <v>1</v>
      </c>
      <c r="I49" s="2">
        <v>1</v>
      </c>
      <c r="M49" s="2">
        <v>1</v>
      </c>
      <c r="N49" s="2">
        <v>1</v>
      </c>
      <c r="R49" s="2">
        <v>4</v>
      </c>
    </row>
    <row r="50" spans="1:18" s="1" customFormat="1" ht="12.75" customHeight="1">
      <c r="A50" s="3" t="s">
        <v>27</v>
      </c>
      <c r="B50" s="3" t="s">
        <v>28</v>
      </c>
      <c r="C50" s="3" t="s">
        <v>29</v>
      </c>
      <c r="D50" s="3" t="s">
        <v>30</v>
      </c>
      <c r="E50" s="29">
        <v>47</v>
      </c>
      <c r="H50" s="2">
        <v>1</v>
      </c>
      <c r="I50" s="2">
        <v>1</v>
      </c>
      <c r="M50" s="2">
        <v>1</v>
      </c>
      <c r="Q50" s="2">
        <v>1</v>
      </c>
      <c r="R50" s="2">
        <v>4</v>
      </c>
    </row>
    <row r="51" spans="1:18" s="1" customFormat="1" ht="12.75" customHeight="1">
      <c r="A51" s="3" t="s">
        <v>27</v>
      </c>
      <c r="B51" s="3" t="s">
        <v>28</v>
      </c>
      <c r="C51" s="3" t="s">
        <v>29</v>
      </c>
      <c r="D51" s="3" t="s">
        <v>30</v>
      </c>
      <c r="E51" s="29">
        <v>48</v>
      </c>
      <c r="I51" s="2">
        <v>1</v>
      </c>
      <c r="R51" s="2">
        <v>1</v>
      </c>
    </row>
    <row r="52" spans="1:18" s="1" customFormat="1" ht="12.75" customHeight="1">
      <c r="A52" s="3" t="s">
        <v>27</v>
      </c>
      <c r="B52" s="3" t="s">
        <v>28</v>
      </c>
      <c r="C52" s="3" t="s">
        <v>29</v>
      </c>
      <c r="D52" s="3" t="s">
        <v>30</v>
      </c>
      <c r="E52" s="29">
        <v>49</v>
      </c>
      <c r="H52" s="2">
        <v>1</v>
      </c>
      <c r="J52" s="2">
        <v>1</v>
      </c>
      <c r="K52" s="2">
        <v>2</v>
      </c>
      <c r="L52" s="2">
        <v>1</v>
      </c>
      <c r="O52" s="2">
        <v>2</v>
      </c>
      <c r="R52" s="2">
        <v>7</v>
      </c>
    </row>
    <row r="53" spans="1:18" s="1" customFormat="1" ht="12.75" customHeight="1">
      <c r="A53" s="3" t="s">
        <v>27</v>
      </c>
      <c r="B53" s="3" t="s">
        <v>28</v>
      </c>
      <c r="C53" s="3" t="s">
        <v>29</v>
      </c>
      <c r="D53" s="3" t="s">
        <v>30</v>
      </c>
      <c r="E53" s="29">
        <v>50</v>
      </c>
      <c r="G53" s="2">
        <v>1</v>
      </c>
      <c r="J53" s="2">
        <v>1</v>
      </c>
      <c r="N53" s="2">
        <v>1</v>
      </c>
      <c r="R53" s="2">
        <v>3</v>
      </c>
    </row>
    <row r="54" spans="1:18" s="1" customFormat="1" ht="12.75" customHeight="1">
      <c r="A54" s="3" t="s">
        <v>27</v>
      </c>
      <c r="B54" s="3" t="s">
        <v>28</v>
      </c>
      <c r="C54" s="3" t="s">
        <v>29</v>
      </c>
      <c r="D54" s="3" t="s">
        <v>30</v>
      </c>
      <c r="E54" s="29">
        <v>53</v>
      </c>
      <c r="G54" s="2">
        <v>1</v>
      </c>
      <c r="K54" s="2">
        <v>1</v>
      </c>
      <c r="R54" s="2">
        <v>2</v>
      </c>
    </row>
    <row r="55" spans="1:18" s="1" customFormat="1" ht="12.75" customHeight="1">
      <c r="A55" s="3" t="s">
        <v>27</v>
      </c>
      <c r="B55" s="3" t="s">
        <v>28</v>
      </c>
      <c r="C55" s="3" t="s">
        <v>29</v>
      </c>
      <c r="D55" s="3" t="s">
        <v>30</v>
      </c>
      <c r="E55" s="29">
        <v>54</v>
      </c>
      <c r="F55" s="2">
        <v>1</v>
      </c>
      <c r="G55" s="2">
        <v>1</v>
      </c>
      <c r="K55" s="2">
        <v>1</v>
      </c>
      <c r="R55" s="2">
        <v>3</v>
      </c>
    </row>
    <row r="56" spans="1:18" s="1" customFormat="1" ht="12.75" customHeight="1">
      <c r="A56" s="3" t="s">
        <v>27</v>
      </c>
      <c r="B56" s="3" t="s">
        <v>28</v>
      </c>
      <c r="C56" s="3" t="s">
        <v>29</v>
      </c>
      <c r="D56" s="3" t="s">
        <v>30</v>
      </c>
      <c r="E56" s="29">
        <v>55</v>
      </c>
      <c r="I56" s="2">
        <v>1</v>
      </c>
      <c r="R56" s="2">
        <v>1</v>
      </c>
    </row>
    <row r="57" spans="1:18" s="1" customFormat="1" ht="12.75" customHeight="1">
      <c r="A57" s="3" t="s">
        <v>27</v>
      </c>
      <c r="B57" s="3" t="s">
        <v>28</v>
      </c>
      <c r="C57" s="3" t="s">
        <v>29</v>
      </c>
      <c r="D57" s="3" t="s">
        <v>30</v>
      </c>
      <c r="E57" s="29">
        <v>56</v>
      </c>
      <c r="I57" s="2">
        <v>1</v>
      </c>
      <c r="K57" s="2">
        <v>2</v>
      </c>
      <c r="M57" s="2">
        <v>1</v>
      </c>
      <c r="Q57" s="2">
        <v>1</v>
      </c>
      <c r="R57" s="2">
        <v>5</v>
      </c>
    </row>
    <row r="58" spans="1:18" s="1" customFormat="1" ht="12.75" customHeight="1">
      <c r="A58" s="3" t="s">
        <v>27</v>
      </c>
      <c r="B58" s="3" t="s">
        <v>28</v>
      </c>
      <c r="C58" s="3" t="s">
        <v>29</v>
      </c>
      <c r="D58" s="3" t="s">
        <v>30</v>
      </c>
      <c r="E58" s="29">
        <v>57</v>
      </c>
      <c r="G58" s="2">
        <v>1</v>
      </c>
      <c r="R58" s="2">
        <v>1</v>
      </c>
    </row>
    <row r="59" spans="1:18" s="1" customFormat="1" ht="12.75" customHeight="1">
      <c r="A59" s="3" t="s">
        <v>27</v>
      </c>
      <c r="B59" s="3" t="s">
        <v>28</v>
      </c>
      <c r="C59" s="3" t="s">
        <v>29</v>
      </c>
      <c r="D59" s="3" t="s">
        <v>30</v>
      </c>
      <c r="E59" s="29">
        <v>58</v>
      </c>
      <c r="M59" s="2">
        <v>1</v>
      </c>
      <c r="R59" s="2">
        <v>1</v>
      </c>
    </row>
    <row r="60" spans="1:18" s="1" customFormat="1" ht="12.75" customHeight="1">
      <c r="A60" s="3" t="s">
        <v>27</v>
      </c>
      <c r="B60" s="3" t="s">
        <v>28</v>
      </c>
      <c r="C60" s="3" t="s">
        <v>29</v>
      </c>
      <c r="D60" s="3" t="s">
        <v>30</v>
      </c>
      <c r="E60" s="29">
        <v>60</v>
      </c>
      <c r="F60" s="2">
        <v>1</v>
      </c>
      <c r="G60" s="2">
        <v>1</v>
      </c>
      <c r="J60" s="2">
        <v>1</v>
      </c>
      <c r="P60" s="2">
        <v>1</v>
      </c>
      <c r="R60" s="2">
        <v>4</v>
      </c>
    </row>
    <row r="61" spans="1:18" s="1" customFormat="1" ht="12.75" customHeight="1">
      <c r="A61" s="3" t="s">
        <v>27</v>
      </c>
      <c r="B61" s="3" t="s">
        <v>28</v>
      </c>
      <c r="C61" s="3" t="s">
        <v>29</v>
      </c>
      <c r="D61" s="3" t="s">
        <v>30</v>
      </c>
      <c r="E61" s="29">
        <v>61</v>
      </c>
      <c r="F61" s="2">
        <v>2</v>
      </c>
      <c r="N61" s="2">
        <v>1</v>
      </c>
      <c r="R61" s="2">
        <v>3</v>
      </c>
    </row>
    <row r="62" spans="1:18" s="1" customFormat="1" ht="12.75" customHeight="1">
      <c r="A62" s="3" t="s">
        <v>27</v>
      </c>
      <c r="B62" s="3" t="s">
        <v>28</v>
      </c>
      <c r="C62" s="3" t="s">
        <v>29</v>
      </c>
      <c r="D62" s="3" t="s">
        <v>30</v>
      </c>
      <c r="E62" s="29">
        <v>64</v>
      </c>
      <c r="G62" s="2">
        <v>1</v>
      </c>
      <c r="H62" s="2">
        <v>1</v>
      </c>
      <c r="M62" s="2">
        <v>1</v>
      </c>
      <c r="R62" s="2">
        <v>3</v>
      </c>
    </row>
    <row r="63" spans="1:18" s="1" customFormat="1" ht="12.75" customHeight="1">
      <c r="A63" s="3" t="s">
        <v>27</v>
      </c>
      <c r="B63" s="3" t="s">
        <v>28</v>
      </c>
      <c r="C63" s="3" t="s">
        <v>29</v>
      </c>
      <c r="D63" s="3" t="s">
        <v>30</v>
      </c>
      <c r="E63" s="29">
        <v>66</v>
      </c>
      <c r="I63" s="2">
        <v>1</v>
      </c>
      <c r="R63" s="2">
        <v>1</v>
      </c>
    </row>
    <row r="64" spans="1:18" s="1" customFormat="1" ht="12.75" customHeight="1">
      <c r="A64" s="3" t="s">
        <v>27</v>
      </c>
      <c r="B64" s="3" t="s">
        <v>28</v>
      </c>
      <c r="C64" s="3" t="s">
        <v>29</v>
      </c>
      <c r="D64" s="3" t="s">
        <v>30</v>
      </c>
      <c r="E64" s="29">
        <v>67</v>
      </c>
      <c r="K64" s="2">
        <v>1</v>
      </c>
      <c r="L64" s="2">
        <v>1</v>
      </c>
      <c r="R64" s="2">
        <v>2</v>
      </c>
    </row>
    <row r="65" spans="1:18" s="1" customFormat="1" ht="12.75" customHeight="1">
      <c r="A65" s="3" t="s">
        <v>27</v>
      </c>
      <c r="B65" s="3" t="s">
        <v>28</v>
      </c>
      <c r="C65" s="3" t="s">
        <v>29</v>
      </c>
      <c r="D65" s="3" t="s">
        <v>30</v>
      </c>
      <c r="E65" s="29">
        <v>68</v>
      </c>
      <c r="Q65" s="2">
        <v>1</v>
      </c>
      <c r="R65" s="2">
        <v>1</v>
      </c>
    </row>
    <row r="66" spans="1:18" s="1" customFormat="1" ht="12.75" customHeight="1">
      <c r="A66" s="3" t="s">
        <v>27</v>
      </c>
      <c r="B66" s="3" t="s">
        <v>28</v>
      </c>
      <c r="C66" s="3" t="s">
        <v>29</v>
      </c>
      <c r="D66" s="3" t="s">
        <v>30</v>
      </c>
      <c r="E66" s="29">
        <v>71</v>
      </c>
      <c r="H66" s="2">
        <v>1</v>
      </c>
      <c r="O66" s="2">
        <v>1</v>
      </c>
      <c r="R66" s="2">
        <v>2</v>
      </c>
    </row>
    <row r="67" spans="1:18" s="1" customFormat="1" ht="12.75" customHeight="1">
      <c r="A67" s="3" t="s">
        <v>27</v>
      </c>
      <c r="B67" s="3" t="s">
        <v>28</v>
      </c>
      <c r="C67" s="3" t="s">
        <v>29</v>
      </c>
      <c r="D67" s="3" t="s">
        <v>30</v>
      </c>
      <c r="E67" s="29">
        <v>74</v>
      </c>
      <c r="N67" s="2">
        <v>1</v>
      </c>
      <c r="R67" s="2">
        <v>1</v>
      </c>
    </row>
    <row r="68" spans="1:18" s="1" customFormat="1" ht="12.75" customHeight="1">
      <c r="A68" s="3" t="s">
        <v>27</v>
      </c>
      <c r="B68" s="3" t="s">
        <v>28</v>
      </c>
      <c r="C68" s="3" t="s">
        <v>29</v>
      </c>
      <c r="D68" s="3" t="s">
        <v>30</v>
      </c>
      <c r="E68" s="29">
        <v>76</v>
      </c>
      <c r="K68" s="2">
        <v>1</v>
      </c>
      <c r="R68" s="2">
        <v>1</v>
      </c>
    </row>
    <row r="69" spans="1:18" s="1" customFormat="1" ht="12.75" customHeight="1">
      <c r="A69" s="3" t="s">
        <v>27</v>
      </c>
      <c r="B69" s="3" t="s">
        <v>28</v>
      </c>
      <c r="C69" s="3" t="s">
        <v>29</v>
      </c>
      <c r="D69" s="3" t="s">
        <v>30</v>
      </c>
      <c r="E69" s="29">
        <v>87</v>
      </c>
      <c r="H69" s="2">
        <v>1</v>
      </c>
      <c r="R69" s="2">
        <v>1</v>
      </c>
    </row>
    <row r="70" spans="1:18" s="1" customFormat="1" ht="12.75" customHeight="1">
      <c r="A70" s="3" t="s">
        <v>27</v>
      </c>
      <c r="B70" s="3" t="s">
        <v>28</v>
      </c>
      <c r="C70" s="3" t="s">
        <v>29</v>
      </c>
      <c r="D70" s="3" t="s">
        <v>30</v>
      </c>
      <c r="E70" s="29">
        <v>88</v>
      </c>
      <c r="M70" s="2">
        <v>1</v>
      </c>
      <c r="R70" s="2">
        <v>1</v>
      </c>
    </row>
    <row r="71" spans="1:18" s="1" customFormat="1" ht="12.75" customHeight="1">
      <c r="A71" s="3" t="s">
        <v>27</v>
      </c>
      <c r="B71" s="3" t="s">
        <v>28</v>
      </c>
      <c r="C71" s="3" t="s">
        <v>29</v>
      </c>
      <c r="D71" s="3" t="s">
        <v>30</v>
      </c>
      <c r="E71" s="29">
        <v>89</v>
      </c>
      <c r="G71" s="2">
        <v>1</v>
      </c>
      <c r="R71" s="2">
        <v>1</v>
      </c>
    </row>
    <row r="72" spans="1:18" s="1" customFormat="1" ht="12.75" customHeight="1">
      <c r="A72" s="3" t="s">
        <v>27</v>
      </c>
      <c r="B72" s="3" t="s">
        <v>28</v>
      </c>
      <c r="C72" s="3" t="s">
        <v>29</v>
      </c>
      <c r="D72" s="3" t="s">
        <v>30</v>
      </c>
      <c r="E72" s="29">
        <v>90</v>
      </c>
      <c r="F72" s="2">
        <v>1</v>
      </c>
      <c r="R72" s="2">
        <v>1</v>
      </c>
    </row>
    <row r="73" spans="1:18" s="1" customFormat="1" ht="12.75" customHeight="1">
      <c r="A73" s="3" t="s">
        <v>27</v>
      </c>
      <c r="B73" s="3" t="s">
        <v>28</v>
      </c>
      <c r="C73" s="3" t="s">
        <v>29</v>
      </c>
      <c r="D73" s="3" t="s">
        <v>30</v>
      </c>
      <c r="E73" s="29">
        <v>107</v>
      </c>
      <c r="O73" s="2">
        <v>1</v>
      </c>
      <c r="R73" s="2">
        <v>1</v>
      </c>
    </row>
    <row r="74" spans="1:18" s="1" customFormat="1" ht="12.75" customHeight="1">
      <c r="A74" s="3" t="s">
        <v>27</v>
      </c>
      <c r="B74" s="3" t="s">
        <v>28</v>
      </c>
      <c r="C74" s="3" t="s">
        <v>29</v>
      </c>
      <c r="D74" s="3" t="s">
        <v>30</v>
      </c>
      <c r="E74" s="29">
        <v>110</v>
      </c>
      <c r="P74" s="2">
        <v>1</v>
      </c>
      <c r="R74" s="2">
        <v>1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87"/>
  <sheetViews>
    <sheetView view="pageBreakPreview" zoomScaleNormal="89" zoomScaleSheetLayoutView="100" workbookViewId="0">
      <pane xSplit="2" ySplit="11" topLeftCell="E58" activePane="bottomRight" state="frozen"/>
      <selection activeCell="K87" sqref="K87"/>
      <selection pane="topRight" activeCell="K87" sqref="K87"/>
      <selection pane="bottomLeft" activeCell="K87" sqref="K87"/>
      <selection pane="bottomRight" activeCell="I83" sqref="I83"/>
    </sheetView>
  </sheetViews>
  <sheetFormatPr defaultRowHeight="12.75"/>
  <cols>
    <col min="1" max="1" width="19" customWidth="1"/>
    <col min="2" max="2" width="2.5703125" customWidth="1"/>
    <col min="3" max="3" width="10.5703125" bestFit="1" customWidth="1"/>
    <col min="4" max="4" width="2.5703125" customWidth="1"/>
    <col min="5" max="5" width="10.5703125" bestFit="1" customWidth="1"/>
    <col min="6" max="6" width="2.5703125" customWidth="1"/>
    <col min="7" max="7" width="9.85546875" bestFit="1" customWidth="1"/>
    <col min="8" max="8" width="2.5703125" customWidth="1"/>
    <col min="9" max="9" width="12.28515625" bestFit="1" customWidth="1"/>
    <col min="10" max="10" width="2.5703125" customWidth="1"/>
    <col min="11" max="11" width="8.7109375" bestFit="1" customWidth="1"/>
    <col min="12" max="12" width="2.5703125" customWidth="1"/>
    <col min="13" max="13" width="12.28515625" bestFit="1" customWidth="1"/>
    <col min="14" max="14" width="2.5703125" customWidth="1"/>
    <col min="15" max="15" width="17.7109375" customWidth="1"/>
    <col min="16" max="16" width="1.85546875" customWidth="1"/>
    <col min="17" max="17" width="25.42578125" bestFit="1" customWidth="1"/>
    <col min="18" max="18" width="0.7109375" customWidth="1"/>
    <col min="19" max="19" width="14.28515625" bestFit="1" customWidth="1"/>
    <col min="20" max="20" width="2" customWidth="1"/>
    <col min="21" max="21" width="9.28515625" bestFit="1" customWidth="1"/>
    <col min="22" max="23" width="11.85546875" bestFit="1" customWidth="1"/>
    <col min="24" max="25" width="10.7109375" bestFit="1" customWidth="1"/>
    <col min="26" max="26" width="9.28515625" bestFit="1" customWidth="1"/>
  </cols>
  <sheetData>
    <row r="1" spans="1:26">
      <c r="A1" s="5" t="s">
        <v>303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 t="s">
        <v>344</v>
      </c>
    </row>
    <row r="2" spans="1:26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Q2" s="25" t="s">
        <v>329</v>
      </c>
      <c r="R2" s="25"/>
      <c r="S2" s="26">
        <v>26.97</v>
      </c>
      <c r="T2" s="25"/>
      <c r="U2" s="25"/>
    </row>
    <row r="3" spans="1:26">
      <c r="A3" s="7" t="s">
        <v>304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 t="s">
        <v>305</v>
      </c>
      <c r="Q3" s="27" t="s">
        <v>330</v>
      </c>
      <c r="R3" s="25"/>
      <c r="S3" s="26">
        <v>0</v>
      </c>
      <c r="T3" s="25" t="s">
        <v>331</v>
      </c>
      <c r="U3" s="25"/>
    </row>
    <row r="4" spans="1:26">
      <c r="A4" s="7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Q4" s="27" t="s">
        <v>332</v>
      </c>
      <c r="R4" s="25"/>
      <c r="S4" s="26">
        <v>3.61</v>
      </c>
      <c r="T4" s="25" t="s">
        <v>331</v>
      </c>
      <c r="U4" s="25"/>
    </row>
    <row r="5" spans="1:26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Q5" s="27" t="s">
        <v>333</v>
      </c>
      <c r="R5" s="25"/>
      <c r="S5" s="26">
        <v>3.29</v>
      </c>
      <c r="T5" s="25" t="s">
        <v>331</v>
      </c>
      <c r="U5" s="25"/>
    </row>
    <row r="6" spans="1:26" ht="13.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Q6" s="27" t="s">
        <v>334</v>
      </c>
      <c r="R6" s="25"/>
      <c r="S6" s="26">
        <v>3.12</v>
      </c>
      <c r="T6" s="25" t="s">
        <v>331</v>
      </c>
      <c r="U6" s="25"/>
    </row>
    <row r="7" spans="1:26">
      <c r="A7" s="8" t="s">
        <v>306</v>
      </c>
      <c r="B7" s="9"/>
      <c r="C7" s="10" t="s">
        <v>307</v>
      </c>
      <c r="D7" s="9"/>
      <c r="E7" s="10" t="s">
        <v>308</v>
      </c>
      <c r="F7" s="9"/>
      <c r="G7" s="10" t="s">
        <v>309</v>
      </c>
      <c r="H7" s="9"/>
      <c r="I7" s="10" t="s">
        <v>310</v>
      </c>
      <c r="J7" s="9"/>
      <c r="K7" s="10" t="s">
        <v>311</v>
      </c>
      <c r="L7" s="9"/>
      <c r="M7" s="10" t="s">
        <v>312</v>
      </c>
      <c r="N7" s="9"/>
      <c r="O7" s="11" t="s">
        <v>313</v>
      </c>
      <c r="Q7" s="27" t="s">
        <v>335</v>
      </c>
      <c r="R7" s="25"/>
      <c r="S7" s="26">
        <v>2.79</v>
      </c>
      <c r="T7" s="25" t="s">
        <v>331</v>
      </c>
      <c r="U7" s="25"/>
    </row>
    <row r="8" spans="1:26">
      <c r="A8" s="12"/>
      <c r="B8" s="13"/>
      <c r="C8" s="13"/>
      <c r="D8" s="13"/>
      <c r="E8" s="13"/>
      <c r="F8" s="13"/>
      <c r="G8" s="13" t="s">
        <v>314</v>
      </c>
      <c r="H8" s="13"/>
      <c r="I8" s="13"/>
      <c r="J8" s="13"/>
      <c r="K8" s="13"/>
      <c r="L8" s="13"/>
      <c r="M8" s="13" t="s">
        <v>315</v>
      </c>
      <c r="N8" s="13"/>
      <c r="O8" s="14"/>
      <c r="Q8" s="28" t="s">
        <v>336</v>
      </c>
      <c r="R8" s="25"/>
      <c r="S8" s="26">
        <v>2.5499999999999998</v>
      </c>
      <c r="T8" s="25" t="s">
        <v>331</v>
      </c>
      <c r="U8" s="25"/>
    </row>
    <row r="9" spans="1:26">
      <c r="A9" s="12" t="s">
        <v>316</v>
      </c>
      <c r="B9" s="13"/>
      <c r="C9" s="13" t="s">
        <v>317</v>
      </c>
      <c r="D9" s="13"/>
      <c r="E9" s="13" t="s">
        <v>318</v>
      </c>
      <c r="F9" s="13"/>
      <c r="G9" s="13" t="s">
        <v>319</v>
      </c>
      <c r="H9" s="13"/>
      <c r="I9" s="13" t="s">
        <v>320</v>
      </c>
      <c r="J9" s="13"/>
      <c r="K9" s="13" t="s">
        <v>321</v>
      </c>
      <c r="L9" s="13"/>
      <c r="M9" s="13" t="s">
        <v>322</v>
      </c>
      <c r="N9" s="13"/>
      <c r="O9" s="14" t="s">
        <v>323</v>
      </c>
    </row>
    <row r="10" spans="1:26">
      <c r="A10" s="15" t="s">
        <v>324</v>
      </c>
      <c r="B10" s="13"/>
      <c r="C10" s="16" t="s">
        <v>325</v>
      </c>
      <c r="D10" s="13"/>
      <c r="E10" s="16" t="s">
        <v>325</v>
      </c>
      <c r="F10" s="13"/>
      <c r="G10" s="17" t="s">
        <v>326</v>
      </c>
      <c r="H10" s="13"/>
      <c r="I10" s="16" t="s">
        <v>314</v>
      </c>
      <c r="J10" s="13"/>
      <c r="K10" s="16" t="s">
        <v>325</v>
      </c>
      <c r="L10" s="13"/>
      <c r="M10" s="17" t="s">
        <v>327</v>
      </c>
      <c r="N10" s="13"/>
      <c r="O10" s="18" t="s">
        <v>328</v>
      </c>
      <c r="S10" s="30" t="s">
        <v>337</v>
      </c>
      <c r="T10" s="30"/>
      <c r="U10" s="30" t="s">
        <v>338</v>
      </c>
      <c r="V10" s="30" t="s">
        <v>339</v>
      </c>
      <c r="W10" s="30" t="s">
        <v>340</v>
      </c>
      <c r="X10" s="30" t="s">
        <v>341</v>
      </c>
      <c r="Y10" s="30" t="s">
        <v>342</v>
      </c>
      <c r="Z10" s="30" t="s">
        <v>343</v>
      </c>
    </row>
    <row r="11" spans="1:26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1"/>
    </row>
    <row r="12" spans="1:26">
      <c r="A12" s="22">
        <f>+'1" W C'!E3*1000</f>
        <v>0</v>
      </c>
      <c r="B12" s="23"/>
      <c r="C12" s="23">
        <f>+'1" W C'!R3</f>
        <v>31</v>
      </c>
      <c r="D12" s="23"/>
      <c r="E12" s="23">
        <f>+C12</f>
        <v>31</v>
      </c>
      <c r="F12" s="23"/>
      <c r="G12" s="23">
        <f>A12*C12</f>
        <v>0</v>
      </c>
      <c r="H12" s="23"/>
      <c r="I12" s="23">
        <f>G12</f>
        <v>0</v>
      </c>
      <c r="J12" s="23"/>
      <c r="K12" s="23">
        <f>$E$83-E12</f>
        <v>771</v>
      </c>
      <c r="L12" s="23"/>
      <c r="M12" s="23">
        <f t="shared" ref="M12:M75" si="0">(A12*K12)+I12</f>
        <v>0</v>
      </c>
      <c r="N12" s="20"/>
      <c r="O12" s="24">
        <f>M12/$M$83</f>
        <v>0</v>
      </c>
      <c r="Q12" s="31">
        <f>SUM(S12:Z12)</f>
        <v>836.06999999999994</v>
      </c>
      <c r="S12" s="31">
        <f>$S$2*C12</f>
        <v>836.06999999999994</v>
      </c>
      <c r="U12" s="33">
        <f>$S$3*C12</f>
        <v>0</v>
      </c>
    </row>
    <row r="13" spans="1:26">
      <c r="A13" s="22">
        <f>+'1" W C'!E4*1000</f>
        <v>1000</v>
      </c>
      <c r="B13" s="23"/>
      <c r="C13" s="23">
        <f>+'1" W C'!R4</f>
        <v>79</v>
      </c>
      <c r="D13" s="23"/>
      <c r="E13" s="23">
        <f t="shared" ref="E13:E76" si="1">E12+C13</f>
        <v>110</v>
      </c>
      <c r="F13" s="23"/>
      <c r="G13" s="23">
        <f>A13*C13</f>
        <v>79000</v>
      </c>
      <c r="H13" s="23"/>
      <c r="I13" s="23">
        <f>I12+G13</f>
        <v>79000</v>
      </c>
      <c r="J13" s="23"/>
      <c r="K13" s="23">
        <f t="shared" ref="K13:K76" si="2">$E$83-E13</f>
        <v>692</v>
      </c>
      <c r="L13" s="23"/>
      <c r="M13" s="23">
        <f t="shared" si="0"/>
        <v>771000</v>
      </c>
      <c r="N13" s="20"/>
      <c r="O13" s="24">
        <f t="shared" ref="O13:O76" si="3">M13/$M$83</f>
        <v>6.4089775561097254E-2</v>
      </c>
      <c r="Q13" s="34">
        <f t="shared" ref="Q13:Q76" si="4">SUM(S13:Z13)</f>
        <v>2130.63</v>
      </c>
      <c r="S13" s="32">
        <f t="shared" ref="S13:S76" si="5">$S$2*C13</f>
        <v>2130.63</v>
      </c>
      <c r="U13" s="33">
        <f t="shared" ref="U13:U76" si="6">$S$3*C13</f>
        <v>0</v>
      </c>
    </row>
    <row r="14" spans="1:26">
      <c r="A14" s="22">
        <f>+'1" W C'!E5*1000</f>
        <v>2000</v>
      </c>
      <c r="B14" s="23"/>
      <c r="C14" s="23">
        <f>+'1" W C'!R5</f>
        <v>36</v>
      </c>
      <c r="D14" s="23"/>
      <c r="E14" s="23">
        <f t="shared" si="1"/>
        <v>146</v>
      </c>
      <c r="F14" s="23"/>
      <c r="G14" s="23">
        <f t="shared" ref="G14:G75" si="7">A14*C14</f>
        <v>72000</v>
      </c>
      <c r="H14" s="23"/>
      <c r="I14" s="23">
        <f t="shared" ref="I14:I76" si="8">I13+G14</f>
        <v>151000</v>
      </c>
      <c r="J14" s="23"/>
      <c r="K14" s="23">
        <f t="shared" si="2"/>
        <v>656</v>
      </c>
      <c r="L14" s="23"/>
      <c r="M14" s="23">
        <f t="shared" si="0"/>
        <v>1463000</v>
      </c>
      <c r="N14" s="20"/>
      <c r="O14" s="24">
        <f t="shared" si="3"/>
        <v>0.12161263507896924</v>
      </c>
      <c r="Q14" s="34">
        <f t="shared" si="4"/>
        <v>970.92</v>
      </c>
      <c r="S14" s="32">
        <f t="shared" si="5"/>
        <v>970.92</v>
      </c>
      <c r="U14" s="33">
        <f t="shared" si="6"/>
        <v>0</v>
      </c>
    </row>
    <row r="15" spans="1:26">
      <c r="A15" s="22">
        <f>+'1" W C'!E6*1000</f>
        <v>3000</v>
      </c>
      <c r="B15" s="23"/>
      <c r="C15" s="23">
        <f>+'1" W C'!R6</f>
        <v>45</v>
      </c>
      <c r="D15" s="23"/>
      <c r="E15" s="23">
        <f t="shared" si="1"/>
        <v>191</v>
      </c>
      <c r="F15" s="23"/>
      <c r="G15" s="23">
        <f t="shared" si="7"/>
        <v>135000</v>
      </c>
      <c r="H15" s="23"/>
      <c r="I15" s="23">
        <f t="shared" si="8"/>
        <v>286000</v>
      </c>
      <c r="J15" s="23"/>
      <c r="K15" s="23">
        <f t="shared" si="2"/>
        <v>611</v>
      </c>
      <c r="L15" s="23"/>
      <c r="M15" s="23">
        <f t="shared" si="0"/>
        <v>2119000</v>
      </c>
      <c r="N15" s="20"/>
      <c r="O15" s="24">
        <f t="shared" si="3"/>
        <v>0.17614297589359934</v>
      </c>
      <c r="Q15" s="34">
        <f t="shared" si="4"/>
        <v>1213.6499999999999</v>
      </c>
      <c r="S15" s="32">
        <f t="shared" si="5"/>
        <v>1213.6499999999999</v>
      </c>
      <c r="U15" s="33">
        <f t="shared" si="6"/>
        <v>0</v>
      </c>
    </row>
    <row r="16" spans="1:26">
      <c r="A16" s="22">
        <f>+'1" W C'!E7*1000</f>
        <v>4000</v>
      </c>
      <c r="B16" s="23"/>
      <c r="C16" s="23">
        <f>+'1" W C'!R7</f>
        <v>53</v>
      </c>
      <c r="D16" s="23"/>
      <c r="E16" s="23">
        <f t="shared" si="1"/>
        <v>244</v>
      </c>
      <c r="F16" s="23"/>
      <c r="G16" s="23">
        <f t="shared" si="7"/>
        <v>212000</v>
      </c>
      <c r="H16" s="23"/>
      <c r="I16" s="23">
        <f t="shared" si="8"/>
        <v>498000</v>
      </c>
      <c r="J16" s="23"/>
      <c r="K16" s="23">
        <f t="shared" si="2"/>
        <v>558</v>
      </c>
      <c r="L16" s="23"/>
      <c r="M16" s="23">
        <f t="shared" si="0"/>
        <v>2730000</v>
      </c>
      <c r="N16" s="20"/>
      <c r="O16" s="24">
        <f t="shared" si="3"/>
        <v>0.22693266832917705</v>
      </c>
      <c r="Q16" s="34">
        <f t="shared" si="4"/>
        <v>1429.4099999999999</v>
      </c>
      <c r="S16" s="32">
        <f t="shared" si="5"/>
        <v>1429.4099999999999</v>
      </c>
      <c r="U16" s="33">
        <f t="shared" si="6"/>
        <v>0</v>
      </c>
    </row>
    <row r="17" spans="1:23">
      <c r="A17" s="22">
        <f>+'1" W C'!E8*1000</f>
        <v>5000</v>
      </c>
      <c r="B17" s="23"/>
      <c r="C17" s="23">
        <f>+'1" W C'!R8</f>
        <v>51</v>
      </c>
      <c r="D17" s="23"/>
      <c r="E17" s="23">
        <f t="shared" si="1"/>
        <v>295</v>
      </c>
      <c r="F17" s="23"/>
      <c r="G17" s="23">
        <f t="shared" si="7"/>
        <v>255000</v>
      </c>
      <c r="H17" s="23"/>
      <c r="I17" s="23">
        <f t="shared" si="8"/>
        <v>753000</v>
      </c>
      <c r="J17" s="23"/>
      <c r="K17" s="23">
        <f t="shared" si="2"/>
        <v>507</v>
      </c>
      <c r="L17" s="23"/>
      <c r="M17" s="23">
        <f t="shared" si="0"/>
        <v>3288000</v>
      </c>
      <c r="N17" s="20"/>
      <c r="O17" s="24">
        <f t="shared" si="3"/>
        <v>0.27331670822942644</v>
      </c>
      <c r="Q17" s="34">
        <f t="shared" si="4"/>
        <v>1375.47</v>
      </c>
      <c r="S17" s="32">
        <f t="shared" si="5"/>
        <v>1375.47</v>
      </c>
      <c r="U17" s="33">
        <f t="shared" si="6"/>
        <v>0</v>
      </c>
    </row>
    <row r="18" spans="1:23">
      <c r="A18" s="22">
        <f>+'1" W C'!E9*1000</f>
        <v>6000</v>
      </c>
      <c r="B18" s="23"/>
      <c r="C18" s="23">
        <f>+'1" W C'!R9</f>
        <v>39</v>
      </c>
      <c r="D18" s="23"/>
      <c r="E18" s="23">
        <f t="shared" si="1"/>
        <v>334</v>
      </c>
      <c r="F18" s="23"/>
      <c r="G18" s="23">
        <f t="shared" si="7"/>
        <v>234000</v>
      </c>
      <c r="H18" s="23"/>
      <c r="I18" s="23">
        <f t="shared" si="8"/>
        <v>987000</v>
      </c>
      <c r="J18" s="23"/>
      <c r="K18" s="23">
        <f t="shared" si="2"/>
        <v>468</v>
      </c>
      <c r="L18" s="23"/>
      <c r="M18" s="23">
        <f t="shared" si="0"/>
        <v>3795000</v>
      </c>
      <c r="N18" s="20"/>
      <c r="O18" s="24">
        <f t="shared" si="3"/>
        <v>0.31546134663341646</v>
      </c>
      <c r="Q18" s="34">
        <f t="shared" si="4"/>
        <v>1051.83</v>
      </c>
      <c r="S18" s="32">
        <f t="shared" si="5"/>
        <v>1051.83</v>
      </c>
      <c r="U18" s="33">
        <f t="shared" si="6"/>
        <v>0</v>
      </c>
      <c r="V18" s="34">
        <f>$S$4*((A18-6000)/1000)*C18</f>
        <v>0</v>
      </c>
    </row>
    <row r="19" spans="1:23">
      <c r="A19" s="22">
        <f>+'1" W C'!E10*1000</f>
        <v>7000</v>
      </c>
      <c r="B19" s="23"/>
      <c r="C19" s="23">
        <f>+'1" W C'!R10</f>
        <v>36</v>
      </c>
      <c r="D19" s="23"/>
      <c r="E19" s="23">
        <f t="shared" si="1"/>
        <v>370</v>
      </c>
      <c r="F19" s="23"/>
      <c r="G19" s="23">
        <f t="shared" si="7"/>
        <v>252000</v>
      </c>
      <c r="H19" s="23"/>
      <c r="I19" s="23">
        <f t="shared" si="8"/>
        <v>1239000</v>
      </c>
      <c r="J19" s="23"/>
      <c r="K19" s="23">
        <f t="shared" si="2"/>
        <v>432</v>
      </c>
      <c r="L19" s="23"/>
      <c r="M19" s="23">
        <f t="shared" si="0"/>
        <v>4263000</v>
      </c>
      <c r="N19" s="20"/>
      <c r="O19" s="24">
        <f t="shared" si="3"/>
        <v>0.35436408977556111</v>
      </c>
      <c r="Q19" s="34">
        <f t="shared" si="4"/>
        <v>1100.8799999999999</v>
      </c>
      <c r="S19" s="32">
        <f t="shared" si="5"/>
        <v>970.92</v>
      </c>
      <c r="U19" s="33">
        <f t="shared" si="6"/>
        <v>0</v>
      </c>
      <c r="V19" s="34">
        <f t="shared" ref="V19:V21" si="9">$S$4*((A19-6000)/1000)*C19</f>
        <v>129.96</v>
      </c>
    </row>
    <row r="20" spans="1:23">
      <c r="A20" s="22">
        <f>+'1" W C'!E11*1000</f>
        <v>8000</v>
      </c>
      <c r="B20" s="23"/>
      <c r="C20" s="23">
        <f>+'1" W C'!R11</f>
        <v>28</v>
      </c>
      <c r="D20" s="23"/>
      <c r="E20" s="23">
        <f t="shared" si="1"/>
        <v>398</v>
      </c>
      <c r="F20" s="23"/>
      <c r="G20" s="23">
        <f t="shared" si="7"/>
        <v>224000</v>
      </c>
      <c r="H20" s="23"/>
      <c r="I20" s="23">
        <f t="shared" si="8"/>
        <v>1463000</v>
      </c>
      <c r="J20" s="23"/>
      <c r="K20" s="23">
        <f t="shared" si="2"/>
        <v>404</v>
      </c>
      <c r="L20" s="23"/>
      <c r="M20" s="23">
        <f t="shared" si="0"/>
        <v>4695000</v>
      </c>
      <c r="N20" s="20"/>
      <c r="O20" s="24">
        <f t="shared" si="3"/>
        <v>0.39027431421446385</v>
      </c>
      <c r="Q20" s="34">
        <f t="shared" si="4"/>
        <v>957.31999999999994</v>
      </c>
      <c r="S20" s="32">
        <f t="shared" si="5"/>
        <v>755.16</v>
      </c>
      <c r="U20" s="33">
        <f t="shared" si="6"/>
        <v>0</v>
      </c>
      <c r="V20" s="34">
        <f t="shared" si="9"/>
        <v>202.16</v>
      </c>
    </row>
    <row r="21" spans="1:23">
      <c r="A21" s="22">
        <f>+'1" W C'!E12*1000</f>
        <v>9000</v>
      </c>
      <c r="B21" s="23"/>
      <c r="C21" s="23">
        <f>+'1" W C'!R12</f>
        <v>20</v>
      </c>
      <c r="D21" s="23"/>
      <c r="E21" s="23">
        <f t="shared" si="1"/>
        <v>418</v>
      </c>
      <c r="F21" s="23"/>
      <c r="G21" s="23">
        <f t="shared" si="7"/>
        <v>180000</v>
      </c>
      <c r="H21" s="23"/>
      <c r="I21" s="23">
        <f t="shared" si="8"/>
        <v>1643000</v>
      </c>
      <c r="J21" s="23"/>
      <c r="K21" s="23">
        <f t="shared" si="2"/>
        <v>384</v>
      </c>
      <c r="L21" s="23"/>
      <c r="M21" s="23">
        <f t="shared" si="0"/>
        <v>5099000</v>
      </c>
      <c r="N21" s="20"/>
      <c r="O21" s="24">
        <f t="shared" si="3"/>
        <v>0.42385702410640069</v>
      </c>
      <c r="Q21" s="34">
        <f t="shared" si="4"/>
        <v>756</v>
      </c>
      <c r="S21" s="32">
        <f t="shared" si="5"/>
        <v>539.4</v>
      </c>
      <c r="U21" s="33">
        <f t="shared" si="6"/>
        <v>0</v>
      </c>
      <c r="V21" s="34">
        <f t="shared" si="9"/>
        <v>216.6</v>
      </c>
    </row>
    <row r="22" spans="1:23">
      <c r="A22" s="22">
        <f>+'1" W C'!E13*1000</f>
        <v>10000</v>
      </c>
      <c r="B22" s="23"/>
      <c r="C22" s="23">
        <f>+'1" W C'!R13</f>
        <v>17</v>
      </c>
      <c r="D22" s="23"/>
      <c r="E22" s="23">
        <f t="shared" si="1"/>
        <v>435</v>
      </c>
      <c r="F22" s="23"/>
      <c r="G22" s="23">
        <f t="shared" si="7"/>
        <v>170000</v>
      </c>
      <c r="H22" s="23"/>
      <c r="I22" s="23">
        <f t="shared" si="8"/>
        <v>1813000</v>
      </c>
      <c r="J22" s="23"/>
      <c r="K22" s="23">
        <f t="shared" si="2"/>
        <v>367</v>
      </c>
      <c r="L22" s="23"/>
      <c r="M22" s="23">
        <f t="shared" si="0"/>
        <v>5483000</v>
      </c>
      <c r="N22" s="20"/>
      <c r="O22" s="24">
        <f t="shared" si="3"/>
        <v>0.45577722360764755</v>
      </c>
      <c r="Q22" s="34">
        <f t="shared" si="4"/>
        <v>703.97</v>
      </c>
      <c r="S22" s="32">
        <f t="shared" si="5"/>
        <v>458.49</v>
      </c>
      <c r="U22" s="33">
        <f t="shared" si="6"/>
        <v>0</v>
      </c>
      <c r="V22" s="34">
        <f>$S$4*4*C22</f>
        <v>245.48</v>
      </c>
      <c r="W22" s="34">
        <f>$S$5*((A22-10000)/1000)*C22</f>
        <v>0</v>
      </c>
    </row>
    <row r="23" spans="1:23">
      <c r="A23" s="22">
        <f>+'1" W C'!E14*1000</f>
        <v>11000</v>
      </c>
      <c r="B23" s="23"/>
      <c r="C23" s="23">
        <f>+'1" W C'!R14</f>
        <v>24</v>
      </c>
      <c r="D23" s="23"/>
      <c r="E23" s="23">
        <f t="shared" si="1"/>
        <v>459</v>
      </c>
      <c r="F23" s="23"/>
      <c r="G23" s="23">
        <f t="shared" si="7"/>
        <v>264000</v>
      </c>
      <c r="H23" s="23"/>
      <c r="I23" s="23">
        <f t="shared" si="8"/>
        <v>2077000</v>
      </c>
      <c r="J23" s="23"/>
      <c r="K23" s="23">
        <f t="shared" si="2"/>
        <v>343</v>
      </c>
      <c r="L23" s="23"/>
      <c r="M23" s="23">
        <f t="shared" si="0"/>
        <v>5850000</v>
      </c>
      <c r="N23" s="20"/>
      <c r="O23" s="24">
        <f t="shared" si="3"/>
        <v>0.486284289276808</v>
      </c>
      <c r="Q23" s="34">
        <f t="shared" si="4"/>
        <v>1072.8</v>
      </c>
      <c r="S23" s="32">
        <f t="shared" si="5"/>
        <v>647.28</v>
      </c>
      <c r="U23" s="33">
        <f t="shared" si="6"/>
        <v>0</v>
      </c>
      <c r="V23" s="34">
        <f t="shared" ref="V23:V83" si="10">$S$4*4*C23</f>
        <v>346.56</v>
      </c>
      <c r="W23" s="34">
        <f t="shared" ref="W23:W36" si="11">$S$5*((A23-10000)/1000)*C23</f>
        <v>78.960000000000008</v>
      </c>
    </row>
    <row r="24" spans="1:23">
      <c r="A24" s="22">
        <f>+'1" W C'!E15*1000</f>
        <v>12000</v>
      </c>
      <c r="B24" s="23"/>
      <c r="C24" s="23">
        <f>+'1" W C'!R15</f>
        <v>25</v>
      </c>
      <c r="D24" s="23"/>
      <c r="E24" s="23">
        <f t="shared" si="1"/>
        <v>484</v>
      </c>
      <c r="F24" s="23"/>
      <c r="G24" s="23">
        <f t="shared" si="7"/>
        <v>300000</v>
      </c>
      <c r="H24" s="23"/>
      <c r="I24" s="23">
        <f t="shared" si="8"/>
        <v>2377000</v>
      </c>
      <c r="J24" s="23"/>
      <c r="K24" s="23">
        <f t="shared" si="2"/>
        <v>318</v>
      </c>
      <c r="L24" s="23"/>
      <c r="M24" s="23">
        <f t="shared" si="0"/>
        <v>6193000</v>
      </c>
      <c r="N24" s="20"/>
      <c r="O24" s="24">
        <f t="shared" si="3"/>
        <v>0.51479634247714046</v>
      </c>
      <c r="Q24" s="34">
        <f t="shared" si="4"/>
        <v>1199.75</v>
      </c>
      <c r="S24" s="32">
        <f t="shared" si="5"/>
        <v>674.25</v>
      </c>
      <c r="U24" s="33">
        <f t="shared" si="6"/>
        <v>0</v>
      </c>
      <c r="V24" s="34">
        <f t="shared" si="10"/>
        <v>361</v>
      </c>
      <c r="W24" s="34">
        <f t="shared" si="11"/>
        <v>164.5</v>
      </c>
    </row>
    <row r="25" spans="1:23">
      <c r="A25" s="22">
        <f>+'1" W C'!E16*1000</f>
        <v>13000</v>
      </c>
      <c r="B25" s="23"/>
      <c r="C25" s="23">
        <f>+'1" W C'!R16</f>
        <v>18</v>
      </c>
      <c r="D25" s="23"/>
      <c r="E25" s="23">
        <f t="shared" si="1"/>
        <v>502</v>
      </c>
      <c r="F25" s="23"/>
      <c r="G25" s="23">
        <f t="shared" si="7"/>
        <v>234000</v>
      </c>
      <c r="H25" s="23"/>
      <c r="I25" s="23">
        <f t="shared" si="8"/>
        <v>2611000</v>
      </c>
      <c r="J25" s="23"/>
      <c r="K25" s="23">
        <f t="shared" si="2"/>
        <v>300</v>
      </c>
      <c r="L25" s="23"/>
      <c r="M25" s="23">
        <f t="shared" si="0"/>
        <v>6511000</v>
      </c>
      <c r="N25" s="20"/>
      <c r="O25" s="24">
        <f t="shared" si="3"/>
        <v>0.54123025768911059</v>
      </c>
      <c r="Q25" s="34">
        <f t="shared" si="4"/>
        <v>923.04</v>
      </c>
      <c r="S25" s="32">
        <f t="shared" si="5"/>
        <v>485.46</v>
      </c>
      <c r="U25" s="33">
        <f t="shared" si="6"/>
        <v>0</v>
      </c>
      <c r="V25" s="34">
        <f t="shared" si="10"/>
        <v>259.92</v>
      </c>
      <c r="W25" s="34">
        <f t="shared" si="11"/>
        <v>177.66000000000003</v>
      </c>
    </row>
    <row r="26" spans="1:23">
      <c r="A26" s="22">
        <f>+'1" W C'!E17*1000</f>
        <v>14000</v>
      </c>
      <c r="B26" s="23"/>
      <c r="C26" s="23">
        <f>+'1" W C'!R17</f>
        <v>15</v>
      </c>
      <c r="D26" s="23"/>
      <c r="E26" s="23">
        <f t="shared" si="1"/>
        <v>517</v>
      </c>
      <c r="F26" s="23"/>
      <c r="G26" s="23">
        <f t="shared" si="7"/>
        <v>210000</v>
      </c>
      <c r="H26" s="23"/>
      <c r="I26" s="23">
        <f t="shared" si="8"/>
        <v>2821000</v>
      </c>
      <c r="J26" s="23"/>
      <c r="K26" s="23">
        <f t="shared" si="2"/>
        <v>285</v>
      </c>
      <c r="L26" s="23"/>
      <c r="M26" s="23">
        <f t="shared" si="0"/>
        <v>6811000</v>
      </c>
      <c r="N26" s="20"/>
      <c r="O26" s="24">
        <f t="shared" si="3"/>
        <v>0.56616791354945972</v>
      </c>
      <c r="Q26" s="34">
        <f t="shared" si="4"/>
        <v>818.55</v>
      </c>
      <c r="S26" s="32">
        <f t="shared" si="5"/>
        <v>404.54999999999995</v>
      </c>
      <c r="U26" s="33">
        <f t="shared" si="6"/>
        <v>0</v>
      </c>
      <c r="V26" s="34">
        <f t="shared" si="10"/>
        <v>216.6</v>
      </c>
      <c r="W26" s="34">
        <f t="shared" si="11"/>
        <v>197.4</v>
      </c>
    </row>
    <row r="27" spans="1:23">
      <c r="A27" s="22">
        <f>+'1" W C'!E18*1000</f>
        <v>15000</v>
      </c>
      <c r="B27" s="23"/>
      <c r="C27" s="23">
        <f>+'1" W C'!R18</f>
        <v>16</v>
      </c>
      <c r="D27" s="23"/>
      <c r="E27" s="23">
        <f t="shared" si="1"/>
        <v>533</v>
      </c>
      <c r="F27" s="23"/>
      <c r="G27" s="23">
        <f t="shared" si="7"/>
        <v>240000</v>
      </c>
      <c r="H27" s="23"/>
      <c r="I27" s="23">
        <f t="shared" si="8"/>
        <v>3061000</v>
      </c>
      <c r="J27" s="23"/>
      <c r="K27" s="23">
        <f t="shared" si="2"/>
        <v>269</v>
      </c>
      <c r="L27" s="23"/>
      <c r="M27" s="23">
        <f t="shared" si="0"/>
        <v>7096000</v>
      </c>
      <c r="N27" s="20"/>
      <c r="O27" s="24">
        <f t="shared" si="3"/>
        <v>0.58985868661679131</v>
      </c>
      <c r="Q27" s="34">
        <f t="shared" si="4"/>
        <v>925.76</v>
      </c>
      <c r="S27" s="32">
        <f t="shared" si="5"/>
        <v>431.52</v>
      </c>
      <c r="U27" s="33">
        <f t="shared" si="6"/>
        <v>0</v>
      </c>
      <c r="V27" s="34">
        <f t="shared" si="10"/>
        <v>231.04</v>
      </c>
      <c r="W27" s="34">
        <f t="shared" si="11"/>
        <v>263.2</v>
      </c>
    </row>
    <row r="28" spans="1:23">
      <c r="A28" s="22">
        <f>+'1" W C'!E19*1000</f>
        <v>16000</v>
      </c>
      <c r="B28" s="23"/>
      <c r="C28" s="23">
        <f>+'1" W C'!R19</f>
        <v>17</v>
      </c>
      <c r="D28" s="23"/>
      <c r="E28" s="23">
        <f t="shared" si="1"/>
        <v>550</v>
      </c>
      <c r="F28" s="23"/>
      <c r="G28" s="23">
        <f t="shared" si="7"/>
        <v>272000</v>
      </c>
      <c r="H28" s="23"/>
      <c r="I28" s="23">
        <f t="shared" si="8"/>
        <v>3333000</v>
      </c>
      <c r="J28" s="23"/>
      <c r="K28" s="23">
        <f t="shared" si="2"/>
        <v>252</v>
      </c>
      <c r="L28" s="23"/>
      <c r="M28" s="23">
        <f t="shared" si="0"/>
        <v>7365000</v>
      </c>
      <c r="N28" s="20"/>
      <c r="O28" s="24">
        <f t="shared" si="3"/>
        <v>0.61221945137157108</v>
      </c>
      <c r="Q28" s="34">
        <f t="shared" si="4"/>
        <v>1039.5500000000002</v>
      </c>
      <c r="S28" s="32">
        <f t="shared" si="5"/>
        <v>458.49</v>
      </c>
      <c r="U28" s="33">
        <f t="shared" si="6"/>
        <v>0</v>
      </c>
      <c r="V28" s="34">
        <f t="shared" si="10"/>
        <v>245.48</v>
      </c>
      <c r="W28" s="34">
        <f t="shared" si="11"/>
        <v>335.58000000000004</v>
      </c>
    </row>
    <row r="29" spans="1:23">
      <c r="A29" s="22">
        <f>+'1" W C'!E20*1000</f>
        <v>17000</v>
      </c>
      <c r="B29" s="23"/>
      <c r="C29" s="23">
        <f>+'1" W C'!R20</f>
        <v>14</v>
      </c>
      <c r="D29" s="23"/>
      <c r="E29" s="23">
        <f t="shared" si="1"/>
        <v>564</v>
      </c>
      <c r="F29" s="23"/>
      <c r="G29" s="23">
        <f t="shared" si="7"/>
        <v>238000</v>
      </c>
      <c r="H29" s="23"/>
      <c r="I29" s="23">
        <f t="shared" si="8"/>
        <v>3571000</v>
      </c>
      <c r="J29" s="23"/>
      <c r="K29" s="23">
        <f t="shared" si="2"/>
        <v>238</v>
      </c>
      <c r="L29" s="23"/>
      <c r="M29" s="23">
        <f t="shared" si="0"/>
        <v>7617000</v>
      </c>
      <c r="N29" s="20"/>
      <c r="O29" s="24">
        <f t="shared" si="3"/>
        <v>0.63316708229426433</v>
      </c>
      <c r="Q29" s="34">
        <f t="shared" si="4"/>
        <v>902.16000000000008</v>
      </c>
      <c r="S29" s="32">
        <f t="shared" si="5"/>
        <v>377.58</v>
      </c>
      <c r="U29" s="33">
        <f t="shared" si="6"/>
        <v>0</v>
      </c>
      <c r="V29" s="34">
        <f t="shared" si="10"/>
        <v>202.16</v>
      </c>
      <c r="W29" s="34">
        <f t="shared" si="11"/>
        <v>322.42</v>
      </c>
    </row>
    <row r="30" spans="1:23">
      <c r="A30" s="22">
        <f>+'1" W C'!E21*1000</f>
        <v>18000</v>
      </c>
      <c r="B30" s="23"/>
      <c r="C30" s="23">
        <f>+'1" W C'!R21</f>
        <v>11</v>
      </c>
      <c r="D30" s="23"/>
      <c r="E30" s="23">
        <f t="shared" si="1"/>
        <v>575</v>
      </c>
      <c r="F30" s="23"/>
      <c r="G30" s="23">
        <f t="shared" si="7"/>
        <v>198000</v>
      </c>
      <c r="H30" s="23"/>
      <c r="I30" s="23">
        <f t="shared" si="8"/>
        <v>3769000</v>
      </c>
      <c r="J30" s="23"/>
      <c r="K30" s="23">
        <f t="shared" si="2"/>
        <v>227</v>
      </c>
      <c r="L30" s="23"/>
      <c r="M30" s="23">
        <f t="shared" si="0"/>
        <v>7855000</v>
      </c>
      <c r="N30" s="20"/>
      <c r="O30" s="24">
        <f t="shared" si="3"/>
        <v>0.65295095594347463</v>
      </c>
      <c r="Q30" s="34">
        <f t="shared" si="4"/>
        <v>745.03</v>
      </c>
      <c r="S30" s="32">
        <f t="shared" si="5"/>
        <v>296.66999999999996</v>
      </c>
      <c r="U30" s="33">
        <f t="shared" si="6"/>
        <v>0</v>
      </c>
      <c r="V30" s="34">
        <f t="shared" si="10"/>
        <v>158.84</v>
      </c>
      <c r="W30" s="34">
        <f t="shared" si="11"/>
        <v>289.52</v>
      </c>
    </row>
    <row r="31" spans="1:23">
      <c r="A31" s="22">
        <f>+'1" W C'!E22*1000</f>
        <v>19000</v>
      </c>
      <c r="B31" s="23"/>
      <c r="C31" s="23">
        <f>+'1" W C'!R22</f>
        <v>12</v>
      </c>
      <c r="D31" s="23"/>
      <c r="E31" s="23">
        <f t="shared" si="1"/>
        <v>587</v>
      </c>
      <c r="F31" s="23"/>
      <c r="G31" s="23">
        <f t="shared" si="7"/>
        <v>228000</v>
      </c>
      <c r="H31" s="23"/>
      <c r="I31" s="23">
        <f t="shared" si="8"/>
        <v>3997000</v>
      </c>
      <c r="J31" s="23"/>
      <c r="K31" s="23">
        <f t="shared" si="2"/>
        <v>215</v>
      </c>
      <c r="L31" s="23"/>
      <c r="M31" s="23">
        <f t="shared" si="0"/>
        <v>8082000</v>
      </c>
      <c r="N31" s="20"/>
      <c r="O31" s="24">
        <f t="shared" si="3"/>
        <v>0.67182044887780545</v>
      </c>
      <c r="Q31" s="34">
        <f t="shared" si="4"/>
        <v>852.24</v>
      </c>
      <c r="S31" s="32">
        <f t="shared" si="5"/>
        <v>323.64</v>
      </c>
      <c r="U31" s="33">
        <f t="shared" si="6"/>
        <v>0</v>
      </c>
      <c r="V31" s="34">
        <f t="shared" si="10"/>
        <v>173.28</v>
      </c>
      <c r="W31" s="34">
        <f t="shared" si="11"/>
        <v>355.32</v>
      </c>
    </row>
    <row r="32" spans="1:23">
      <c r="A32" s="22">
        <f>+'1" W C'!E23*1000</f>
        <v>20000</v>
      </c>
      <c r="B32" s="23"/>
      <c r="C32" s="23">
        <f>+'1" W C'!R23</f>
        <v>8</v>
      </c>
      <c r="D32" s="23"/>
      <c r="E32" s="23">
        <f t="shared" si="1"/>
        <v>595</v>
      </c>
      <c r="F32" s="23"/>
      <c r="G32" s="23">
        <f t="shared" si="7"/>
        <v>160000</v>
      </c>
      <c r="H32" s="23"/>
      <c r="I32" s="23">
        <f t="shared" si="8"/>
        <v>4157000</v>
      </c>
      <c r="J32" s="23"/>
      <c r="K32" s="23">
        <f t="shared" si="2"/>
        <v>207</v>
      </c>
      <c r="L32" s="23"/>
      <c r="M32" s="23">
        <f t="shared" si="0"/>
        <v>8297000</v>
      </c>
      <c r="N32" s="20"/>
      <c r="O32" s="24">
        <f t="shared" si="3"/>
        <v>0.68969243557772231</v>
      </c>
      <c r="Q32" s="34">
        <f t="shared" si="4"/>
        <v>594.48</v>
      </c>
      <c r="S32" s="32">
        <f t="shared" si="5"/>
        <v>215.76</v>
      </c>
      <c r="U32" s="33">
        <f t="shared" si="6"/>
        <v>0</v>
      </c>
      <c r="V32" s="34">
        <f t="shared" si="10"/>
        <v>115.52</v>
      </c>
      <c r="W32" s="34">
        <f t="shared" si="11"/>
        <v>263.2</v>
      </c>
    </row>
    <row r="33" spans="1:24">
      <c r="A33" s="22">
        <f>+'1" W C'!E24*1000</f>
        <v>21000</v>
      </c>
      <c r="B33" s="23"/>
      <c r="C33" s="23">
        <f>+'1" W C'!R24</f>
        <v>10</v>
      </c>
      <c r="D33" s="23"/>
      <c r="E33" s="23">
        <f t="shared" si="1"/>
        <v>605</v>
      </c>
      <c r="F33" s="23"/>
      <c r="G33" s="23">
        <f t="shared" si="7"/>
        <v>210000</v>
      </c>
      <c r="H33" s="23"/>
      <c r="I33" s="23">
        <f t="shared" si="8"/>
        <v>4367000</v>
      </c>
      <c r="J33" s="23"/>
      <c r="K33" s="23">
        <f t="shared" si="2"/>
        <v>197</v>
      </c>
      <c r="L33" s="23"/>
      <c r="M33" s="23">
        <f t="shared" si="0"/>
        <v>8504000</v>
      </c>
      <c r="N33" s="20"/>
      <c r="O33" s="24">
        <f t="shared" si="3"/>
        <v>0.70689941812136325</v>
      </c>
      <c r="Q33" s="34">
        <f t="shared" si="4"/>
        <v>776</v>
      </c>
      <c r="S33" s="32">
        <f t="shared" si="5"/>
        <v>269.7</v>
      </c>
      <c r="U33" s="33">
        <f t="shared" si="6"/>
        <v>0</v>
      </c>
      <c r="V33" s="34">
        <f t="shared" si="10"/>
        <v>144.4</v>
      </c>
      <c r="W33" s="34">
        <f t="shared" si="11"/>
        <v>361.9</v>
      </c>
    </row>
    <row r="34" spans="1:24">
      <c r="A34" s="22">
        <f>+'1" W C'!E25*1000</f>
        <v>22000</v>
      </c>
      <c r="B34" s="23"/>
      <c r="C34" s="23">
        <f>+'1" W C'!R25</f>
        <v>17</v>
      </c>
      <c r="D34" s="23"/>
      <c r="E34" s="23">
        <f t="shared" si="1"/>
        <v>622</v>
      </c>
      <c r="F34" s="23"/>
      <c r="G34" s="23">
        <f t="shared" si="7"/>
        <v>374000</v>
      </c>
      <c r="H34" s="23"/>
      <c r="I34" s="23">
        <f t="shared" si="8"/>
        <v>4741000</v>
      </c>
      <c r="J34" s="23"/>
      <c r="K34" s="23">
        <f t="shared" si="2"/>
        <v>180</v>
      </c>
      <c r="L34" s="23"/>
      <c r="M34" s="23">
        <f t="shared" si="0"/>
        <v>8701000</v>
      </c>
      <c r="N34" s="20"/>
      <c r="O34" s="24">
        <f t="shared" si="3"/>
        <v>0.72327514546965921</v>
      </c>
      <c r="Q34" s="34">
        <f t="shared" si="4"/>
        <v>1375.13</v>
      </c>
      <c r="S34" s="32">
        <f t="shared" si="5"/>
        <v>458.49</v>
      </c>
      <c r="U34" s="33">
        <f t="shared" si="6"/>
        <v>0</v>
      </c>
      <c r="V34" s="34">
        <f t="shared" si="10"/>
        <v>245.48</v>
      </c>
      <c r="W34" s="34">
        <f t="shared" si="11"/>
        <v>671.16000000000008</v>
      </c>
    </row>
    <row r="35" spans="1:24">
      <c r="A35" s="22">
        <f>+'1" W C'!E26*1000</f>
        <v>23000</v>
      </c>
      <c r="B35" s="23"/>
      <c r="C35" s="23">
        <f>+'1" W C'!R26</f>
        <v>13</v>
      </c>
      <c r="D35" s="23"/>
      <c r="E35" s="23">
        <f t="shared" si="1"/>
        <v>635</v>
      </c>
      <c r="F35" s="23"/>
      <c r="G35" s="23">
        <f t="shared" si="7"/>
        <v>299000</v>
      </c>
      <c r="H35" s="23"/>
      <c r="I35" s="23">
        <f t="shared" si="8"/>
        <v>5040000</v>
      </c>
      <c r="J35" s="23"/>
      <c r="K35" s="23">
        <f t="shared" si="2"/>
        <v>167</v>
      </c>
      <c r="L35" s="23"/>
      <c r="M35" s="23">
        <f t="shared" si="0"/>
        <v>8881000</v>
      </c>
      <c r="N35" s="20"/>
      <c r="O35" s="24">
        <f t="shared" si="3"/>
        <v>0.73823773898586864</v>
      </c>
      <c r="Q35" s="34">
        <f t="shared" si="4"/>
        <v>1094.3400000000001</v>
      </c>
      <c r="S35" s="32">
        <f t="shared" si="5"/>
        <v>350.61</v>
      </c>
      <c r="U35" s="33">
        <f t="shared" si="6"/>
        <v>0</v>
      </c>
      <c r="V35" s="34">
        <f t="shared" si="10"/>
        <v>187.72</v>
      </c>
      <c r="W35" s="34">
        <f t="shared" si="11"/>
        <v>556.01</v>
      </c>
    </row>
    <row r="36" spans="1:24">
      <c r="A36" s="22">
        <f>+'1" W C'!E27*1000</f>
        <v>24000</v>
      </c>
      <c r="B36" s="23"/>
      <c r="C36" s="23">
        <f>+'1" W C'!R27</f>
        <v>12</v>
      </c>
      <c r="D36" s="23"/>
      <c r="E36" s="23">
        <f t="shared" si="1"/>
        <v>647</v>
      </c>
      <c r="F36" s="23"/>
      <c r="G36" s="23">
        <f t="shared" si="7"/>
        <v>288000</v>
      </c>
      <c r="H36" s="23"/>
      <c r="I36" s="23">
        <f t="shared" si="8"/>
        <v>5328000</v>
      </c>
      <c r="J36" s="23"/>
      <c r="K36" s="23">
        <f t="shared" si="2"/>
        <v>155</v>
      </c>
      <c r="L36" s="23"/>
      <c r="M36" s="23">
        <f t="shared" si="0"/>
        <v>9048000</v>
      </c>
      <c r="N36" s="20"/>
      <c r="O36" s="24">
        <f t="shared" si="3"/>
        <v>0.75211970074812973</v>
      </c>
      <c r="Q36" s="34">
        <f t="shared" si="4"/>
        <v>1049.6399999999999</v>
      </c>
      <c r="S36" s="32">
        <f t="shared" si="5"/>
        <v>323.64</v>
      </c>
      <c r="U36" s="33">
        <f t="shared" si="6"/>
        <v>0</v>
      </c>
      <c r="V36" s="34">
        <f t="shared" si="10"/>
        <v>173.28</v>
      </c>
      <c r="W36" s="34">
        <f t="shared" si="11"/>
        <v>552.72</v>
      </c>
    </row>
    <row r="37" spans="1:24">
      <c r="A37" s="22">
        <f>+'1" W C'!E28*1000</f>
        <v>25000</v>
      </c>
      <c r="B37" s="23"/>
      <c r="C37" s="23">
        <f>+'1" W C'!R28</f>
        <v>7</v>
      </c>
      <c r="D37" s="23"/>
      <c r="E37" s="23">
        <f t="shared" si="1"/>
        <v>654</v>
      </c>
      <c r="F37" s="23"/>
      <c r="G37" s="23">
        <f t="shared" si="7"/>
        <v>175000</v>
      </c>
      <c r="H37" s="23"/>
      <c r="I37" s="23">
        <f t="shared" si="8"/>
        <v>5503000</v>
      </c>
      <c r="J37" s="23"/>
      <c r="K37" s="23">
        <f t="shared" si="2"/>
        <v>148</v>
      </c>
      <c r="L37" s="23"/>
      <c r="M37" s="23">
        <f t="shared" si="0"/>
        <v>9203000</v>
      </c>
      <c r="N37" s="20"/>
      <c r="O37" s="24">
        <f t="shared" si="3"/>
        <v>0.76500415627597673</v>
      </c>
      <c r="Q37" s="34">
        <f t="shared" si="4"/>
        <v>635.31999999999994</v>
      </c>
      <c r="S37" s="32">
        <f t="shared" si="5"/>
        <v>188.79</v>
      </c>
      <c r="U37" s="33">
        <f t="shared" si="6"/>
        <v>0</v>
      </c>
      <c r="V37" s="34">
        <f t="shared" si="10"/>
        <v>101.08</v>
      </c>
      <c r="W37" s="34">
        <f>$S$5*15*C37</f>
        <v>345.45</v>
      </c>
      <c r="X37" s="34">
        <f>$S$6*((A37-25000)/1000)*C37</f>
        <v>0</v>
      </c>
    </row>
    <row r="38" spans="1:24">
      <c r="A38" s="22">
        <f>+'1" W C'!E29*1000</f>
        <v>26000</v>
      </c>
      <c r="B38" s="23"/>
      <c r="C38" s="23">
        <f>+'1" W C'!R29</f>
        <v>6</v>
      </c>
      <c r="D38" s="23"/>
      <c r="E38" s="23">
        <f t="shared" si="1"/>
        <v>660</v>
      </c>
      <c r="F38" s="23"/>
      <c r="G38" s="23">
        <f t="shared" si="7"/>
        <v>156000</v>
      </c>
      <c r="H38" s="23"/>
      <c r="I38" s="23">
        <f t="shared" si="8"/>
        <v>5659000</v>
      </c>
      <c r="J38" s="23"/>
      <c r="K38" s="23">
        <f t="shared" si="2"/>
        <v>142</v>
      </c>
      <c r="L38" s="23"/>
      <c r="M38" s="23">
        <f t="shared" si="0"/>
        <v>9351000</v>
      </c>
      <c r="N38" s="20"/>
      <c r="O38" s="24">
        <f t="shared" si="3"/>
        <v>0.77730673316708232</v>
      </c>
      <c r="Q38" s="34">
        <f t="shared" si="4"/>
        <v>563.28</v>
      </c>
      <c r="S38" s="32">
        <f t="shared" si="5"/>
        <v>161.82</v>
      </c>
      <c r="U38" s="33">
        <f t="shared" si="6"/>
        <v>0</v>
      </c>
      <c r="V38" s="34">
        <f t="shared" si="10"/>
        <v>86.64</v>
      </c>
      <c r="W38" s="34">
        <f t="shared" ref="W38:W83" si="12">$S$5*15*C38</f>
        <v>296.10000000000002</v>
      </c>
      <c r="X38" s="34">
        <f t="shared" ref="X38:X61" si="13">$S$6*((A38-25000)/1000)*C38</f>
        <v>18.72</v>
      </c>
    </row>
    <row r="39" spans="1:24">
      <c r="A39" s="22">
        <f>+'1" W C'!E30*1000</f>
        <v>27000</v>
      </c>
      <c r="B39" s="23"/>
      <c r="C39" s="23">
        <f>+'1" W C'!R30</f>
        <v>6</v>
      </c>
      <c r="D39" s="23"/>
      <c r="E39" s="23">
        <f t="shared" si="1"/>
        <v>666</v>
      </c>
      <c r="F39" s="23"/>
      <c r="G39" s="23">
        <f t="shared" si="7"/>
        <v>162000</v>
      </c>
      <c r="H39" s="23"/>
      <c r="I39" s="23">
        <f t="shared" si="8"/>
        <v>5821000</v>
      </c>
      <c r="J39" s="23"/>
      <c r="K39" s="23">
        <f t="shared" si="2"/>
        <v>136</v>
      </c>
      <c r="L39" s="23"/>
      <c r="M39" s="23">
        <f t="shared" si="0"/>
        <v>9493000</v>
      </c>
      <c r="N39" s="20"/>
      <c r="O39" s="24">
        <f t="shared" si="3"/>
        <v>0.78911055694098087</v>
      </c>
      <c r="Q39" s="34">
        <f t="shared" si="4"/>
        <v>582</v>
      </c>
      <c r="S39" s="32">
        <f t="shared" si="5"/>
        <v>161.82</v>
      </c>
      <c r="U39" s="33">
        <f t="shared" si="6"/>
        <v>0</v>
      </c>
      <c r="V39" s="34">
        <f t="shared" si="10"/>
        <v>86.64</v>
      </c>
      <c r="W39" s="34">
        <f t="shared" si="12"/>
        <v>296.10000000000002</v>
      </c>
      <c r="X39" s="34">
        <f t="shared" si="13"/>
        <v>37.44</v>
      </c>
    </row>
    <row r="40" spans="1:24">
      <c r="A40" s="22">
        <f>+'1" W C'!E31*1000</f>
        <v>28000</v>
      </c>
      <c r="B40" s="23"/>
      <c r="C40" s="23">
        <f>+'1" W C'!R31</f>
        <v>12</v>
      </c>
      <c r="D40" s="23"/>
      <c r="E40" s="23">
        <f t="shared" si="1"/>
        <v>678</v>
      </c>
      <c r="F40" s="23"/>
      <c r="G40" s="23">
        <f t="shared" si="7"/>
        <v>336000</v>
      </c>
      <c r="H40" s="23"/>
      <c r="I40" s="23">
        <f t="shared" si="8"/>
        <v>6157000</v>
      </c>
      <c r="J40" s="23"/>
      <c r="K40" s="23">
        <f t="shared" si="2"/>
        <v>124</v>
      </c>
      <c r="L40" s="23"/>
      <c r="M40" s="23">
        <f t="shared" si="0"/>
        <v>9629000</v>
      </c>
      <c r="N40" s="20"/>
      <c r="O40" s="24">
        <f t="shared" si="3"/>
        <v>0.80041562759767249</v>
      </c>
      <c r="Q40" s="34">
        <f t="shared" si="4"/>
        <v>1201.4399999999998</v>
      </c>
      <c r="S40" s="32">
        <f t="shared" si="5"/>
        <v>323.64</v>
      </c>
      <c r="U40" s="33">
        <f t="shared" si="6"/>
        <v>0</v>
      </c>
      <c r="V40" s="34">
        <f t="shared" si="10"/>
        <v>173.28</v>
      </c>
      <c r="W40" s="34">
        <f t="shared" si="12"/>
        <v>592.20000000000005</v>
      </c>
      <c r="X40" s="34">
        <f t="shared" si="13"/>
        <v>112.32</v>
      </c>
    </row>
    <row r="41" spans="1:24">
      <c r="A41" s="22">
        <f>+'1" W C'!E32*1000</f>
        <v>29000</v>
      </c>
      <c r="B41" s="23"/>
      <c r="C41" s="23">
        <f>+'1" W C'!R32</f>
        <v>9</v>
      </c>
      <c r="D41" s="23"/>
      <c r="E41" s="23">
        <f t="shared" si="1"/>
        <v>687</v>
      </c>
      <c r="F41" s="23"/>
      <c r="G41" s="23">
        <f t="shared" si="7"/>
        <v>261000</v>
      </c>
      <c r="H41" s="23"/>
      <c r="I41" s="23">
        <f t="shared" si="8"/>
        <v>6418000</v>
      </c>
      <c r="J41" s="23"/>
      <c r="K41" s="23">
        <f t="shared" si="2"/>
        <v>115</v>
      </c>
      <c r="L41" s="23"/>
      <c r="M41" s="23">
        <f t="shared" si="0"/>
        <v>9753000</v>
      </c>
      <c r="N41" s="20"/>
      <c r="O41" s="24">
        <f t="shared" si="3"/>
        <v>0.81072319201995013</v>
      </c>
      <c r="Q41" s="34">
        <f t="shared" si="4"/>
        <v>929.16000000000008</v>
      </c>
      <c r="S41" s="32">
        <f t="shared" si="5"/>
        <v>242.73</v>
      </c>
      <c r="U41" s="33">
        <f t="shared" si="6"/>
        <v>0</v>
      </c>
      <c r="V41" s="34">
        <f t="shared" si="10"/>
        <v>129.96</v>
      </c>
      <c r="W41" s="34">
        <f t="shared" si="12"/>
        <v>444.15000000000003</v>
      </c>
      <c r="X41" s="34">
        <f t="shared" si="13"/>
        <v>112.32000000000001</v>
      </c>
    </row>
    <row r="42" spans="1:24">
      <c r="A42" s="22">
        <f>+'1" W C'!E33*1000</f>
        <v>30000</v>
      </c>
      <c r="B42" s="23"/>
      <c r="C42" s="23">
        <f>+'1" W C'!R33</f>
        <v>5</v>
      </c>
      <c r="D42" s="23"/>
      <c r="E42" s="23">
        <f t="shared" si="1"/>
        <v>692</v>
      </c>
      <c r="F42" s="23"/>
      <c r="G42" s="23">
        <f t="shared" si="7"/>
        <v>150000</v>
      </c>
      <c r="H42" s="23"/>
      <c r="I42" s="23">
        <f t="shared" si="8"/>
        <v>6568000</v>
      </c>
      <c r="J42" s="23"/>
      <c r="K42" s="23">
        <f t="shared" si="2"/>
        <v>110</v>
      </c>
      <c r="L42" s="23"/>
      <c r="M42" s="23">
        <f t="shared" si="0"/>
        <v>9868000</v>
      </c>
      <c r="N42" s="20"/>
      <c r="O42" s="24">
        <f t="shared" si="3"/>
        <v>0.82028262676641728</v>
      </c>
      <c r="Q42" s="34">
        <f t="shared" si="4"/>
        <v>531.79999999999995</v>
      </c>
      <c r="S42" s="32">
        <f t="shared" si="5"/>
        <v>134.85</v>
      </c>
      <c r="U42" s="33">
        <f t="shared" si="6"/>
        <v>0</v>
      </c>
      <c r="V42" s="34">
        <f t="shared" si="10"/>
        <v>72.2</v>
      </c>
      <c r="W42" s="34">
        <f t="shared" si="12"/>
        <v>246.75</v>
      </c>
      <c r="X42" s="34">
        <f t="shared" si="13"/>
        <v>78</v>
      </c>
    </row>
    <row r="43" spans="1:24">
      <c r="A43" s="22">
        <f>+'1" W C'!E34*1000</f>
        <v>31000</v>
      </c>
      <c r="B43" s="23"/>
      <c r="C43" s="23">
        <f>+'1" W C'!R34</f>
        <v>6</v>
      </c>
      <c r="D43" s="23"/>
      <c r="E43" s="23">
        <f t="shared" si="1"/>
        <v>698</v>
      </c>
      <c r="F43" s="23"/>
      <c r="G43" s="23">
        <f t="shared" si="7"/>
        <v>186000</v>
      </c>
      <c r="H43" s="23"/>
      <c r="I43" s="23">
        <f t="shared" si="8"/>
        <v>6754000</v>
      </c>
      <c r="J43" s="23"/>
      <c r="K43" s="23">
        <f t="shared" si="2"/>
        <v>104</v>
      </c>
      <c r="L43" s="23"/>
      <c r="M43" s="23">
        <f t="shared" si="0"/>
        <v>9978000</v>
      </c>
      <c r="N43" s="20"/>
      <c r="O43" s="24">
        <f t="shared" si="3"/>
        <v>0.82942643391521198</v>
      </c>
      <c r="Q43" s="34">
        <f t="shared" si="4"/>
        <v>656.87999999999988</v>
      </c>
      <c r="S43" s="32">
        <f t="shared" si="5"/>
        <v>161.82</v>
      </c>
      <c r="U43" s="33">
        <f t="shared" si="6"/>
        <v>0</v>
      </c>
      <c r="V43" s="34">
        <f t="shared" si="10"/>
        <v>86.64</v>
      </c>
      <c r="W43" s="34">
        <f t="shared" si="12"/>
        <v>296.10000000000002</v>
      </c>
      <c r="X43" s="34">
        <f t="shared" si="13"/>
        <v>112.32</v>
      </c>
    </row>
    <row r="44" spans="1:24">
      <c r="A44" s="22">
        <f>+'1" W C'!E35*1000</f>
        <v>32000</v>
      </c>
      <c r="B44" s="23"/>
      <c r="C44" s="23">
        <f>+'1" W C'!R35</f>
        <v>3</v>
      </c>
      <c r="D44" s="23"/>
      <c r="E44" s="23">
        <f t="shared" si="1"/>
        <v>701</v>
      </c>
      <c r="F44" s="23"/>
      <c r="G44" s="23">
        <f t="shared" si="7"/>
        <v>96000</v>
      </c>
      <c r="H44" s="23"/>
      <c r="I44" s="23">
        <f t="shared" si="8"/>
        <v>6850000</v>
      </c>
      <c r="J44" s="23"/>
      <c r="K44" s="23">
        <f t="shared" si="2"/>
        <v>101</v>
      </c>
      <c r="L44" s="23"/>
      <c r="M44" s="23">
        <f t="shared" si="0"/>
        <v>10082000</v>
      </c>
      <c r="N44" s="20"/>
      <c r="O44" s="24">
        <f t="shared" si="3"/>
        <v>0.83807148794679964</v>
      </c>
      <c r="Q44" s="34">
        <f t="shared" si="4"/>
        <v>337.79999999999995</v>
      </c>
      <c r="S44" s="32">
        <f t="shared" si="5"/>
        <v>80.91</v>
      </c>
      <c r="U44" s="33">
        <f t="shared" si="6"/>
        <v>0</v>
      </c>
      <c r="V44" s="34">
        <f t="shared" si="10"/>
        <v>43.32</v>
      </c>
      <c r="W44" s="34">
        <f t="shared" si="12"/>
        <v>148.05000000000001</v>
      </c>
      <c r="X44" s="34">
        <f t="shared" si="13"/>
        <v>65.52</v>
      </c>
    </row>
    <row r="45" spans="1:24">
      <c r="A45" s="22">
        <f>+'1" W C'!E36*1000</f>
        <v>33000</v>
      </c>
      <c r="B45" s="23"/>
      <c r="C45" s="23">
        <f>+'1" W C'!R36</f>
        <v>3</v>
      </c>
      <c r="D45" s="23"/>
      <c r="E45" s="23">
        <f t="shared" si="1"/>
        <v>704</v>
      </c>
      <c r="F45" s="23"/>
      <c r="G45" s="23">
        <f t="shared" si="7"/>
        <v>99000</v>
      </c>
      <c r="H45" s="23"/>
      <c r="I45" s="23">
        <f t="shared" si="8"/>
        <v>6949000</v>
      </c>
      <c r="J45" s="23"/>
      <c r="K45" s="23">
        <f t="shared" si="2"/>
        <v>98</v>
      </c>
      <c r="L45" s="23"/>
      <c r="M45" s="23">
        <f t="shared" si="0"/>
        <v>10183000</v>
      </c>
      <c r="N45" s="20"/>
      <c r="O45" s="24">
        <f t="shared" si="3"/>
        <v>0.84646716541978384</v>
      </c>
      <c r="Q45" s="34">
        <f t="shared" si="4"/>
        <v>347.15999999999997</v>
      </c>
      <c r="S45" s="32">
        <f t="shared" si="5"/>
        <v>80.91</v>
      </c>
      <c r="U45" s="33">
        <f t="shared" si="6"/>
        <v>0</v>
      </c>
      <c r="V45" s="34">
        <f t="shared" si="10"/>
        <v>43.32</v>
      </c>
      <c r="W45" s="34">
        <f t="shared" si="12"/>
        <v>148.05000000000001</v>
      </c>
      <c r="X45" s="34">
        <f t="shared" si="13"/>
        <v>74.88</v>
      </c>
    </row>
    <row r="46" spans="1:24">
      <c r="A46" s="22">
        <f>+'1" W C'!E37*1000</f>
        <v>34000</v>
      </c>
      <c r="B46" s="23"/>
      <c r="C46" s="23">
        <f>+'1" W C'!R37</f>
        <v>1</v>
      </c>
      <c r="D46" s="23"/>
      <c r="E46" s="23">
        <f t="shared" si="1"/>
        <v>705</v>
      </c>
      <c r="F46" s="23"/>
      <c r="G46" s="23">
        <f t="shared" si="7"/>
        <v>34000</v>
      </c>
      <c r="H46" s="23"/>
      <c r="I46" s="23">
        <f t="shared" si="8"/>
        <v>6983000</v>
      </c>
      <c r="J46" s="23"/>
      <c r="K46" s="23">
        <f t="shared" si="2"/>
        <v>97</v>
      </c>
      <c r="L46" s="23"/>
      <c r="M46" s="23">
        <f t="shared" si="0"/>
        <v>10281000</v>
      </c>
      <c r="N46" s="20"/>
      <c r="O46" s="24">
        <f t="shared" si="3"/>
        <v>0.85461346633416457</v>
      </c>
      <c r="Q46" s="34">
        <f t="shared" si="4"/>
        <v>118.83999999999999</v>
      </c>
      <c r="S46" s="32">
        <f t="shared" si="5"/>
        <v>26.97</v>
      </c>
      <c r="U46" s="33">
        <f t="shared" si="6"/>
        <v>0</v>
      </c>
      <c r="V46" s="34">
        <f t="shared" si="10"/>
        <v>14.44</v>
      </c>
      <c r="W46" s="34">
        <f t="shared" si="12"/>
        <v>49.35</v>
      </c>
      <c r="X46" s="34">
        <f t="shared" si="13"/>
        <v>28.080000000000002</v>
      </c>
    </row>
    <row r="47" spans="1:24">
      <c r="A47" s="22">
        <f>+'1" W C'!E38*1000</f>
        <v>35000</v>
      </c>
      <c r="B47" s="23"/>
      <c r="C47" s="23">
        <f>+'1" W C'!R38</f>
        <v>2</v>
      </c>
      <c r="D47" s="23"/>
      <c r="E47" s="23">
        <f t="shared" si="1"/>
        <v>707</v>
      </c>
      <c r="F47" s="23"/>
      <c r="G47" s="23">
        <f t="shared" si="7"/>
        <v>70000</v>
      </c>
      <c r="H47" s="23"/>
      <c r="I47" s="23">
        <f t="shared" si="8"/>
        <v>7053000</v>
      </c>
      <c r="J47" s="23"/>
      <c r="K47" s="23">
        <f t="shared" si="2"/>
        <v>95</v>
      </c>
      <c r="L47" s="23"/>
      <c r="M47" s="23">
        <f t="shared" si="0"/>
        <v>10378000</v>
      </c>
      <c r="N47" s="20"/>
      <c r="O47" s="24">
        <f t="shared" si="3"/>
        <v>0.86267664172901082</v>
      </c>
      <c r="Q47" s="34">
        <f t="shared" si="4"/>
        <v>243.92</v>
      </c>
      <c r="S47" s="32">
        <f t="shared" si="5"/>
        <v>53.94</v>
      </c>
      <c r="U47" s="33">
        <f t="shared" si="6"/>
        <v>0</v>
      </c>
      <c r="V47" s="34">
        <f t="shared" si="10"/>
        <v>28.88</v>
      </c>
      <c r="W47" s="34">
        <f t="shared" si="12"/>
        <v>98.7</v>
      </c>
      <c r="X47" s="34">
        <f t="shared" si="13"/>
        <v>62.400000000000006</v>
      </c>
    </row>
    <row r="48" spans="1:24">
      <c r="A48" s="22">
        <f>+'1" W C'!E39*1000</f>
        <v>36000</v>
      </c>
      <c r="B48" s="23"/>
      <c r="C48" s="23">
        <f>+'1" W C'!R39</f>
        <v>4</v>
      </c>
      <c r="D48" s="23"/>
      <c r="E48" s="23">
        <f t="shared" si="1"/>
        <v>711</v>
      </c>
      <c r="F48" s="23"/>
      <c r="G48" s="23">
        <f t="shared" si="7"/>
        <v>144000</v>
      </c>
      <c r="H48" s="23"/>
      <c r="I48" s="23">
        <f t="shared" si="8"/>
        <v>7197000</v>
      </c>
      <c r="J48" s="23"/>
      <c r="K48" s="23">
        <f t="shared" si="2"/>
        <v>91</v>
      </c>
      <c r="L48" s="23"/>
      <c r="M48" s="23">
        <f t="shared" si="0"/>
        <v>10473000</v>
      </c>
      <c r="N48" s="20"/>
      <c r="O48" s="24">
        <f t="shared" si="3"/>
        <v>0.87057356608478798</v>
      </c>
      <c r="Q48" s="34">
        <f t="shared" si="4"/>
        <v>500.31999999999994</v>
      </c>
      <c r="S48" s="32">
        <f t="shared" si="5"/>
        <v>107.88</v>
      </c>
      <c r="U48" s="33">
        <f t="shared" si="6"/>
        <v>0</v>
      </c>
      <c r="V48" s="34">
        <f t="shared" si="10"/>
        <v>57.76</v>
      </c>
      <c r="W48" s="34">
        <f t="shared" si="12"/>
        <v>197.4</v>
      </c>
      <c r="X48" s="34">
        <f t="shared" si="13"/>
        <v>137.28</v>
      </c>
    </row>
    <row r="49" spans="1:25">
      <c r="A49" s="22">
        <f>+'1" W C'!E40*1000</f>
        <v>37000</v>
      </c>
      <c r="B49" s="23"/>
      <c r="C49" s="23">
        <f>+'1" W C'!R40</f>
        <v>2</v>
      </c>
      <c r="D49" s="23"/>
      <c r="E49" s="23">
        <f t="shared" si="1"/>
        <v>713</v>
      </c>
      <c r="F49" s="23"/>
      <c r="G49" s="23">
        <f t="shared" si="7"/>
        <v>74000</v>
      </c>
      <c r="H49" s="23"/>
      <c r="I49" s="23">
        <f t="shared" si="8"/>
        <v>7271000</v>
      </c>
      <c r="J49" s="23"/>
      <c r="K49" s="23">
        <f t="shared" si="2"/>
        <v>89</v>
      </c>
      <c r="L49" s="23"/>
      <c r="M49" s="23">
        <f t="shared" si="0"/>
        <v>10564000</v>
      </c>
      <c r="N49" s="20"/>
      <c r="O49" s="24">
        <f t="shared" si="3"/>
        <v>0.87813798836242729</v>
      </c>
      <c r="Q49" s="34">
        <f t="shared" si="4"/>
        <v>256.39999999999998</v>
      </c>
      <c r="S49" s="32">
        <f t="shared" si="5"/>
        <v>53.94</v>
      </c>
      <c r="U49" s="33">
        <f t="shared" si="6"/>
        <v>0</v>
      </c>
      <c r="V49" s="34">
        <f t="shared" si="10"/>
        <v>28.88</v>
      </c>
      <c r="W49" s="34">
        <f t="shared" si="12"/>
        <v>98.7</v>
      </c>
      <c r="X49" s="34">
        <f t="shared" si="13"/>
        <v>74.88</v>
      </c>
    </row>
    <row r="50" spans="1:25">
      <c r="A50" s="22">
        <f>+'1" W C'!E41*1000</f>
        <v>38000</v>
      </c>
      <c r="B50" s="23"/>
      <c r="C50" s="23">
        <f>+'1" W C'!R41</f>
        <v>4</v>
      </c>
      <c r="D50" s="23"/>
      <c r="E50" s="23">
        <f t="shared" si="1"/>
        <v>717</v>
      </c>
      <c r="F50" s="23"/>
      <c r="G50" s="23">
        <f t="shared" si="7"/>
        <v>152000</v>
      </c>
      <c r="H50" s="23"/>
      <c r="I50" s="23">
        <f t="shared" si="8"/>
        <v>7423000</v>
      </c>
      <c r="J50" s="23"/>
      <c r="K50" s="23">
        <f t="shared" si="2"/>
        <v>85</v>
      </c>
      <c r="L50" s="23"/>
      <c r="M50" s="23">
        <f t="shared" si="0"/>
        <v>10653000</v>
      </c>
      <c r="N50" s="20"/>
      <c r="O50" s="24">
        <f t="shared" si="3"/>
        <v>0.88553615960099752</v>
      </c>
      <c r="Q50" s="34">
        <f t="shared" si="4"/>
        <v>525.28</v>
      </c>
      <c r="S50" s="32">
        <f t="shared" si="5"/>
        <v>107.88</v>
      </c>
      <c r="U50" s="33">
        <f t="shared" si="6"/>
        <v>0</v>
      </c>
      <c r="V50" s="34">
        <f t="shared" si="10"/>
        <v>57.76</v>
      </c>
      <c r="W50" s="34">
        <f t="shared" si="12"/>
        <v>197.4</v>
      </c>
      <c r="X50" s="34">
        <f t="shared" si="13"/>
        <v>162.24</v>
      </c>
    </row>
    <row r="51" spans="1:25">
      <c r="A51" s="22">
        <f>+'1" W C'!E42*1000</f>
        <v>39000</v>
      </c>
      <c r="B51" s="23"/>
      <c r="C51" s="23">
        <f>+'1" W C'!R42</f>
        <v>3</v>
      </c>
      <c r="D51" s="23"/>
      <c r="E51" s="23">
        <f t="shared" si="1"/>
        <v>720</v>
      </c>
      <c r="F51" s="23"/>
      <c r="G51" s="23">
        <f t="shared" si="7"/>
        <v>117000</v>
      </c>
      <c r="H51" s="23"/>
      <c r="I51" s="23">
        <f t="shared" si="8"/>
        <v>7540000</v>
      </c>
      <c r="J51" s="23"/>
      <c r="K51" s="23">
        <f t="shared" si="2"/>
        <v>82</v>
      </c>
      <c r="L51" s="23"/>
      <c r="M51" s="23">
        <f t="shared" si="0"/>
        <v>10738000</v>
      </c>
      <c r="N51" s="20"/>
      <c r="O51" s="24">
        <f t="shared" si="3"/>
        <v>0.89260182876142979</v>
      </c>
      <c r="Q51" s="34">
        <f t="shared" si="4"/>
        <v>403.31999999999994</v>
      </c>
      <c r="S51" s="32">
        <f t="shared" si="5"/>
        <v>80.91</v>
      </c>
      <c r="U51" s="33">
        <f t="shared" si="6"/>
        <v>0</v>
      </c>
      <c r="V51" s="34">
        <f t="shared" si="10"/>
        <v>43.32</v>
      </c>
      <c r="W51" s="34">
        <f t="shared" si="12"/>
        <v>148.05000000000001</v>
      </c>
      <c r="X51" s="34">
        <f t="shared" si="13"/>
        <v>131.04</v>
      </c>
    </row>
    <row r="52" spans="1:25">
      <c r="A52" s="22">
        <f>+'1" W C'!E43*1000</f>
        <v>40000</v>
      </c>
      <c r="B52" s="23"/>
      <c r="C52" s="23">
        <f>+'1" W C'!R43</f>
        <v>2</v>
      </c>
      <c r="D52" s="23"/>
      <c r="E52" s="23">
        <f t="shared" si="1"/>
        <v>722</v>
      </c>
      <c r="F52" s="23"/>
      <c r="G52" s="23">
        <f t="shared" si="7"/>
        <v>80000</v>
      </c>
      <c r="H52" s="23"/>
      <c r="I52" s="23">
        <f t="shared" si="8"/>
        <v>7620000</v>
      </c>
      <c r="J52" s="23"/>
      <c r="K52" s="23">
        <f t="shared" si="2"/>
        <v>80</v>
      </c>
      <c r="L52" s="23"/>
      <c r="M52" s="23">
        <f t="shared" si="0"/>
        <v>10820000</v>
      </c>
      <c r="N52" s="20"/>
      <c r="O52" s="24">
        <f t="shared" si="3"/>
        <v>0.89941812136325849</v>
      </c>
      <c r="Q52" s="34">
        <f t="shared" si="4"/>
        <v>275.12</v>
      </c>
      <c r="S52" s="32">
        <f t="shared" si="5"/>
        <v>53.94</v>
      </c>
      <c r="U52" s="33">
        <f t="shared" si="6"/>
        <v>0</v>
      </c>
      <c r="V52" s="34">
        <f t="shared" si="10"/>
        <v>28.88</v>
      </c>
      <c r="W52" s="34">
        <f t="shared" si="12"/>
        <v>98.7</v>
      </c>
      <c r="X52" s="34">
        <f t="shared" si="13"/>
        <v>93.600000000000009</v>
      </c>
    </row>
    <row r="53" spans="1:25">
      <c r="A53" s="22">
        <f>+'1" W C'!E44*1000</f>
        <v>41000</v>
      </c>
      <c r="B53" s="23"/>
      <c r="C53" s="23">
        <f>+'1" W C'!R44</f>
        <v>5</v>
      </c>
      <c r="D53" s="23"/>
      <c r="E53" s="23">
        <f t="shared" si="1"/>
        <v>727</v>
      </c>
      <c r="F53" s="23"/>
      <c r="G53" s="23">
        <f t="shared" si="7"/>
        <v>205000</v>
      </c>
      <c r="H53" s="23"/>
      <c r="I53" s="23">
        <f t="shared" si="8"/>
        <v>7825000</v>
      </c>
      <c r="J53" s="23"/>
      <c r="K53" s="23">
        <f t="shared" si="2"/>
        <v>75</v>
      </c>
      <c r="L53" s="23"/>
      <c r="M53" s="23">
        <f t="shared" si="0"/>
        <v>10900000</v>
      </c>
      <c r="N53" s="20"/>
      <c r="O53" s="24">
        <f t="shared" si="3"/>
        <v>0.90606816292601833</v>
      </c>
      <c r="Q53" s="34">
        <f t="shared" si="4"/>
        <v>703.40000000000009</v>
      </c>
      <c r="S53" s="32">
        <f t="shared" si="5"/>
        <v>134.85</v>
      </c>
      <c r="U53" s="33">
        <f t="shared" si="6"/>
        <v>0</v>
      </c>
      <c r="V53" s="34">
        <f t="shared" si="10"/>
        <v>72.2</v>
      </c>
      <c r="W53" s="34">
        <f t="shared" si="12"/>
        <v>246.75</v>
      </c>
      <c r="X53" s="34">
        <f t="shared" si="13"/>
        <v>249.60000000000002</v>
      </c>
    </row>
    <row r="54" spans="1:25">
      <c r="A54" s="22">
        <f>+'1" W C'!E45*1000</f>
        <v>42000</v>
      </c>
      <c r="B54" s="23"/>
      <c r="C54" s="23">
        <f>+'1" W C'!R45</f>
        <v>4</v>
      </c>
      <c r="D54" s="23"/>
      <c r="E54" s="23">
        <f t="shared" si="1"/>
        <v>731</v>
      </c>
      <c r="F54" s="23"/>
      <c r="G54" s="23">
        <f t="shared" si="7"/>
        <v>168000</v>
      </c>
      <c r="H54" s="23"/>
      <c r="I54" s="23">
        <f t="shared" si="8"/>
        <v>7993000</v>
      </c>
      <c r="J54" s="23"/>
      <c r="K54" s="23">
        <f t="shared" si="2"/>
        <v>71</v>
      </c>
      <c r="L54" s="23"/>
      <c r="M54" s="23">
        <f t="shared" si="0"/>
        <v>10975000</v>
      </c>
      <c r="N54" s="20"/>
      <c r="O54" s="24">
        <f t="shared" si="3"/>
        <v>0.91230257689110561</v>
      </c>
      <c r="Q54" s="34">
        <f t="shared" si="4"/>
        <v>575.19999999999993</v>
      </c>
      <c r="S54" s="32">
        <f t="shared" si="5"/>
        <v>107.88</v>
      </c>
      <c r="U54" s="33">
        <f t="shared" si="6"/>
        <v>0</v>
      </c>
      <c r="V54" s="34">
        <f t="shared" si="10"/>
        <v>57.76</v>
      </c>
      <c r="W54" s="34">
        <f t="shared" si="12"/>
        <v>197.4</v>
      </c>
      <c r="X54" s="34">
        <f t="shared" si="13"/>
        <v>212.16</v>
      </c>
    </row>
    <row r="55" spans="1:25">
      <c r="A55" s="22">
        <f>+'1" W C'!E46*1000</f>
        <v>43000</v>
      </c>
      <c r="B55" s="23"/>
      <c r="C55" s="23">
        <f>+'1" W C'!R46</f>
        <v>6</v>
      </c>
      <c r="D55" s="23"/>
      <c r="E55" s="23">
        <f t="shared" si="1"/>
        <v>737</v>
      </c>
      <c r="F55" s="23"/>
      <c r="G55" s="23">
        <f t="shared" si="7"/>
        <v>258000</v>
      </c>
      <c r="H55" s="23"/>
      <c r="I55" s="23">
        <f t="shared" si="8"/>
        <v>8251000</v>
      </c>
      <c r="J55" s="23"/>
      <c r="K55" s="23">
        <f t="shared" si="2"/>
        <v>65</v>
      </c>
      <c r="L55" s="23"/>
      <c r="M55" s="23">
        <f t="shared" si="0"/>
        <v>11046000</v>
      </c>
      <c r="N55" s="20"/>
      <c r="O55" s="24">
        <f t="shared" si="3"/>
        <v>0.91820448877805483</v>
      </c>
      <c r="Q55" s="34">
        <f t="shared" si="4"/>
        <v>881.52</v>
      </c>
      <c r="S55" s="32">
        <f t="shared" si="5"/>
        <v>161.82</v>
      </c>
      <c r="U55" s="33">
        <f t="shared" si="6"/>
        <v>0</v>
      </c>
      <c r="V55" s="34">
        <f t="shared" si="10"/>
        <v>86.64</v>
      </c>
      <c r="W55" s="34">
        <f t="shared" si="12"/>
        <v>296.10000000000002</v>
      </c>
      <c r="X55" s="34">
        <f t="shared" si="13"/>
        <v>336.96000000000004</v>
      </c>
    </row>
    <row r="56" spans="1:25">
      <c r="A56" s="22">
        <f>+'1" W C'!E47*1000</f>
        <v>44000</v>
      </c>
      <c r="B56" s="23"/>
      <c r="C56" s="23">
        <f>+'1" W C'!R47</f>
        <v>3</v>
      </c>
      <c r="D56" s="23"/>
      <c r="E56" s="23">
        <f t="shared" si="1"/>
        <v>740</v>
      </c>
      <c r="F56" s="23"/>
      <c r="G56" s="23">
        <f t="shared" si="7"/>
        <v>132000</v>
      </c>
      <c r="H56" s="23"/>
      <c r="I56" s="23">
        <f t="shared" si="8"/>
        <v>8383000</v>
      </c>
      <c r="J56" s="23"/>
      <c r="K56" s="23">
        <f t="shared" si="2"/>
        <v>62</v>
      </c>
      <c r="L56" s="23"/>
      <c r="M56" s="23">
        <f t="shared" si="0"/>
        <v>11111000</v>
      </c>
      <c r="N56" s="20"/>
      <c r="O56" s="24">
        <f t="shared" si="3"/>
        <v>0.92360764754779723</v>
      </c>
      <c r="Q56" s="34">
        <f t="shared" si="4"/>
        <v>450.12</v>
      </c>
      <c r="S56" s="32">
        <f t="shared" si="5"/>
        <v>80.91</v>
      </c>
      <c r="U56" s="33">
        <f t="shared" si="6"/>
        <v>0</v>
      </c>
      <c r="V56" s="34">
        <f t="shared" si="10"/>
        <v>43.32</v>
      </c>
      <c r="W56" s="34">
        <f t="shared" si="12"/>
        <v>148.05000000000001</v>
      </c>
      <c r="X56" s="34">
        <f t="shared" si="13"/>
        <v>177.84</v>
      </c>
    </row>
    <row r="57" spans="1:25">
      <c r="A57" s="22">
        <f>+'1" W C'!E48*1000</f>
        <v>45000</v>
      </c>
      <c r="B57" s="23"/>
      <c r="C57" s="23">
        <f>+'1" W C'!R48</f>
        <v>6</v>
      </c>
      <c r="D57" s="23"/>
      <c r="E57" s="23">
        <f t="shared" si="1"/>
        <v>746</v>
      </c>
      <c r="F57" s="23"/>
      <c r="G57" s="23">
        <f t="shared" si="7"/>
        <v>270000</v>
      </c>
      <c r="H57" s="23"/>
      <c r="I57" s="23">
        <f t="shared" si="8"/>
        <v>8653000</v>
      </c>
      <c r="J57" s="23"/>
      <c r="K57" s="23">
        <f t="shared" si="2"/>
        <v>56</v>
      </c>
      <c r="L57" s="23"/>
      <c r="M57" s="23">
        <f t="shared" si="0"/>
        <v>11173000</v>
      </c>
      <c r="N57" s="20"/>
      <c r="O57" s="24">
        <f t="shared" si="3"/>
        <v>0.92876142975893594</v>
      </c>
      <c r="Q57" s="34">
        <f t="shared" si="4"/>
        <v>918.96</v>
      </c>
      <c r="S57" s="32">
        <f t="shared" si="5"/>
        <v>161.82</v>
      </c>
      <c r="U57" s="33">
        <f t="shared" si="6"/>
        <v>0</v>
      </c>
      <c r="V57" s="34">
        <f t="shared" si="10"/>
        <v>86.64</v>
      </c>
      <c r="W57" s="34">
        <f t="shared" si="12"/>
        <v>296.10000000000002</v>
      </c>
      <c r="X57" s="34">
        <f t="shared" si="13"/>
        <v>374.40000000000003</v>
      </c>
    </row>
    <row r="58" spans="1:25">
      <c r="A58" s="22">
        <f>+'1" W C'!E49*1000</f>
        <v>46000</v>
      </c>
      <c r="B58" s="23"/>
      <c r="C58" s="23">
        <f>+'1" W C'!R49</f>
        <v>4</v>
      </c>
      <c r="D58" s="23"/>
      <c r="E58" s="23">
        <f t="shared" si="1"/>
        <v>750</v>
      </c>
      <c r="F58" s="23"/>
      <c r="G58" s="23">
        <f t="shared" si="7"/>
        <v>184000</v>
      </c>
      <c r="H58" s="23"/>
      <c r="I58" s="23">
        <f t="shared" si="8"/>
        <v>8837000</v>
      </c>
      <c r="J58" s="23"/>
      <c r="K58" s="23">
        <f t="shared" si="2"/>
        <v>52</v>
      </c>
      <c r="L58" s="23"/>
      <c r="M58" s="23">
        <f t="shared" si="0"/>
        <v>11229000</v>
      </c>
      <c r="N58" s="20"/>
      <c r="O58" s="24">
        <f t="shared" si="3"/>
        <v>0.93341645885286784</v>
      </c>
      <c r="Q58" s="34">
        <f t="shared" si="4"/>
        <v>625.11999999999989</v>
      </c>
      <c r="S58" s="32">
        <f t="shared" si="5"/>
        <v>107.88</v>
      </c>
      <c r="U58" s="33">
        <f t="shared" si="6"/>
        <v>0</v>
      </c>
      <c r="V58" s="34">
        <f t="shared" si="10"/>
        <v>57.76</v>
      </c>
      <c r="W58" s="34">
        <f t="shared" si="12"/>
        <v>197.4</v>
      </c>
      <c r="X58" s="34">
        <f t="shared" si="13"/>
        <v>262.08</v>
      </c>
    </row>
    <row r="59" spans="1:25">
      <c r="A59" s="22">
        <f>+'1" W C'!E50*1000</f>
        <v>47000</v>
      </c>
      <c r="B59" s="23"/>
      <c r="C59" s="23">
        <f>+'1" W C'!R50</f>
        <v>4</v>
      </c>
      <c r="D59" s="23"/>
      <c r="E59" s="23">
        <f t="shared" si="1"/>
        <v>754</v>
      </c>
      <c r="F59" s="23"/>
      <c r="G59" s="23">
        <f t="shared" si="7"/>
        <v>188000</v>
      </c>
      <c r="H59" s="23"/>
      <c r="I59" s="23">
        <f t="shared" si="8"/>
        <v>9025000</v>
      </c>
      <c r="J59" s="23"/>
      <c r="K59" s="23">
        <f t="shared" si="2"/>
        <v>48</v>
      </c>
      <c r="L59" s="23"/>
      <c r="M59" s="23">
        <f t="shared" si="0"/>
        <v>11281000</v>
      </c>
      <c r="N59" s="20"/>
      <c r="O59" s="24">
        <f t="shared" si="3"/>
        <v>0.93773898586866167</v>
      </c>
      <c r="Q59" s="34">
        <f t="shared" si="4"/>
        <v>637.59999999999991</v>
      </c>
      <c r="S59" s="32">
        <f t="shared" si="5"/>
        <v>107.88</v>
      </c>
      <c r="U59" s="33">
        <f t="shared" si="6"/>
        <v>0</v>
      </c>
      <c r="V59" s="34">
        <f t="shared" si="10"/>
        <v>57.76</v>
      </c>
      <c r="W59" s="34">
        <f t="shared" si="12"/>
        <v>197.4</v>
      </c>
      <c r="X59" s="34">
        <f t="shared" si="13"/>
        <v>274.56</v>
      </c>
    </row>
    <row r="60" spans="1:25">
      <c r="A60" s="22">
        <f>+'1" W C'!E51*1000</f>
        <v>48000</v>
      </c>
      <c r="B60" s="23"/>
      <c r="C60" s="23">
        <f>+'1" W C'!R51</f>
        <v>1</v>
      </c>
      <c r="D60" s="23"/>
      <c r="E60" s="23">
        <f t="shared" si="1"/>
        <v>755</v>
      </c>
      <c r="F60" s="23"/>
      <c r="G60" s="23">
        <f t="shared" si="7"/>
        <v>48000</v>
      </c>
      <c r="H60" s="23"/>
      <c r="I60" s="23">
        <f t="shared" si="8"/>
        <v>9073000</v>
      </c>
      <c r="J60" s="23"/>
      <c r="K60" s="23">
        <f t="shared" si="2"/>
        <v>47</v>
      </c>
      <c r="L60" s="23"/>
      <c r="M60" s="23">
        <f t="shared" si="0"/>
        <v>11329000</v>
      </c>
      <c r="N60" s="20"/>
      <c r="O60" s="24">
        <f t="shared" si="3"/>
        <v>0.94172901080631755</v>
      </c>
      <c r="Q60" s="34">
        <f t="shared" si="4"/>
        <v>162.51999999999998</v>
      </c>
      <c r="S60" s="32">
        <f t="shared" si="5"/>
        <v>26.97</v>
      </c>
      <c r="U60" s="33">
        <f t="shared" si="6"/>
        <v>0</v>
      </c>
      <c r="V60" s="34">
        <f t="shared" si="10"/>
        <v>14.44</v>
      </c>
      <c r="W60" s="34">
        <f t="shared" si="12"/>
        <v>49.35</v>
      </c>
      <c r="X60" s="34">
        <f t="shared" si="13"/>
        <v>71.760000000000005</v>
      </c>
    </row>
    <row r="61" spans="1:25">
      <c r="A61" s="22">
        <f>+'1" W C'!E52*1000</f>
        <v>49000</v>
      </c>
      <c r="B61" s="23"/>
      <c r="C61" s="23">
        <f>+'1" W C'!R52</f>
        <v>7</v>
      </c>
      <c r="D61" s="23"/>
      <c r="E61" s="23">
        <f t="shared" si="1"/>
        <v>762</v>
      </c>
      <c r="F61" s="23"/>
      <c r="G61" s="23">
        <f t="shared" si="7"/>
        <v>343000</v>
      </c>
      <c r="H61" s="23"/>
      <c r="I61" s="23">
        <f t="shared" si="8"/>
        <v>9416000</v>
      </c>
      <c r="J61" s="23"/>
      <c r="K61" s="23">
        <f t="shared" si="2"/>
        <v>40</v>
      </c>
      <c r="L61" s="23"/>
      <c r="M61" s="23">
        <f t="shared" si="0"/>
        <v>11376000</v>
      </c>
      <c r="N61" s="20"/>
      <c r="O61" s="24">
        <f t="shared" si="3"/>
        <v>0.94563591022443894</v>
      </c>
      <c r="Q61" s="34">
        <f t="shared" si="4"/>
        <v>1159.48</v>
      </c>
      <c r="S61" s="32">
        <f t="shared" si="5"/>
        <v>188.79</v>
      </c>
      <c r="U61" s="33">
        <f t="shared" si="6"/>
        <v>0</v>
      </c>
      <c r="V61" s="34">
        <f t="shared" si="10"/>
        <v>101.08</v>
      </c>
      <c r="W61" s="34">
        <f t="shared" si="12"/>
        <v>345.45</v>
      </c>
      <c r="X61" s="34">
        <f t="shared" si="13"/>
        <v>524.16</v>
      </c>
    </row>
    <row r="62" spans="1:25">
      <c r="A62" s="22">
        <f>+'1" W C'!E53*1000</f>
        <v>50000</v>
      </c>
      <c r="B62" s="23"/>
      <c r="C62" s="23">
        <f>+'1" W C'!R53</f>
        <v>3</v>
      </c>
      <c r="D62" s="23"/>
      <c r="E62" s="23">
        <f t="shared" si="1"/>
        <v>765</v>
      </c>
      <c r="F62" s="23"/>
      <c r="G62" s="23">
        <f t="shared" si="7"/>
        <v>150000</v>
      </c>
      <c r="H62" s="23"/>
      <c r="I62" s="23">
        <f t="shared" si="8"/>
        <v>9566000</v>
      </c>
      <c r="J62" s="23"/>
      <c r="K62" s="23">
        <f t="shared" si="2"/>
        <v>37</v>
      </c>
      <c r="L62" s="23"/>
      <c r="M62" s="23">
        <f t="shared" si="0"/>
        <v>11416000</v>
      </c>
      <c r="N62" s="20"/>
      <c r="O62" s="24">
        <f t="shared" si="3"/>
        <v>0.9489609310058188</v>
      </c>
      <c r="Q62" s="34">
        <f t="shared" si="4"/>
        <v>506.28</v>
      </c>
      <c r="S62" s="32">
        <f t="shared" si="5"/>
        <v>80.91</v>
      </c>
      <c r="U62" s="33">
        <f t="shared" si="6"/>
        <v>0</v>
      </c>
      <c r="V62" s="34">
        <f t="shared" si="10"/>
        <v>43.32</v>
      </c>
      <c r="W62" s="34">
        <f t="shared" si="12"/>
        <v>148.05000000000001</v>
      </c>
      <c r="X62" s="34">
        <f>$S$6*25*C62</f>
        <v>234</v>
      </c>
      <c r="Y62" s="34">
        <f>$S$7*((A62-50000)/1000)*C62</f>
        <v>0</v>
      </c>
    </row>
    <row r="63" spans="1:25">
      <c r="A63" s="22">
        <f>+'1" W C'!E54*1000</f>
        <v>53000</v>
      </c>
      <c r="B63" s="23"/>
      <c r="C63" s="23">
        <f>+'1" W C'!R54</f>
        <v>2</v>
      </c>
      <c r="D63" s="23"/>
      <c r="E63" s="23">
        <f t="shared" si="1"/>
        <v>767</v>
      </c>
      <c r="F63" s="23"/>
      <c r="G63" s="23">
        <f t="shared" si="7"/>
        <v>106000</v>
      </c>
      <c r="H63" s="23"/>
      <c r="I63" s="23">
        <f t="shared" si="8"/>
        <v>9672000</v>
      </c>
      <c r="J63" s="23"/>
      <c r="K63" s="23">
        <f t="shared" si="2"/>
        <v>35</v>
      </c>
      <c r="L63" s="23"/>
      <c r="M63" s="23">
        <f t="shared" si="0"/>
        <v>11527000</v>
      </c>
      <c r="N63" s="20"/>
      <c r="O63" s="24">
        <f t="shared" si="3"/>
        <v>0.95818786367414799</v>
      </c>
      <c r="Q63" s="34">
        <f t="shared" si="4"/>
        <v>354.26</v>
      </c>
      <c r="S63" s="32">
        <f t="shared" si="5"/>
        <v>53.94</v>
      </c>
      <c r="U63" s="33">
        <f t="shared" si="6"/>
        <v>0</v>
      </c>
      <c r="V63" s="34">
        <f t="shared" si="10"/>
        <v>28.88</v>
      </c>
      <c r="W63" s="34">
        <f t="shared" si="12"/>
        <v>98.7</v>
      </c>
      <c r="X63" s="34">
        <f t="shared" ref="X63:X83" si="14">$S$6*25*C63</f>
        <v>156</v>
      </c>
      <c r="Y63" s="34">
        <f t="shared" ref="Y63:Y81" si="15">$S$7*((A63-50000)/1000)*C63</f>
        <v>16.740000000000002</v>
      </c>
    </row>
    <row r="64" spans="1:25">
      <c r="A64" s="22">
        <f>+'1" W C'!E55*1000</f>
        <v>54000</v>
      </c>
      <c r="B64" s="23"/>
      <c r="C64" s="23">
        <f>+'1" W C'!R55</f>
        <v>3</v>
      </c>
      <c r="D64" s="23"/>
      <c r="E64" s="23">
        <f t="shared" si="1"/>
        <v>770</v>
      </c>
      <c r="F64" s="23"/>
      <c r="G64" s="23">
        <f t="shared" si="7"/>
        <v>162000</v>
      </c>
      <c r="H64" s="23"/>
      <c r="I64" s="23">
        <f t="shared" si="8"/>
        <v>9834000</v>
      </c>
      <c r="J64" s="23"/>
      <c r="K64" s="23">
        <f t="shared" si="2"/>
        <v>32</v>
      </c>
      <c r="L64" s="23"/>
      <c r="M64" s="23">
        <f t="shared" si="0"/>
        <v>11562000</v>
      </c>
      <c r="N64" s="20"/>
      <c r="O64" s="24">
        <f t="shared" si="3"/>
        <v>0.96109725685785541</v>
      </c>
      <c r="Q64" s="34">
        <f t="shared" si="4"/>
        <v>539.76</v>
      </c>
      <c r="S64" s="32">
        <f t="shared" si="5"/>
        <v>80.91</v>
      </c>
      <c r="U64" s="33">
        <f t="shared" si="6"/>
        <v>0</v>
      </c>
      <c r="V64" s="34">
        <f t="shared" si="10"/>
        <v>43.32</v>
      </c>
      <c r="W64" s="34">
        <f t="shared" si="12"/>
        <v>148.05000000000001</v>
      </c>
      <c r="X64" s="34">
        <f t="shared" si="14"/>
        <v>234</v>
      </c>
      <c r="Y64" s="34">
        <f t="shared" si="15"/>
        <v>33.480000000000004</v>
      </c>
    </row>
    <row r="65" spans="1:25">
      <c r="A65" s="22">
        <f>+'1" W C'!E56*1000</f>
        <v>55000</v>
      </c>
      <c r="B65" s="23"/>
      <c r="C65" s="23">
        <f>+'1" W C'!R56</f>
        <v>1</v>
      </c>
      <c r="D65" s="23"/>
      <c r="E65" s="23">
        <f t="shared" si="1"/>
        <v>771</v>
      </c>
      <c r="F65" s="23"/>
      <c r="G65" s="23">
        <f t="shared" si="7"/>
        <v>55000</v>
      </c>
      <c r="H65" s="23"/>
      <c r="I65" s="23">
        <f t="shared" si="8"/>
        <v>9889000</v>
      </c>
      <c r="J65" s="23"/>
      <c r="K65" s="23">
        <f t="shared" si="2"/>
        <v>31</v>
      </c>
      <c r="L65" s="23"/>
      <c r="M65" s="23">
        <f t="shared" si="0"/>
        <v>11594000</v>
      </c>
      <c r="N65" s="20"/>
      <c r="O65" s="24">
        <f t="shared" si="3"/>
        <v>0.96375727348295925</v>
      </c>
      <c r="Q65" s="34">
        <f t="shared" si="4"/>
        <v>182.70999999999998</v>
      </c>
      <c r="S65" s="32">
        <f t="shared" si="5"/>
        <v>26.97</v>
      </c>
      <c r="U65" s="33">
        <f t="shared" si="6"/>
        <v>0</v>
      </c>
      <c r="V65" s="34">
        <f t="shared" si="10"/>
        <v>14.44</v>
      </c>
      <c r="W65" s="34">
        <f t="shared" si="12"/>
        <v>49.35</v>
      </c>
      <c r="X65" s="34">
        <f t="shared" si="14"/>
        <v>78</v>
      </c>
      <c r="Y65" s="34">
        <f t="shared" si="15"/>
        <v>13.95</v>
      </c>
    </row>
    <row r="66" spans="1:25">
      <c r="A66" s="22">
        <f>+'1" W C'!E57*1000</f>
        <v>56000</v>
      </c>
      <c r="B66" s="23"/>
      <c r="C66" s="23">
        <f>+'1" W C'!R57</f>
        <v>5</v>
      </c>
      <c r="D66" s="23"/>
      <c r="E66" s="23">
        <f t="shared" si="1"/>
        <v>776</v>
      </c>
      <c r="F66" s="23"/>
      <c r="G66" s="23">
        <f t="shared" si="7"/>
        <v>280000</v>
      </c>
      <c r="H66" s="23"/>
      <c r="I66" s="23">
        <f t="shared" si="8"/>
        <v>10169000</v>
      </c>
      <c r="J66" s="23"/>
      <c r="K66" s="23">
        <f t="shared" si="2"/>
        <v>26</v>
      </c>
      <c r="L66" s="23"/>
      <c r="M66" s="23">
        <f t="shared" si="0"/>
        <v>11625000</v>
      </c>
      <c r="N66" s="20"/>
      <c r="O66" s="24">
        <f t="shared" si="3"/>
        <v>0.96633416458852872</v>
      </c>
      <c r="Q66" s="34">
        <f t="shared" si="4"/>
        <v>927.5</v>
      </c>
      <c r="S66" s="32">
        <f t="shared" si="5"/>
        <v>134.85</v>
      </c>
      <c r="U66" s="33">
        <f t="shared" si="6"/>
        <v>0</v>
      </c>
      <c r="V66" s="34">
        <f t="shared" si="10"/>
        <v>72.2</v>
      </c>
      <c r="W66" s="34">
        <f t="shared" si="12"/>
        <v>246.75</v>
      </c>
      <c r="X66" s="34">
        <f t="shared" si="14"/>
        <v>390</v>
      </c>
      <c r="Y66" s="34">
        <f t="shared" si="15"/>
        <v>83.700000000000017</v>
      </c>
    </row>
    <row r="67" spans="1:25">
      <c r="A67" s="22">
        <f>+'1" W C'!E58*1000</f>
        <v>57000</v>
      </c>
      <c r="B67" s="23"/>
      <c r="C67" s="23">
        <f>+'1" W C'!R58</f>
        <v>1</v>
      </c>
      <c r="D67" s="23"/>
      <c r="E67" s="23">
        <f t="shared" si="1"/>
        <v>777</v>
      </c>
      <c r="F67" s="23"/>
      <c r="G67" s="23">
        <f t="shared" si="7"/>
        <v>57000</v>
      </c>
      <c r="H67" s="23"/>
      <c r="I67" s="23">
        <f t="shared" si="8"/>
        <v>10226000</v>
      </c>
      <c r="J67" s="23"/>
      <c r="K67" s="23">
        <f t="shared" si="2"/>
        <v>25</v>
      </c>
      <c r="L67" s="23"/>
      <c r="M67" s="23">
        <f t="shared" si="0"/>
        <v>11651000</v>
      </c>
      <c r="N67" s="20"/>
      <c r="O67" s="24">
        <f t="shared" si="3"/>
        <v>0.96849542809642564</v>
      </c>
      <c r="Q67" s="34">
        <f t="shared" si="4"/>
        <v>188.29</v>
      </c>
      <c r="S67" s="32">
        <f t="shared" si="5"/>
        <v>26.97</v>
      </c>
      <c r="U67" s="33">
        <f t="shared" si="6"/>
        <v>0</v>
      </c>
      <c r="V67" s="34">
        <f t="shared" si="10"/>
        <v>14.44</v>
      </c>
      <c r="W67" s="34">
        <f t="shared" si="12"/>
        <v>49.35</v>
      </c>
      <c r="X67" s="34">
        <f t="shared" si="14"/>
        <v>78</v>
      </c>
      <c r="Y67" s="34">
        <f t="shared" si="15"/>
        <v>19.53</v>
      </c>
    </row>
    <row r="68" spans="1:25">
      <c r="A68" s="22">
        <f>+'1" W C'!E59*1000</f>
        <v>58000</v>
      </c>
      <c r="B68" s="23"/>
      <c r="C68" s="23">
        <f>+'1" W C'!R59</f>
        <v>1</v>
      </c>
      <c r="D68" s="23"/>
      <c r="E68" s="23">
        <f t="shared" si="1"/>
        <v>778</v>
      </c>
      <c r="F68" s="23"/>
      <c r="G68" s="23">
        <f t="shared" si="7"/>
        <v>58000</v>
      </c>
      <c r="H68" s="23"/>
      <c r="I68" s="23">
        <f t="shared" si="8"/>
        <v>10284000</v>
      </c>
      <c r="J68" s="23"/>
      <c r="K68" s="23">
        <f t="shared" si="2"/>
        <v>24</v>
      </c>
      <c r="L68" s="23"/>
      <c r="M68" s="23">
        <f t="shared" si="0"/>
        <v>11676000</v>
      </c>
      <c r="N68" s="20"/>
      <c r="O68" s="24">
        <f t="shared" si="3"/>
        <v>0.97057356608478806</v>
      </c>
      <c r="Q68" s="34">
        <f t="shared" si="4"/>
        <v>191.07999999999998</v>
      </c>
      <c r="S68" s="32">
        <f t="shared" si="5"/>
        <v>26.97</v>
      </c>
      <c r="U68" s="33">
        <f t="shared" si="6"/>
        <v>0</v>
      </c>
      <c r="V68" s="34">
        <f t="shared" si="10"/>
        <v>14.44</v>
      </c>
      <c r="W68" s="34">
        <f t="shared" si="12"/>
        <v>49.35</v>
      </c>
      <c r="X68" s="34">
        <f t="shared" si="14"/>
        <v>78</v>
      </c>
      <c r="Y68" s="34">
        <f t="shared" si="15"/>
        <v>22.32</v>
      </c>
    </row>
    <row r="69" spans="1:25">
      <c r="A69" s="22">
        <f>+'1" W C'!E60*1000</f>
        <v>60000</v>
      </c>
      <c r="B69" s="23"/>
      <c r="C69" s="23">
        <f>+'1" W C'!R60</f>
        <v>4</v>
      </c>
      <c r="D69" s="23"/>
      <c r="E69" s="23">
        <f t="shared" si="1"/>
        <v>782</v>
      </c>
      <c r="F69" s="23"/>
      <c r="G69" s="23">
        <f t="shared" si="7"/>
        <v>240000</v>
      </c>
      <c r="H69" s="23"/>
      <c r="I69" s="23">
        <f t="shared" si="8"/>
        <v>10524000</v>
      </c>
      <c r="J69" s="23"/>
      <c r="K69" s="23">
        <f t="shared" si="2"/>
        <v>20</v>
      </c>
      <c r="L69" s="23"/>
      <c r="M69" s="23">
        <f t="shared" si="0"/>
        <v>11724000</v>
      </c>
      <c r="N69" s="20"/>
      <c r="O69" s="24">
        <f t="shared" si="3"/>
        <v>0.97456359102244394</v>
      </c>
      <c r="Q69" s="34">
        <f t="shared" si="4"/>
        <v>786.64</v>
      </c>
      <c r="S69" s="32">
        <f t="shared" si="5"/>
        <v>107.88</v>
      </c>
      <c r="U69" s="33">
        <f t="shared" si="6"/>
        <v>0</v>
      </c>
      <c r="V69" s="34">
        <f t="shared" si="10"/>
        <v>57.76</v>
      </c>
      <c r="W69" s="34">
        <f t="shared" si="12"/>
        <v>197.4</v>
      </c>
      <c r="X69" s="34">
        <f t="shared" si="14"/>
        <v>312</v>
      </c>
      <c r="Y69" s="34">
        <f t="shared" si="15"/>
        <v>111.6</v>
      </c>
    </row>
    <row r="70" spans="1:25">
      <c r="A70" s="22">
        <f>+'1" W C'!E61*1000</f>
        <v>61000</v>
      </c>
      <c r="B70" s="23"/>
      <c r="C70" s="23">
        <f>+'1" W C'!R61</f>
        <v>3</v>
      </c>
      <c r="D70" s="23"/>
      <c r="E70" s="23">
        <f t="shared" si="1"/>
        <v>785</v>
      </c>
      <c r="F70" s="23"/>
      <c r="G70" s="23">
        <f t="shared" si="7"/>
        <v>183000</v>
      </c>
      <c r="H70" s="23"/>
      <c r="I70" s="23">
        <f t="shared" si="8"/>
        <v>10707000</v>
      </c>
      <c r="J70" s="23"/>
      <c r="K70" s="23">
        <f t="shared" si="2"/>
        <v>17</v>
      </c>
      <c r="L70" s="23"/>
      <c r="M70" s="23">
        <f t="shared" si="0"/>
        <v>11744000</v>
      </c>
      <c r="N70" s="20"/>
      <c r="O70" s="24">
        <f t="shared" si="3"/>
        <v>0.97622610141313382</v>
      </c>
      <c r="Q70" s="34">
        <f t="shared" si="4"/>
        <v>598.35</v>
      </c>
      <c r="S70" s="32">
        <f t="shared" si="5"/>
        <v>80.91</v>
      </c>
      <c r="U70" s="33">
        <f t="shared" si="6"/>
        <v>0</v>
      </c>
      <c r="V70" s="34">
        <f t="shared" si="10"/>
        <v>43.32</v>
      </c>
      <c r="W70" s="34">
        <f t="shared" si="12"/>
        <v>148.05000000000001</v>
      </c>
      <c r="X70" s="34">
        <f t="shared" si="14"/>
        <v>234</v>
      </c>
      <c r="Y70" s="34">
        <f t="shared" si="15"/>
        <v>92.070000000000007</v>
      </c>
    </row>
    <row r="71" spans="1:25">
      <c r="A71" s="22">
        <f>+'1" W C'!E62*1000</f>
        <v>64000</v>
      </c>
      <c r="B71" s="23"/>
      <c r="C71" s="23">
        <f>+'1" W C'!R62</f>
        <v>3</v>
      </c>
      <c r="D71" s="23"/>
      <c r="E71" s="23">
        <f t="shared" si="1"/>
        <v>788</v>
      </c>
      <c r="F71" s="23"/>
      <c r="G71" s="23">
        <f t="shared" si="7"/>
        <v>192000</v>
      </c>
      <c r="H71" s="23"/>
      <c r="I71" s="23">
        <f t="shared" si="8"/>
        <v>10899000</v>
      </c>
      <c r="J71" s="23"/>
      <c r="K71" s="23">
        <f t="shared" si="2"/>
        <v>14</v>
      </c>
      <c r="L71" s="23"/>
      <c r="M71" s="23">
        <f t="shared" si="0"/>
        <v>11795000</v>
      </c>
      <c r="N71" s="20"/>
      <c r="O71" s="24">
        <f t="shared" si="3"/>
        <v>0.98046550290939316</v>
      </c>
      <c r="Q71" s="34">
        <f t="shared" si="4"/>
        <v>623.46</v>
      </c>
      <c r="S71" s="32">
        <f t="shared" si="5"/>
        <v>80.91</v>
      </c>
      <c r="U71" s="33">
        <f t="shared" si="6"/>
        <v>0</v>
      </c>
      <c r="V71" s="34">
        <f t="shared" si="10"/>
        <v>43.32</v>
      </c>
      <c r="W71" s="34">
        <f t="shared" si="12"/>
        <v>148.05000000000001</v>
      </c>
      <c r="X71" s="34">
        <f t="shared" si="14"/>
        <v>234</v>
      </c>
      <c r="Y71" s="34">
        <f t="shared" si="15"/>
        <v>117.18</v>
      </c>
    </row>
    <row r="72" spans="1:25">
      <c r="A72" s="22">
        <f>+'1" W C'!E63*1000</f>
        <v>66000</v>
      </c>
      <c r="B72" s="23"/>
      <c r="C72" s="23">
        <f>+'1" W C'!R63</f>
        <v>1</v>
      </c>
      <c r="D72" s="23"/>
      <c r="E72" s="23">
        <f t="shared" si="1"/>
        <v>789</v>
      </c>
      <c r="F72" s="23"/>
      <c r="G72" s="23">
        <f t="shared" si="7"/>
        <v>66000</v>
      </c>
      <c r="H72" s="23"/>
      <c r="I72" s="23">
        <f t="shared" si="8"/>
        <v>10965000</v>
      </c>
      <c r="J72" s="23"/>
      <c r="K72" s="23">
        <f t="shared" si="2"/>
        <v>13</v>
      </c>
      <c r="L72" s="23"/>
      <c r="M72" s="23">
        <f t="shared" si="0"/>
        <v>11823000</v>
      </c>
      <c r="N72" s="20"/>
      <c r="O72" s="24">
        <f t="shared" si="3"/>
        <v>0.98279301745635905</v>
      </c>
      <c r="Q72" s="34">
        <f t="shared" si="4"/>
        <v>213.39999999999998</v>
      </c>
      <c r="S72" s="32">
        <f t="shared" si="5"/>
        <v>26.97</v>
      </c>
      <c r="U72" s="33">
        <f t="shared" si="6"/>
        <v>0</v>
      </c>
      <c r="V72" s="34">
        <f t="shared" si="10"/>
        <v>14.44</v>
      </c>
      <c r="W72" s="34">
        <f t="shared" si="12"/>
        <v>49.35</v>
      </c>
      <c r="X72" s="34">
        <f t="shared" si="14"/>
        <v>78</v>
      </c>
      <c r="Y72" s="34">
        <f t="shared" si="15"/>
        <v>44.64</v>
      </c>
    </row>
    <row r="73" spans="1:25">
      <c r="A73" s="22">
        <f>+'1" W C'!E64*1000</f>
        <v>67000</v>
      </c>
      <c r="B73" s="23"/>
      <c r="C73" s="23">
        <f>+'1" W C'!R64</f>
        <v>2</v>
      </c>
      <c r="D73" s="23"/>
      <c r="E73" s="23">
        <f t="shared" si="1"/>
        <v>791</v>
      </c>
      <c r="F73" s="23"/>
      <c r="G73" s="23">
        <f t="shared" si="7"/>
        <v>134000</v>
      </c>
      <c r="H73" s="23"/>
      <c r="I73" s="23">
        <f t="shared" si="8"/>
        <v>11099000</v>
      </c>
      <c r="J73" s="23"/>
      <c r="K73" s="23">
        <f t="shared" si="2"/>
        <v>11</v>
      </c>
      <c r="L73" s="23"/>
      <c r="M73" s="23">
        <f t="shared" si="0"/>
        <v>11836000</v>
      </c>
      <c r="N73" s="20"/>
      <c r="O73" s="24">
        <f t="shared" si="3"/>
        <v>0.98387364921030751</v>
      </c>
      <c r="Q73" s="34">
        <f t="shared" si="4"/>
        <v>432.38</v>
      </c>
      <c r="S73" s="32">
        <f t="shared" si="5"/>
        <v>53.94</v>
      </c>
      <c r="U73" s="33">
        <f t="shared" si="6"/>
        <v>0</v>
      </c>
      <c r="V73" s="34">
        <f t="shared" si="10"/>
        <v>28.88</v>
      </c>
      <c r="W73" s="34">
        <f t="shared" si="12"/>
        <v>98.7</v>
      </c>
      <c r="X73" s="34">
        <f t="shared" si="14"/>
        <v>156</v>
      </c>
      <c r="Y73" s="34">
        <f t="shared" si="15"/>
        <v>94.86</v>
      </c>
    </row>
    <row r="74" spans="1:25">
      <c r="A74" s="22">
        <f>+'1" W C'!E65*1000</f>
        <v>68000</v>
      </c>
      <c r="B74" s="23"/>
      <c r="C74" s="23">
        <f>+'1" W C'!R65</f>
        <v>1</v>
      </c>
      <c r="D74" s="23"/>
      <c r="E74" s="23">
        <f t="shared" si="1"/>
        <v>792</v>
      </c>
      <c r="F74" s="23"/>
      <c r="G74" s="23">
        <f t="shared" si="7"/>
        <v>68000</v>
      </c>
      <c r="H74" s="23"/>
      <c r="I74" s="23">
        <f t="shared" si="8"/>
        <v>11167000</v>
      </c>
      <c r="J74" s="23"/>
      <c r="K74" s="23">
        <f t="shared" si="2"/>
        <v>10</v>
      </c>
      <c r="L74" s="23"/>
      <c r="M74" s="23">
        <f t="shared" si="0"/>
        <v>11847000</v>
      </c>
      <c r="N74" s="20"/>
      <c r="O74" s="24">
        <f t="shared" si="3"/>
        <v>0.98478802992518699</v>
      </c>
      <c r="Q74" s="34">
        <f t="shared" si="4"/>
        <v>218.98</v>
      </c>
      <c r="S74" s="32">
        <f t="shared" si="5"/>
        <v>26.97</v>
      </c>
      <c r="U74" s="33">
        <f t="shared" si="6"/>
        <v>0</v>
      </c>
      <c r="V74" s="34">
        <f t="shared" si="10"/>
        <v>14.44</v>
      </c>
      <c r="W74" s="34">
        <f t="shared" si="12"/>
        <v>49.35</v>
      </c>
      <c r="X74" s="34">
        <f t="shared" si="14"/>
        <v>78</v>
      </c>
      <c r="Y74" s="34">
        <f t="shared" si="15"/>
        <v>50.22</v>
      </c>
    </row>
    <row r="75" spans="1:25">
      <c r="A75" s="22">
        <f>+'1" W C'!E66*1000</f>
        <v>71000</v>
      </c>
      <c r="B75" s="23"/>
      <c r="C75" s="23">
        <f>+'1" W C'!R66</f>
        <v>2</v>
      </c>
      <c r="D75" s="23"/>
      <c r="E75" s="23">
        <f t="shared" si="1"/>
        <v>794</v>
      </c>
      <c r="F75" s="23"/>
      <c r="G75" s="23">
        <f t="shared" si="7"/>
        <v>142000</v>
      </c>
      <c r="H75" s="23"/>
      <c r="I75" s="23">
        <f t="shared" si="8"/>
        <v>11309000</v>
      </c>
      <c r="J75" s="23"/>
      <c r="K75" s="23">
        <f t="shared" si="2"/>
        <v>8</v>
      </c>
      <c r="L75" s="23"/>
      <c r="M75" s="23">
        <f t="shared" si="0"/>
        <v>11877000</v>
      </c>
      <c r="N75" s="20"/>
      <c r="O75" s="24">
        <f t="shared" si="3"/>
        <v>0.98728179551122197</v>
      </c>
      <c r="Q75" s="34">
        <f t="shared" si="4"/>
        <v>454.7</v>
      </c>
      <c r="S75" s="32">
        <f t="shared" si="5"/>
        <v>53.94</v>
      </c>
      <c r="U75" s="33">
        <f t="shared" si="6"/>
        <v>0</v>
      </c>
      <c r="V75" s="34">
        <f t="shared" si="10"/>
        <v>28.88</v>
      </c>
      <c r="W75" s="34">
        <f t="shared" si="12"/>
        <v>98.7</v>
      </c>
      <c r="X75" s="34">
        <f t="shared" si="14"/>
        <v>156</v>
      </c>
      <c r="Y75" s="34">
        <f t="shared" si="15"/>
        <v>117.18</v>
      </c>
    </row>
    <row r="76" spans="1:25">
      <c r="A76" s="22">
        <f>+'1" W C'!E67*1000</f>
        <v>74000</v>
      </c>
      <c r="B76" s="23"/>
      <c r="C76" s="23">
        <f>+'1" W C'!R67</f>
        <v>1</v>
      </c>
      <c r="D76" s="23"/>
      <c r="E76" s="23">
        <f t="shared" si="1"/>
        <v>795</v>
      </c>
      <c r="F76" s="23"/>
      <c r="G76" s="23">
        <f t="shared" ref="G76:G83" si="16">A76*C76</f>
        <v>74000</v>
      </c>
      <c r="H76" s="23"/>
      <c r="I76" s="23">
        <f t="shared" si="8"/>
        <v>11383000</v>
      </c>
      <c r="J76" s="23"/>
      <c r="K76" s="23">
        <f t="shared" si="2"/>
        <v>7</v>
      </c>
      <c r="L76" s="23"/>
      <c r="M76" s="23">
        <f t="shared" ref="M76:M83" si="17">(A76*K76)+I76</f>
        <v>11901000</v>
      </c>
      <c r="N76" s="20"/>
      <c r="O76" s="24">
        <f t="shared" si="3"/>
        <v>0.98927680798004991</v>
      </c>
      <c r="Q76" s="34">
        <f t="shared" si="4"/>
        <v>235.72</v>
      </c>
      <c r="S76" s="32">
        <f t="shared" si="5"/>
        <v>26.97</v>
      </c>
      <c r="U76" s="33">
        <f t="shared" si="6"/>
        <v>0</v>
      </c>
      <c r="V76" s="34">
        <f t="shared" si="10"/>
        <v>14.44</v>
      </c>
      <c r="W76" s="34">
        <f t="shared" si="12"/>
        <v>49.35</v>
      </c>
      <c r="X76" s="34">
        <f t="shared" si="14"/>
        <v>78</v>
      </c>
      <c r="Y76" s="34">
        <f t="shared" si="15"/>
        <v>66.960000000000008</v>
      </c>
    </row>
    <row r="77" spans="1:25">
      <c r="A77" s="22">
        <f>+'1" W C'!E68*1000</f>
        <v>76000</v>
      </c>
      <c r="B77" s="23"/>
      <c r="C77" s="23">
        <f>+'1" W C'!R68</f>
        <v>1</v>
      </c>
      <c r="D77" s="23"/>
      <c r="E77" s="23">
        <f t="shared" ref="E77:E83" si="18">E76+C77</f>
        <v>796</v>
      </c>
      <c r="F77" s="23"/>
      <c r="G77" s="23">
        <f t="shared" si="16"/>
        <v>76000</v>
      </c>
      <c r="H77" s="23"/>
      <c r="I77" s="23">
        <f t="shared" ref="I77:I83" si="19">I76+G77</f>
        <v>11459000</v>
      </c>
      <c r="J77" s="23"/>
      <c r="K77" s="23">
        <f t="shared" ref="K77:K83" si="20">$E$83-E77</f>
        <v>6</v>
      </c>
      <c r="L77" s="23"/>
      <c r="M77" s="23">
        <f t="shared" si="17"/>
        <v>11915000</v>
      </c>
      <c r="N77" s="20"/>
      <c r="O77" s="24">
        <f t="shared" ref="O77:O83" si="21">M77/$M$83</f>
        <v>0.99044056525353286</v>
      </c>
      <c r="Q77" s="34">
        <f t="shared" ref="Q77:Q83" si="22">SUM(S77:Z77)</f>
        <v>241.3</v>
      </c>
      <c r="S77" s="32">
        <f t="shared" ref="S77:S83" si="23">$S$2*C77</f>
        <v>26.97</v>
      </c>
      <c r="U77" s="33">
        <f t="shared" ref="U77:U83" si="24">$S$3*C77</f>
        <v>0</v>
      </c>
      <c r="V77" s="34">
        <f t="shared" si="10"/>
        <v>14.44</v>
      </c>
      <c r="W77" s="34">
        <f t="shared" si="12"/>
        <v>49.35</v>
      </c>
      <c r="X77" s="34">
        <f t="shared" si="14"/>
        <v>78</v>
      </c>
      <c r="Y77" s="34">
        <f t="shared" si="15"/>
        <v>72.540000000000006</v>
      </c>
    </row>
    <row r="78" spans="1:25">
      <c r="A78" s="22">
        <f>+'1" W C'!E69*1000</f>
        <v>87000</v>
      </c>
      <c r="B78" s="23"/>
      <c r="C78" s="23">
        <f>+'1" W C'!R69</f>
        <v>1</v>
      </c>
      <c r="D78" s="23"/>
      <c r="E78" s="23">
        <f t="shared" si="18"/>
        <v>797</v>
      </c>
      <c r="F78" s="23"/>
      <c r="G78" s="23">
        <f t="shared" si="16"/>
        <v>87000</v>
      </c>
      <c r="H78" s="23"/>
      <c r="I78" s="23">
        <f t="shared" si="19"/>
        <v>11546000</v>
      </c>
      <c r="J78" s="23"/>
      <c r="K78" s="23">
        <f t="shared" si="20"/>
        <v>5</v>
      </c>
      <c r="L78" s="23"/>
      <c r="M78" s="23">
        <f t="shared" si="17"/>
        <v>11981000</v>
      </c>
      <c r="N78" s="20"/>
      <c r="O78" s="24">
        <f t="shared" si="21"/>
        <v>0.99592684954280963</v>
      </c>
      <c r="Q78" s="34">
        <f t="shared" si="22"/>
        <v>271.99</v>
      </c>
      <c r="S78" s="32">
        <f t="shared" si="23"/>
        <v>26.97</v>
      </c>
      <c r="U78" s="33">
        <f t="shared" si="24"/>
        <v>0</v>
      </c>
      <c r="V78" s="34">
        <f t="shared" si="10"/>
        <v>14.44</v>
      </c>
      <c r="W78" s="34">
        <f t="shared" si="12"/>
        <v>49.35</v>
      </c>
      <c r="X78" s="34">
        <f t="shared" si="14"/>
        <v>78</v>
      </c>
      <c r="Y78" s="34">
        <f t="shared" si="15"/>
        <v>103.23</v>
      </c>
    </row>
    <row r="79" spans="1:25">
      <c r="A79" s="22">
        <f>+'1" W C'!E70*1000</f>
        <v>88000</v>
      </c>
      <c r="B79" s="23"/>
      <c r="C79" s="23">
        <f>+'1" W C'!R70</f>
        <v>1</v>
      </c>
      <c r="D79" s="23"/>
      <c r="E79" s="23">
        <f t="shared" si="18"/>
        <v>798</v>
      </c>
      <c r="F79" s="23"/>
      <c r="G79" s="23">
        <f t="shared" si="16"/>
        <v>88000</v>
      </c>
      <c r="H79" s="23"/>
      <c r="I79" s="23">
        <f t="shared" si="19"/>
        <v>11634000</v>
      </c>
      <c r="J79" s="23"/>
      <c r="K79" s="23">
        <f t="shared" si="20"/>
        <v>4</v>
      </c>
      <c r="L79" s="23"/>
      <c r="M79" s="23">
        <f t="shared" si="17"/>
        <v>11986000</v>
      </c>
      <c r="N79" s="20"/>
      <c r="O79" s="24">
        <f t="shared" si="21"/>
        <v>0.99634247714048207</v>
      </c>
      <c r="Q79" s="34">
        <f t="shared" si="22"/>
        <v>274.77999999999997</v>
      </c>
      <c r="S79" s="32">
        <f t="shared" si="23"/>
        <v>26.97</v>
      </c>
      <c r="U79" s="33">
        <f t="shared" si="24"/>
        <v>0</v>
      </c>
      <c r="V79" s="34">
        <f t="shared" si="10"/>
        <v>14.44</v>
      </c>
      <c r="W79" s="34">
        <f t="shared" si="12"/>
        <v>49.35</v>
      </c>
      <c r="X79" s="34">
        <f t="shared" si="14"/>
        <v>78</v>
      </c>
      <c r="Y79" s="34">
        <f t="shared" si="15"/>
        <v>106.02</v>
      </c>
    </row>
    <row r="80" spans="1:25">
      <c r="A80" s="22">
        <f>+'1" W C'!E71*1000</f>
        <v>89000</v>
      </c>
      <c r="B80" s="23"/>
      <c r="C80" s="23">
        <f>+'1" W C'!R71</f>
        <v>1</v>
      </c>
      <c r="D80" s="23"/>
      <c r="E80" s="23">
        <f t="shared" si="18"/>
        <v>799</v>
      </c>
      <c r="F80" s="23"/>
      <c r="G80" s="23">
        <f t="shared" si="16"/>
        <v>89000</v>
      </c>
      <c r="H80" s="23"/>
      <c r="I80" s="23">
        <f t="shared" si="19"/>
        <v>11723000</v>
      </c>
      <c r="J80" s="23"/>
      <c r="K80" s="23">
        <f t="shared" si="20"/>
        <v>3</v>
      </c>
      <c r="L80" s="23"/>
      <c r="M80" s="23">
        <f t="shared" si="17"/>
        <v>11990000</v>
      </c>
      <c r="N80" s="20"/>
      <c r="O80" s="24">
        <f t="shared" si="21"/>
        <v>0.99667497921862014</v>
      </c>
      <c r="Q80" s="34">
        <f t="shared" si="22"/>
        <v>277.57</v>
      </c>
      <c r="S80" s="32">
        <f t="shared" si="23"/>
        <v>26.97</v>
      </c>
      <c r="U80" s="33">
        <f t="shared" si="24"/>
        <v>0</v>
      </c>
      <c r="V80" s="34">
        <f t="shared" si="10"/>
        <v>14.44</v>
      </c>
      <c r="W80" s="34">
        <f t="shared" si="12"/>
        <v>49.35</v>
      </c>
      <c r="X80" s="34">
        <f t="shared" si="14"/>
        <v>78</v>
      </c>
      <c r="Y80" s="34">
        <f t="shared" si="15"/>
        <v>108.81</v>
      </c>
    </row>
    <row r="81" spans="1:26">
      <c r="A81" s="22">
        <f>+'1" W C'!E72*1000</f>
        <v>90000</v>
      </c>
      <c r="B81" s="23"/>
      <c r="C81" s="23">
        <f>+'1" W C'!R72</f>
        <v>1</v>
      </c>
      <c r="D81" s="23"/>
      <c r="E81" s="23">
        <f t="shared" si="18"/>
        <v>800</v>
      </c>
      <c r="F81" s="23"/>
      <c r="G81" s="23">
        <f t="shared" si="16"/>
        <v>90000</v>
      </c>
      <c r="H81" s="23"/>
      <c r="I81" s="23">
        <f t="shared" si="19"/>
        <v>11813000</v>
      </c>
      <c r="J81" s="23"/>
      <c r="K81" s="23">
        <f t="shared" si="20"/>
        <v>2</v>
      </c>
      <c r="L81" s="23"/>
      <c r="M81" s="23">
        <f t="shared" si="17"/>
        <v>11993000</v>
      </c>
      <c r="N81" s="20"/>
      <c r="O81" s="24">
        <f t="shared" si="21"/>
        <v>0.9969243557772236</v>
      </c>
      <c r="Q81" s="34">
        <f t="shared" si="22"/>
        <v>280.36</v>
      </c>
      <c r="S81" s="32">
        <f t="shared" si="23"/>
        <v>26.97</v>
      </c>
      <c r="U81" s="33">
        <f t="shared" si="24"/>
        <v>0</v>
      </c>
      <c r="V81" s="34">
        <f t="shared" si="10"/>
        <v>14.44</v>
      </c>
      <c r="W81" s="34">
        <f t="shared" si="12"/>
        <v>49.35</v>
      </c>
      <c r="X81" s="34">
        <f t="shared" si="14"/>
        <v>78</v>
      </c>
      <c r="Y81" s="34">
        <f t="shared" si="15"/>
        <v>111.6</v>
      </c>
    </row>
    <row r="82" spans="1:26">
      <c r="A82" s="22">
        <f>+'1" W C'!E73*1000</f>
        <v>107000</v>
      </c>
      <c r="B82" s="23"/>
      <c r="C82" s="23">
        <f>+'1" W C'!R73</f>
        <v>1</v>
      </c>
      <c r="D82" s="23"/>
      <c r="E82" s="23">
        <f t="shared" si="18"/>
        <v>801</v>
      </c>
      <c r="F82" s="23"/>
      <c r="G82" s="23">
        <f t="shared" si="16"/>
        <v>107000</v>
      </c>
      <c r="H82" s="23"/>
      <c r="I82" s="23">
        <f t="shared" si="19"/>
        <v>11920000</v>
      </c>
      <c r="J82" s="23"/>
      <c r="K82" s="23">
        <f t="shared" si="20"/>
        <v>1</v>
      </c>
      <c r="L82" s="23"/>
      <c r="M82" s="23">
        <f t="shared" si="17"/>
        <v>12027000</v>
      </c>
      <c r="N82" s="20"/>
      <c r="O82" s="24">
        <f t="shared" si="21"/>
        <v>0.99975062344139654</v>
      </c>
      <c r="Q82" s="34">
        <f t="shared" si="22"/>
        <v>326.11</v>
      </c>
      <c r="S82" s="32">
        <f t="shared" si="23"/>
        <v>26.97</v>
      </c>
      <c r="U82" s="33">
        <f t="shared" si="24"/>
        <v>0</v>
      </c>
      <c r="V82" s="34">
        <f t="shared" si="10"/>
        <v>14.44</v>
      </c>
      <c r="W82" s="34">
        <f t="shared" si="12"/>
        <v>49.35</v>
      </c>
      <c r="X82" s="34">
        <f t="shared" si="14"/>
        <v>78</v>
      </c>
      <c r="Y82" s="34">
        <f>$S$7*50*C82</f>
        <v>139.5</v>
      </c>
      <c r="Z82" s="34">
        <f>$S$8*((A82-100000)/1000)*C82</f>
        <v>17.849999999999998</v>
      </c>
    </row>
    <row r="83" spans="1:26">
      <c r="A83" s="22">
        <f>+'1" W C'!E74*1000</f>
        <v>110000</v>
      </c>
      <c r="B83" s="23"/>
      <c r="C83" s="23">
        <f>+'1" W C'!R74</f>
        <v>1</v>
      </c>
      <c r="D83" s="23"/>
      <c r="E83" s="23">
        <f t="shared" si="18"/>
        <v>802</v>
      </c>
      <c r="F83" s="23"/>
      <c r="G83" s="23">
        <f t="shared" si="16"/>
        <v>110000</v>
      </c>
      <c r="H83" s="23"/>
      <c r="I83" s="23">
        <f t="shared" si="19"/>
        <v>12030000</v>
      </c>
      <c r="J83" s="23"/>
      <c r="K83" s="23">
        <f t="shared" si="20"/>
        <v>0</v>
      </c>
      <c r="L83" s="23"/>
      <c r="M83" s="23">
        <f t="shared" si="17"/>
        <v>12030000</v>
      </c>
      <c r="N83" s="20"/>
      <c r="O83" s="24">
        <f t="shared" si="21"/>
        <v>1</v>
      </c>
      <c r="Q83" s="34">
        <f t="shared" si="22"/>
        <v>333.76</v>
      </c>
      <c r="S83" s="32">
        <f t="shared" si="23"/>
        <v>26.97</v>
      </c>
      <c r="U83" s="33">
        <f t="shared" si="24"/>
        <v>0</v>
      </c>
      <c r="V83" s="34">
        <f t="shared" si="10"/>
        <v>14.44</v>
      </c>
      <c r="W83" s="34">
        <f t="shared" si="12"/>
        <v>49.35</v>
      </c>
      <c r="X83" s="34">
        <f t="shared" si="14"/>
        <v>78</v>
      </c>
      <c r="Y83" s="34">
        <f>$S$7*50*C83</f>
        <v>139.5</v>
      </c>
      <c r="Z83" s="34">
        <f>$S$8*((A83-100000)/1000)*C83</f>
        <v>25.5</v>
      </c>
    </row>
    <row r="85" spans="1:26">
      <c r="Q85" s="31">
        <f>SUM(Q12:Q84)</f>
        <v>48575.959999999992</v>
      </c>
      <c r="S85" s="31">
        <f>SUM(S12:S84)</f>
        <v>21629.94000000001</v>
      </c>
      <c r="U85" s="31">
        <f t="shared" ref="U85:Z85" si="25">SUM(U12:U84)</f>
        <v>0</v>
      </c>
      <c r="V85" s="31">
        <f t="shared" si="25"/>
        <v>6093.6799999999939</v>
      </c>
      <c r="W85" s="31">
        <f t="shared" si="25"/>
        <v>12238.800000000005</v>
      </c>
      <c r="X85" s="31">
        <f t="shared" si="25"/>
        <v>6904.56</v>
      </c>
      <c r="Y85" s="31">
        <f t="shared" si="25"/>
        <v>1665.6299999999999</v>
      </c>
      <c r="Z85" s="31">
        <f t="shared" si="25"/>
        <v>43.349999999999994</v>
      </c>
    </row>
    <row r="87" spans="1:26">
      <c r="S87" s="212">
        <f>+S85/S2</f>
        <v>802.00000000000034</v>
      </c>
      <c r="T87" s="212"/>
      <c r="U87" s="212"/>
      <c r="V87" s="212">
        <f>+V85/S4</f>
        <v>1687.9999999999984</v>
      </c>
      <c r="W87" s="212">
        <f>+W85/S5</f>
        <v>3720.0000000000014</v>
      </c>
      <c r="X87" s="212">
        <f>+X85/S6</f>
        <v>2213</v>
      </c>
      <c r="Y87" s="212">
        <f>+Y85/S7</f>
        <v>597</v>
      </c>
      <c r="Z87" s="212">
        <f>+Z85/S8</f>
        <v>17</v>
      </c>
    </row>
  </sheetData>
  <pageMargins left="0.7" right="0.7" top="0.75" bottom="0.75" header="0.3" footer="0.3"/>
  <pageSetup scale="76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12"/>
  <sheetViews>
    <sheetView workbookViewId="0">
      <selection activeCell="R4" sqref="R4"/>
    </sheetView>
  </sheetViews>
  <sheetFormatPr defaultRowHeight="12.75"/>
  <cols>
    <col min="2" max="2" width="41.7109375" bestFit="1" customWidth="1"/>
  </cols>
  <sheetData>
    <row r="1" spans="1:18" s="1" customFormat="1" ht="12.75" customHeight="1">
      <c r="A1" s="1" t="s">
        <v>56</v>
      </c>
      <c r="B1" s="1" t="s">
        <v>55</v>
      </c>
      <c r="C1" s="1" t="s">
        <v>0</v>
      </c>
      <c r="D1" s="1" t="s">
        <v>54</v>
      </c>
      <c r="E1" s="1" t="s">
        <v>302</v>
      </c>
      <c r="F1" s="3" t="s">
        <v>1</v>
      </c>
      <c r="G1" s="3" t="s">
        <v>2</v>
      </c>
      <c r="H1" s="3" t="s">
        <v>3</v>
      </c>
      <c r="I1" s="3" t="s">
        <v>4</v>
      </c>
      <c r="J1" s="3" t="s">
        <v>5</v>
      </c>
      <c r="K1" s="3" t="s">
        <v>6</v>
      </c>
      <c r="L1" s="3" t="s">
        <v>7</v>
      </c>
      <c r="M1" s="3" t="s">
        <v>8</v>
      </c>
      <c r="N1" s="3" t="s">
        <v>9</v>
      </c>
      <c r="O1" s="3" t="s">
        <v>10</v>
      </c>
      <c r="P1" s="3" t="s">
        <v>11</v>
      </c>
      <c r="Q1" s="3" t="s">
        <v>12</v>
      </c>
      <c r="R1" s="1" t="s">
        <v>13</v>
      </c>
    </row>
    <row r="3" spans="1:18" s="1" customFormat="1" ht="12.75" customHeight="1">
      <c r="A3" s="3" t="s">
        <v>27</v>
      </c>
      <c r="B3" s="3" t="s">
        <v>28</v>
      </c>
      <c r="C3" s="3" t="s">
        <v>16</v>
      </c>
      <c r="D3" s="3" t="s">
        <v>30</v>
      </c>
      <c r="E3" s="3" t="s">
        <v>84</v>
      </c>
      <c r="M3" s="2">
        <v>1</v>
      </c>
      <c r="R3" s="2">
        <v>1</v>
      </c>
    </row>
    <row r="4" spans="1:18" s="1" customFormat="1" ht="12.75" customHeight="1">
      <c r="A4" s="3" t="s">
        <v>27</v>
      </c>
      <c r="B4" s="3" t="s">
        <v>28</v>
      </c>
      <c r="C4" s="3" t="s">
        <v>16</v>
      </c>
      <c r="D4" s="3" t="s">
        <v>30</v>
      </c>
      <c r="E4" s="3" t="s">
        <v>78</v>
      </c>
      <c r="O4" s="2">
        <v>1</v>
      </c>
      <c r="R4" s="2">
        <v>1</v>
      </c>
    </row>
    <row r="5" spans="1:18" s="1" customFormat="1" ht="12.75" customHeight="1">
      <c r="A5" s="3" t="s">
        <v>27</v>
      </c>
      <c r="B5" s="3" t="s">
        <v>28</v>
      </c>
      <c r="C5" s="3" t="s">
        <v>16</v>
      </c>
      <c r="D5" s="3" t="s">
        <v>30</v>
      </c>
      <c r="E5" s="3" t="s">
        <v>75</v>
      </c>
      <c r="N5" s="2">
        <v>1</v>
      </c>
      <c r="R5" s="2">
        <v>1</v>
      </c>
    </row>
    <row r="6" spans="1:18" s="1" customFormat="1" ht="12.75" customHeight="1">
      <c r="A6" s="3" t="s">
        <v>27</v>
      </c>
      <c r="B6" s="3" t="s">
        <v>28</v>
      </c>
      <c r="C6" s="3" t="s">
        <v>16</v>
      </c>
      <c r="D6" s="3" t="s">
        <v>30</v>
      </c>
      <c r="E6" s="3" t="s">
        <v>151</v>
      </c>
      <c r="J6" s="2">
        <v>1</v>
      </c>
      <c r="R6" s="2">
        <v>1</v>
      </c>
    </row>
    <row r="7" spans="1:18" s="1" customFormat="1" ht="12.75" customHeight="1">
      <c r="A7" s="3" t="s">
        <v>27</v>
      </c>
      <c r="B7" s="3" t="s">
        <v>28</v>
      </c>
      <c r="C7" s="3" t="s">
        <v>16</v>
      </c>
      <c r="D7" s="3" t="s">
        <v>30</v>
      </c>
      <c r="E7" s="3" t="s">
        <v>228</v>
      </c>
      <c r="H7" s="2">
        <v>1</v>
      </c>
      <c r="L7" s="2">
        <v>1</v>
      </c>
      <c r="R7" s="2">
        <v>2</v>
      </c>
    </row>
    <row r="8" spans="1:18" s="1" customFormat="1" ht="12.75" customHeight="1">
      <c r="A8" s="3" t="s">
        <v>27</v>
      </c>
      <c r="B8" s="3" t="s">
        <v>28</v>
      </c>
      <c r="C8" s="3" t="s">
        <v>16</v>
      </c>
      <c r="D8" s="3" t="s">
        <v>30</v>
      </c>
      <c r="E8" s="3" t="s">
        <v>68</v>
      </c>
      <c r="P8" s="2">
        <v>1</v>
      </c>
      <c r="R8" s="2">
        <v>1</v>
      </c>
    </row>
    <row r="9" spans="1:18" s="1" customFormat="1" ht="12.75" customHeight="1">
      <c r="A9" s="3" t="s">
        <v>27</v>
      </c>
      <c r="B9" s="3" t="s">
        <v>28</v>
      </c>
      <c r="C9" s="3" t="s">
        <v>16</v>
      </c>
      <c r="D9" s="3" t="s">
        <v>30</v>
      </c>
      <c r="E9" s="3" t="s">
        <v>148</v>
      </c>
      <c r="K9" s="2">
        <v>1</v>
      </c>
      <c r="R9" s="2">
        <v>1</v>
      </c>
    </row>
    <row r="10" spans="1:18" s="1" customFormat="1" ht="12.75" customHeight="1">
      <c r="A10" s="3" t="s">
        <v>27</v>
      </c>
      <c r="B10" s="3" t="s">
        <v>28</v>
      </c>
      <c r="C10" s="3" t="s">
        <v>16</v>
      </c>
      <c r="D10" s="3" t="s">
        <v>30</v>
      </c>
      <c r="E10" s="3" t="s">
        <v>227</v>
      </c>
      <c r="Q10" s="2">
        <v>1</v>
      </c>
      <c r="R10" s="2">
        <v>1</v>
      </c>
    </row>
    <row r="11" spans="1:18" s="1" customFormat="1" ht="12.75" customHeight="1">
      <c r="A11" s="3" t="s">
        <v>27</v>
      </c>
      <c r="B11" s="3" t="s">
        <v>28</v>
      </c>
      <c r="C11" s="3" t="s">
        <v>16</v>
      </c>
      <c r="D11" s="3" t="s">
        <v>30</v>
      </c>
      <c r="E11" s="3" t="s">
        <v>65</v>
      </c>
      <c r="G11" s="2">
        <v>1</v>
      </c>
      <c r="I11" s="2">
        <v>1</v>
      </c>
      <c r="R11" s="2">
        <v>2</v>
      </c>
    </row>
    <row r="12" spans="1:18" s="1" customFormat="1" ht="12.75" customHeight="1">
      <c r="A12" s="3" t="s">
        <v>27</v>
      </c>
      <c r="B12" s="3" t="s">
        <v>28</v>
      </c>
      <c r="C12" s="3" t="s">
        <v>16</v>
      </c>
      <c r="D12" s="3" t="s">
        <v>30</v>
      </c>
      <c r="E12" s="3" t="s">
        <v>169</v>
      </c>
      <c r="F12" s="2">
        <v>1</v>
      </c>
      <c r="R12" s="2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AV379"/>
  <sheetViews>
    <sheetView tabSelected="1" view="pageBreakPreview" zoomScale="115" zoomScaleNormal="100" zoomScaleSheetLayoutView="115" workbookViewId="0">
      <pane xSplit="1" ySplit="9" topLeftCell="B199" activePane="bottomRight" state="frozen"/>
      <selection pane="topRight" activeCell="B1" sqref="B1"/>
      <selection pane="bottomLeft" activeCell="A10" sqref="A10"/>
      <selection pane="bottomRight" activeCell="L213" sqref="L213"/>
    </sheetView>
  </sheetViews>
  <sheetFormatPr defaultRowHeight="12"/>
  <cols>
    <col min="1" max="1" width="33.28515625" style="48" customWidth="1"/>
    <col min="2" max="2" width="11.140625" style="94" customWidth="1"/>
    <col min="3" max="3" width="0.7109375" style="48" customWidth="1"/>
    <col min="4" max="4" width="8.140625" style="94" customWidth="1"/>
    <col min="5" max="5" width="0.7109375" style="48" customWidth="1"/>
    <col min="6" max="6" width="9.7109375" style="94" customWidth="1"/>
    <col min="7" max="7" width="0.7109375" style="94" customWidth="1"/>
    <col min="8" max="8" width="8.5703125" style="175" customWidth="1"/>
    <col min="9" max="9" width="0.7109375" style="48" customWidth="1"/>
    <col min="10" max="10" width="11" style="165" bestFit="1" customWidth="1"/>
    <col min="11" max="11" width="0.7109375" style="94" customWidth="1"/>
    <col min="12" max="12" width="12.28515625" style="165" bestFit="1" customWidth="1"/>
    <col min="13" max="13" width="0.7109375" style="94" customWidth="1"/>
    <col min="14" max="14" width="12.28515625" style="50" customWidth="1"/>
    <col min="15" max="15" width="0.7109375" style="166" customWidth="1"/>
    <col min="16" max="16" width="12.28515625" style="50" customWidth="1"/>
    <col min="17" max="17" width="0.7109375" style="94" customWidth="1"/>
    <col min="18" max="18" width="9.5703125" style="167" customWidth="1"/>
    <col min="19" max="19" width="0.7109375" style="48" customWidth="1"/>
    <col min="20" max="20" width="10" style="193" customWidth="1"/>
    <col min="21" max="21" width="10" style="48" customWidth="1"/>
    <col min="22" max="22" width="4.5703125" style="48" bestFit="1" customWidth="1"/>
    <col min="23" max="23" width="17.85546875" style="208" bestFit="1" customWidth="1"/>
    <col min="24" max="24" width="21.28515625" style="208" bestFit="1" customWidth="1"/>
    <col min="25" max="16384" width="9.140625" style="48"/>
  </cols>
  <sheetData>
    <row r="1" spans="1:48">
      <c r="A1" s="42" t="s">
        <v>369</v>
      </c>
      <c r="B1" s="43"/>
      <c r="C1" s="44"/>
      <c r="D1" s="43"/>
      <c r="E1" s="44"/>
      <c r="F1" s="43"/>
      <c r="G1" s="43"/>
      <c r="H1" s="45"/>
      <c r="I1" s="44"/>
      <c r="J1" s="46"/>
      <c r="K1" s="43"/>
      <c r="L1" s="48"/>
      <c r="M1" s="43"/>
      <c r="N1" s="49"/>
      <c r="O1" s="47"/>
      <c r="Q1" s="51"/>
      <c r="R1" s="53"/>
      <c r="S1" s="44"/>
      <c r="T1" s="52" t="s">
        <v>370</v>
      </c>
      <c r="U1" s="44"/>
      <c r="V1" s="44"/>
      <c r="W1" s="54"/>
      <c r="X1" s="5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</row>
    <row r="2" spans="1:48">
      <c r="A2" s="42" t="s">
        <v>371</v>
      </c>
      <c r="B2" s="43"/>
      <c r="C2" s="44"/>
      <c r="D2" s="43"/>
      <c r="E2" s="44"/>
      <c r="F2" s="43"/>
      <c r="G2" s="43"/>
      <c r="H2" s="45"/>
      <c r="I2" s="44"/>
      <c r="J2" s="46"/>
      <c r="K2" s="43"/>
      <c r="L2" s="48"/>
      <c r="M2" s="43"/>
      <c r="N2" s="49"/>
      <c r="O2" s="47"/>
      <c r="Q2" s="51"/>
      <c r="R2" s="53"/>
      <c r="S2" s="44"/>
      <c r="T2" s="52"/>
      <c r="U2" s="44"/>
      <c r="V2" s="44"/>
      <c r="W2" s="54"/>
      <c r="X2" s="5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</row>
    <row r="3" spans="1:48">
      <c r="A3" s="55" t="s">
        <v>372</v>
      </c>
      <c r="B3" s="43"/>
      <c r="C3" s="44"/>
      <c r="D3" s="43"/>
      <c r="E3" s="44"/>
      <c r="F3" s="43"/>
      <c r="G3" s="43"/>
      <c r="H3" s="45"/>
      <c r="I3" s="44"/>
      <c r="J3" s="46"/>
      <c r="K3" s="43"/>
      <c r="L3" s="46"/>
      <c r="M3" s="43"/>
      <c r="N3" s="49"/>
      <c r="O3" s="47"/>
      <c r="P3" s="49"/>
      <c r="Q3" s="43"/>
      <c r="R3" s="56"/>
      <c r="S3" s="44"/>
      <c r="T3" s="57"/>
      <c r="U3" s="44"/>
      <c r="V3" s="44"/>
      <c r="W3" s="58" t="s">
        <v>373</v>
      </c>
      <c r="X3" s="5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59"/>
      <c r="AS3" s="60"/>
      <c r="AT3" s="59"/>
      <c r="AU3" s="60"/>
      <c r="AV3" s="59"/>
    </row>
    <row r="4" spans="1:48" ht="12.75" thickBot="1">
      <c r="A4" s="61" t="s">
        <v>374</v>
      </c>
      <c r="B4" s="43"/>
      <c r="C4" s="62"/>
      <c r="D4" s="43"/>
      <c r="E4" s="44"/>
      <c r="F4" s="43"/>
      <c r="G4" s="43"/>
      <c r="H4" s="45"/>
      <c r="I4" s="44"/>
      <c r="J4" s="46"/>
      <c r="K4" s="43"/>
      <c r="L4" s="46"/>
      <c r="M4" s="43"/>
      <c r="N4" s="49"/>
      <c r="O4" s="47"/>
      <c r="P4" s="49"/>
      <c r="Q4" s="43"/>
      <c r="R4" s="56"/>
      <c r="S4" s="44"/>
      <c r="T4" s="57"/>
      <c r="U4" s="44"/>
      <c r="V4" s="44"/>
      <c r="W4" s="58" t="s">
        <v>375</v>
      </c>
      <c r="X4" s="5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59"/>
      <c r="AS4" s="60"/>
      <c r="AT4" s="59"/>
      <c r="AU4" s="60"/>
      <c r="AV4" s="59"/>
    </row>
    <row r="5" spans="1:48" ht="12.75" thickBot="1">
      <c r="A5" s="63"/>
      <c r="B5" s="43"/>
      <c r="C5" s="62"/>
      <c r="D5" s="43"/>
      <c r="E5" s="44"/>
      <c r="F5" s="43"/>
      <c r="G5" s="43"/>
      <c r="H5" s="45"/>
      <c r="I5" s="44"/>
      <c r="J5" s="46"/>
      <c r="K5" s="43"/>
      <c r="L5" s="46"/>
      <c r="M5" s="43"/>
      <c r="N5" s="49"/>
      <c r="O5" s="47"/>
      <c r="P5" s="49"/>
      <c r="Q5" s="43"/>
      <c r="R5" s="56"/>
      <c r="S5" s="44"/>
      <c r="T5" s="57"/>
      <c r="U5" s="44"/>
      <c r="V5" s="44"/>
      <c r="W5" s="64">
        <v>0.21911993891229051</v>
      </c>
      <c r="X5" s="5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59"/>
      <c r="AS5" s="60"/>
      <c r="AT5" s="59"/>
      <c r="AU5" s="60"/>
      <c r="AV5" s="59"/>
    </row>
    <row r="6" spans="1:48">
      <c r="A6" s="44"/>
      <c r="B6" s="43"/>
      <c r="C6" s="44"/>
      <c r="D6" s="43"/>
      <c r="E6" s="44"/>
      <c r="F6" s="43"/>
      <c r="G6" s="43"/>
      <c r="H6" s="45"/>
      <c r="I6" s="44"/>
      <c r="J6" s="46"/>
      <c r="K6" s="43"/>
      <c r="L6" s="46"/>
      <c r="M6" s="43"/>
      <c r="N6" s="49"/>
      <c r="O6" s="47"/>
      <c r="P6" s="49"/>
      <c r="Q6" s="43"/>
      <c r="R6" s="56"/>
      <c r="S6" s="44"/>
      <c r="T6" s="57"/>
      <c r="U6" s="44"/>
      <c r="V6" s="44"/>
      <c r="W6" s="54"/>
      <c r="X6" s="5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59"/>
      <c r="AS6" s="60"/>
      <c r="AT6" s="59"/>
      <c r="AU6" s="60"/>
      <c r="AV6" s="59"/>
    </row>
    <row r="7" spans="1:48">
      <c r="A7" s="65"/>
      <c r="B7" s="66"/>
      <c r="C7" s="67"/>
      <c r="D7" s="66"/>
      <c r="E7" s="67"/>
      <c r="F7" s="66"/>
      <c r="G7" s="66"/>
      <c r="H7" s="68"/>
      <c r="I7" s="67"/>
      <c r="J7" s="69"/>
      <c r="K7" s="66"/>
      <c r="L7" s="69"/>
      <c r="M7" s="66"/>
      <c r="N7" s="71"/>
      <c r="O7" s="70"/>
      <c r="P7" s="71"/>
      <c r="Q7" s="66"/>
      <c r="R7" s="72"/>
      <c r="S7" s="67"/>
      <c r="T7" s="73"/>
      <c r="U7" s="67"/>
      <c r="V7" s="67"/>
      <c r="W7" s="74">
        <f>'[1]Sch.B-I.S'!N8</f>
        <v>2497595</v>
      </c>
      <c r="X7" s="5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59"/>
      <c r="AS7" s="60"/>
      <c r="AT7" s="59"/>
      <c r="AU7" s="60"/>
      <c r="AV7" s="59"/>
    </row>
    <row r="8" spans="1:48">
      <c r="A8" s="75"/>
      <c r="B8" s="76"/>
      <c r="C8" s="77"/>
      <c r="D8" s="76"/>
      <c r="E8" s="77"/>
      <c r="F8" s="76"/>
      <c r="G8" s="76"/>
      <c r="H8" s="78"/>
      <c r="I8" s="77"/>
      <c r="J8" s="79"/>
      <c r="K8" s="76"/>
      <c r="L8" s="80"/>
      <c r="M8" s="76"/>
      <c r="N8" s="81"/>
      <c r="O8" s="76"/>
      <c r="P8" s="81"/>
      <c r="Q8" s="82"/>
      <c r="R8" s="78"/>
      <c r="S8" s="75"/>
      <c r="T8" s="83"/>
      <c r="U8" s="75"/>
      <c r="V8" s="75"/>
      <c r="W8" s="84"/>
      <c r="X8" s="85"/>
      <c r="Y8" s="86"/>
      <c r="Z8" s="87"/>
      <c r="AA8" s="87"/>
      <c r="AB8" s="87"/>
      <c r="AC8" s="86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59"/>
      <c r="AS8" s="88"/>
      <c r="AT8" s="59"/>
      <c r="AU8" s="60"/>
      <c r="AV8" s="59"/>
    </row>
    <row r="9" spans="1:48" ht="48">
      <c r="A9" s="75"/>
      <c r="B9" s="89" t="s">
        <v>514</v>
      </c>
      <c r="C9" s="90"/>
      <c r="D9" s="89" t="s">
        <v>515</v>
      </c>
      <c r="F9" s="89" t="s">
        <v>516</v>
      </c>
      <c r="G9" s="91"/>
      <c r="H9" s="92" t="s">
        <v>517</v>
      </c>
      <c r="I9" s="75"/>
      <c r="J9" s="93" t="s">
        <v>518</v>
      </c>
      <c r="K9" s="91"/>
      <c r="L9" s="93" t="s">
        <v>376</v>
      </c>
      <c r="M9" s="75"/>
      <c r="N9" s="95" t="s">
        <v>377</v>
      </c>
      <c r="O9" s="91"/>
      <c r="P9" s="95" t="s">
        <v>378</v>
      </c>
      <c r="Q9" s="91"/>
      <c r="R9" s="92" t="s">
        <v>379</v>
      </c>
      <c r="S9" s="75"/>
      <c r="T9" s="96" t="s">
        <v>380</v>
      </c>
      <c r="U9" s="75"/>
      <c r="V9" s="75"/>
      <c r="W9" s="84"/>
      <c r="X9" s="85"/>
      <c r="Y9" s="86"/>
      <c r="Z9" s="87"/>
      <c r="AA9" s="87"/>
      <c r="AB9" s="87"/>
      <c r="AC9" s="86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59"/>
      <c r="AS9" s="88"/>
      <c r="AT9" s="59"/>
      <c r="AU9" s="60"/>
      <c r="AV9" s="59"/>
    </row>
    <row r="10" spans="1:48">
      <c r="A10" s="75"/>
      <c r="B10" s="91"/>
      <c r="C10" s="90"/>
      <c r="D10" s="91"/>
      <c r="F10" s="91"/>
      <c r="G10" s="91"/>
      <c r="H10" s="97"/>
      <c r="I10" s="75"/>
      <c r="J10" s="98"/>
      <c r="K10" s="91"/>
      <c r="L10" s="98"/>
      <c r="M10" s="75"/>
      <c r="N10" s="99"/>
      <c r="O10" s="91"/>
      <c r="P10" s="99"/>
      <c r="Q10" s="91"/>
      <c r="R10" s="97"/>
      <c r="S10" s="75"/>
      <c r="T10" s="100"/>
      <c r="U10" s="75"/>
      <c r="V10" s="75"/>
      <c r="W10" s="84"/>
      <c r="X10" s="85"/>
      <c r="Y10" s="86"/>
      <c r="Z10" s="87"/>
      <c r="AA10" s="87"/>
      <c r="AB10" s="87"/>
      <c r="AC10" s="86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59"/>
      <c r="AS10" s="88"/>
      <c r="AT10" s="59"/>
      <c r="AU10" s="60"/>
      <c r="AV10" s="59"/>
    </row>
    <row r="11" spans="1:48">
      <c r="A11" s="101" t="s">
        <v>381</v>
      </c>
      <c r="B11" s="102"/>
      <c r="C11" s="103"/>
      <c r="D11" s="102"/>
      <c r="E11" s="103"/>
      <c r="F11" s="102"/>
      <c r="G11" s="102"/>
      <c r="H11" s="104"/>
      <c r="I11" s="103"/>
      <c r="J11" s="105"/>
      <c r="K11" s="102"/>
      <c r="L11" s="105"/>
      <c r="M11" s="102"/>
      <c r="N11" s="107"/>
      <c r="O11" s="106"/>
      <c r="P11" s="107"/>
      <c r="Q11" s="102"/>
      <c r="R11" s="108"/>
      <c r="S11" s="103"/>
      <c r="T11" s="109"/>
      <c r="U11" s="103"/>
      <c r="V11" s="103"/>
      <c r="W11" s="84"/>
      <c r="X11" s="85"/>
      <c r="Y11" s="86"/>
      <c r="Z11" s="87"/>
      <c r="AA11" s="87"/>
      <c r="AB11" s="87"/>
      <c r="AC11" s="86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59"/>
      <c r="AS11" s="88"/>
      <c r="AT11" s="59"/>
      <c r="AU11" s="60"/>
      <c r="AV11" s="59"/>
    </row>
    <row r="12" spans="1:48">
      <c r="A12" s="110"/>
      <c r="B12" s="111"/>
      <c r="C12" s="112"/>
      <c r="D12" s="111"/>
      <c r="E12" s="103"/>
      <c r="F12" s="102"/>
      <c r="G12" s="102"/>
      <c r="H12" s="104"/>
      <c r="I12" s="103"/>
      <c r="J12" s="105"/>
      <c r="K12" s="102"/>
      <c r="L12" s="105"/>
      <c r="M12" s="102"/>
      <c r="N12" s="107"/>
      <c r="O12" s="106"/>
      <c r="P12" s="107"/>
      <c r="Q12" s="102"/>
      <c r="R12" s="108"/>
      <c r="S12" s="103"/>
      <c r="T12" s="109"/>
      <c r="U12" s="103"/>
      <c r="V12" s="103"/>
      <c r="W12" s="84"/>
      <c r="X12" s="85"/>
      <c r="Y12" s="86"/>
      <c r="Z12" s="86"/>
      <c r="AA12" s="86"/>
      <c r="AB12" s="86"/>
      <c r="AC12" s="86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59"/>
      <c r="AS12" s="88"/>
      <c r="AT12" s="59"/>
      <c r="AU12" s="59"/>
      <c r="AV12" s="59"/>
    </row>
    <row r="13" spans="1:48">
      <c r="A13" s="113" t="s">
        <v>382</v>
      </c>
      <c r="B13" s="66">
        <f>(+'5-8" W R E14'!I95+'5-8" ResCom E14'!I35)/1000</f>
        <v>240397</v>
      </c>
      <c r="C13" s="114"/>
      <c r="D13" s="66"/>
      <c r="E13" s="114"/>
      <c r="F13" s="66"/>
      <c r="G13" s="66"/>
      <c r="H13" s="68"/>
      <c r="I13" s="115"/>
      <c r="J13" s="69"/>
      <c r="K13" s="66"/>
      <c r="L13" s="69"/>
      <c r="M13" s="66"/>
      <c r="N13" s="71"/>
      <c r="O13" s="70"/>
      <c r="P13" s="71"/>
      <c r="Q13" s="66"/>
      <c r="R13" s="72"/>
      <c r="S13" s="114"/>
      <c r="T13" s="116"/>
      <c r="V13" s="114"/>
      <c r="W13" s="84"/>
      <c r="X13" s="85"/>
      <c r="Y13" s="86"/>
      <c r="Z13" s="86"/>
      <c r="AA13" s="86"/>
      <c r="AB13" s="86"/>
      <c r="AC13" s="86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88"/>
      <c r="AS13" s="88"/>
      <c r="AT13" s="88"/>
      <c r="AU13" s="88"/>
      <c r="AV13" s="88"/>
    </row>
    <row r="14" spans="1:48">
      <c r="A14" s="221" t="s">
        <v>383</v>
      </c>
      <c r="B14" s="117"/>
      <c r="C14" s="118"/>
      <c r="D14" s="117">
        <f>+'5-8" W R E14'!S99+'5-8" ResCom E14'!S39</f>
        <v>60589.999999999913</v>
      </c>
      <c r="E14" s="114"/>
      <c r="F14" s="66"/>
      <c r="G14" s="66"/>
      <c r="H14" s="222">
        <f>+'5-8" W R E14'!S2</f>
        <v>8.9600000000000009</v>
      </c>
      <c r="I14" s="115"/>
      <c r="J14" s="69">
        <f>H14*D14</f>
        <v>542886.39999999932</v>
      </c>
      <c r="K14" s="66"/>
      <c r="L14" s="69">
        <f>+J14</f>
        <v>542886.39999999932</v>
      </c>
      <c r="M14" s="66"/>
      <c r="N14" s="71">
        <f>D14</f>
        <v>60589.999999999913</v>
      </c>
      <c r="O14" s="70"/>
      <c r="P14" s="71"/>
      <c r="Q14" s="66"/>
      <c r="R14" s="120">
        <f>H14*(1+$W$5)</f>
        <v>10.923314652654124</v>
      </c>
      <c r="S14" s="115"/>
      <c r="T14" s="121">
        <f>R14*+D14</f>
        <v>661843.63480431237</v>
      </c>
      <c r="U14" s="115"/>
      <c r="V14" s="115"/>
      <c r="W14" s="74"/>
      <c r="X14" s="85"/>
      <c r="Y14" s="86"/>
      <c r="Z14" s="86"/>
      <c r="AA14" s="86"/>
      <c r="AB14" s="86"/>
      <c r="AC14" s="86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59"/>
      <c r="AS14" s="59"/>
      <c r="AT14" s="59"/>
      <c r="AU14" s="60"/>
      <c r="AV14" s="59"/>
    </row>
    <row r="15" spans="1:48">
      <c r="A15" s="221" t="s">
        <v>384</v>
      </c>
      <c r="B15" s="117"/>
      <c r="C15" s="118"/>
      <c r="D15" s="117"/>
      <c r="E15" s="114"/>
      <c r="F15" s="66">
        <f>+'5-8" W R E14'!V99+'5-8" ResCom E14'!V39</f>
        <v>167609.99999999985</v>
      </c>
      <c r="G15" s="66"/>
      <c r="H15" s="223">
        <f>+'5-8" W R E14'!S4</f>
        <v>3.61</v>
      </c>
      <c r="I15" s="224"/>
      <c r="J15" s="71">
        <f>H15*F15</f>
        <v>605072.09999999951</v>
      </c>
      <c r="K15" s="66"/>
      <c r="L15" s="69">
        <f t="shared" ref="L15:L19" si="0">+J15</f>
        <v>605072.09999999951</v>
      </c>
      <c r="M15" s="66"/>
      <c r="N15" s="71"/>
      <c r="O15" s="70"/>
      <c r="P15" s="71">
        <f>SUM(F15)</f>
        <v>167609.99999999985</v>
      </c>
      <c r="Q15" s="66"/>
      <c r="R15" s="120">
        <f t="shared" ref="R15:R19" si="1">H15*(1+$W$5)</f>
        <v>4.4010229794733684</v>
      </c>
      <c r="S15" s="123"/>
      <c r="T15" s="121">
        <f>R15*F15</f>
        <v>737655.46158953069</v>
      </c>
      <c r="U15" s="115"/>
      <c r="V15" s="115"/>
      <c r="W15" s="74"/>
      <c r="X15" s="85"/>
      <c r="Y15" s="86"/>
      <c r="Z15" s="86"/>
      <c r="AA15" s="86"/>
      <c r="AB15" s="86"/>
      <c r="AC15" s="86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59"/>
      <c r="AS15" s="59"/>
      <c r="AT15" s="59"/>
      <c r="AU15" s="60"/>
      <c r="AV15" s="59"/>
    </row>
    <row r="16" spans="1:48">
      <c r="A16" s="221" t="s">
        <v>385</v>
      </c>
      <c r="B16" s="117"/>
      <c r="C16" s="118"/>
      <c r="D16" s="117"/>
      <c r="E16" s="114"/>
      <c r="F16" s="66">
        <f>+'5-8" W R E14'!W99+'5-8" ResCom E14'!W39</f>
        <v>12591.999999999984</v>
      </c>
      <c r="G16" s="66"/>
      <c r="H16" s="223">
        <f>+'5-8" W R E14'!S5</f>
        <v>3.29</v>
      </c>
      <c r="I16" s="224"/>
      <c r="J16" s="71">
        <f>H16*F16</f>
        <v>41427.679999999949</v>
      </c>
      <c r="K16" s="66"/>
      <c r="L16" s="69">
        <f t="shared" si="0"/>
        <v>41427.679999999949</v>
      </c>
      <c r="M16" s="66"/>
      <c r="N16" s="71"/>
      <c r="O16" s="70"/>
      <c r="P16" s="71">
        <f t="shared" ref="P16:P19" si="2">SUM(F16)</f>
        <v>12591.999999999984</v>
      </c>
      <c r="Q16" s="66"/>
      <c r="R16" s="120">
        <f t="shared" si="1"/>
        <v>4.0109045990214351</v>
      </c>
      <c r="S16" s="123"/>
      <c r="T16" s="121">
        <f t="shared" ref="T16:T19" si="3">R16*F16</f>
        <v>50505.310710877842</v>
      </c>
      <c r="U16" s="115"/>
      <c r="V16" s="115"/>
      <c r="W16" s="84"/>
      <c r="X16" s="85"/>
      <c r="Y16" s="86"/>
      <c r="Z16" s="86"/>
      <c r="AA16" s="86"/>
      <c r="AB16" s="86"/>
      <c r="AC16" s="86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59"/>
      <c r="AS16" s="59"/>
      <c r="AT16" s="59"/>
      <c r="AU16" s="60"/>
      <c r="AV16" s="59"/>
    </row>
    <row r="17" spans="1:48">
      <c r="A17" s="221" t="s">
        <v>386</v>
      </c>
      <c r="B17" s="117"/>
      <c r="C17" s="118"/>
      <c r="D17" s="117"/>
      <c r="E17" s="114"/>
      <c r="F17" s="66">
        <f>+'5-8" W R E14'!X99+'5-8" ResCom E14'!X39</f>
        <v>2584</v>
      </c>
      <c r="G17" s="66"/>
      <c r="H17" s="223">
        <f>+'5-8" W R E14'!S6</f>
        <v>3.12</v>
      </c>
      <c r="I17" s="224"/>
      <c r="J17" s="71">
        <f>H17*F17</f>
        <v>8062.08</v>
      </c>
      <c r="K17" s="66"/>
      <c r="L17" s="69">
        <f t="shared" si="0"/>
        <v>8062.08</v>
      </c>
      <c r="M17" s="66"/>
      <c r="N17" s="71"/>
      <c r="O17" s="70"/>
      <c r="P17" s="71">
        <f t="shared" si="2"/>
        <v>2584</v>
      </c>
      <c r="Q17" s="66"/>
      <c r="R17" s="120">
        <f t="shared" si="1"/>
        <v>3.8036542094063464</v>
      </c>
      <c r="S17" s="123"/>
      <c r="T17" s="121">
        <f t="shared" si="3"/>
        <v>9828.6424771059992</v>
      </c>
      <c r="U17" s="115"/>
      <c r="V17" s="115"/>
      <c r="W17" s="84"/>
      <c r="X17" s="85"/>
      <c r="Y17" s="86"/>
      <c r="Z17" s="86"/>
      <c r="AA17" s="86"/>
      <c r="AB17" s="86"/>
      <c r="AC17" s="86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59"/>
      <c r="AS17" s="88"/>
      <c r="AT17" s="59"/>
      <c r="AU17" s="60"/>
      <c r="AV17" s="59"/>
    </row>
    <row r="18" spans="1:48">
      <c r="A18" s="221" t="s">
        <v>387</v>
      </c>
      <c r="B18" s="117"/>
      <c r="C18" s="118"/>
      <c r="D18" s="117"/>
      <c r="E18" s="114"/>
      <c r="F18" s="66">
        <f>+'5-8" W R E14'!Y99+'5-8" ResCom E14'!Y39</f>
        <v>1118</v>
      </c>
      <c r="G18" s="66"/>
      <c r="H18" s="223">
        <f>+'5-8" W R E14'!S7</f>
        <v>2.79</v>
      </c>
      <c r="I18" s="224"/>
      <c r="J18" s="71">
        <f>H18*F18</f>
        <v>3119.2200000000003</v>
      </c>
      <c r="K18" s="66"/>
      <c r="L18" s="69">
        <f t="shared" si="0"/>
        <v>3119.2200000000003</v>
      </c>
      <c r="M18" s="66"/>
      <c r="N18" s="71"/>
      <c r="O18" s="70"/>
      <c r="P18" s="71">
        <f t="shared" si="2"/>
        <v>1118</v>
      </c>
      <c r="Q18" s="66"/>
      <c r="R18" s="120">
        <f t="shared" si="1"/>
        <v>3.4013446295652905</v>
      </c>
      <c r="S18" s="123"/>
      <c r="T18" s="121">
        <f t="shared" si="3"/>
        <v>3802.7032958539949</v>
      </c>
      <c r="U18" s="115"/>
      <c r="V18" s="115"/>
      <c r="W18" s="84"/>
      <c r="X18" s="85"/>
      <c r="Y18" s="86"/>
      <c r="Z18" s="86"/>
      <c r="AA18" s="86"/>
      <c r="AB18" s="86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59"/>
      <c r="AS18" s="88"/>
      <c r="AT18" s="59"/>
      <c r="AU18" s="60"/>
      <c r="AV18" s="59"/>
    </row>
    <row r="19" spans="1:48">
      <c r="A19" s="221" t="s">
        <v>388</v>
      </c>
      <c r="B19" s="117"/>
      <c r="C19" s="118"/>
      <c r="D19" s="117"/>
      <c r="E19" s="114"/>
      <c r="F19" s="66">
        <f>+'5-8" W R E14'!Z99+'5-8" ResCom E14'!Z39</f>
        <v>508.99999999999994</v>
      </c>
      <c r="G19" s="66"/>
      <c r="H19" s="223">
        <f>+'5-8" W R E14'!S8</f>
        <v>2.5499999999999998</v>
      </c>
      <c r="I19" s="224"/>
      <c r="J19" s="71">
        <f>H19*F19</f>
        <v>1297.9499999999998</v>
      </c>
      <c r="K19" s="66"/>
      <c r="L19" s="69">
        <f t="shared" si="0"/>
        <v>1297.9499999999998</v>
      </c>
      <c r="M19" s="66"/>
      <c r="N19" s="71"/>
      <c r="O19" s="70"/>
      <c r="P19" s="71">
        <f t="shared" si="2"/>
        <v>508.99999999999994</v>
      </c>
      <c r="Q19" s="66"/>
      <c r="R19" s="120">
        <f t="shared" si="1"/>
        <v>3.1087558442263403</v>
      </c>
      <c r="S19" s="123"/>
      <c r="T19" s="121">
        <f t="shared" si="3"/>
        <v>1582.3567247112071</v>
      </c>
      <c r="U19" s="115"/>
      <c r="V19" s="115"/>
      <c r="W19" s="124">
        <f>SUM(N20,N30,N40,N50,N60)</f>
        <v>67284.999999999898</v>
      </c>
      <c r="X19" s="85"/>
      <c r="Y19" s="86"/>
      <c r="Z19" s="86"/>
      <c r="AA19" s="86"/>
      <c r="AB19" s="86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59"/>
      <c r="AS19" s="88"/>
      <c r="AT19" s="59"/>
      <c r="AU19" s="60"/>
      <c r="AV19" s="59"/>
    </row>
    <row r="20" spans="1:48" s="135" customFormat="1" ht="12.75" thickBot="1">
      <c r="A20" s="125" t="s">
        <v>389</v>
      </c>
      <c r="B20" s="126">
        <f>SUM(B13:B19)</f>
        <v>240397</v>
      </c>
      <c r="C20" s="127"/>
      <c r="D20" s="126">
        <f>SUM(D13:D19)</f>
        <v>60589.999999999913</v>
      </c>
      <c r="E20" s="127"/>
      <c r="F20" s="126">
        <f>SUM(F13:F19)</f>
        <v>184412.99999999983</v>
      </c>
      <c r="G20" s="102"/>
      <c r="H20" s="104"/>
      <c r="I20" s="103"/>
      <c r="J20" s="128">
        <f>SUM(J13:J19)</f>
        <v>1201865.4299999988</v>
      </c>
      <c r="K20" s="102"/>
      <c r="L20" s="128">
        <f>SUM(L13:L19)</f>
        <v>1201865.4299999988</v>
      </c>
      <c r="M20" s="102"/>
      <c r="N20" s="129">
        <f>SUM(N14:N19)</f>
        <v>60589.999999999913</v>
      </c>
      <c r="O20" s="106"/>
      <c r="P20" s="129">
        <f>SUM(P15:P19)</f>
        <v>184412.99999999983</v>
      </c>
      <c r="Q20" s="102"/>
      <c r="R20" s="72"/>
      <c r="S20" s="127"/>
      <c r="T20" s="128">
        <f>SUM(T13:T19)</f>
        <v>1465218.1096023922</v>
      </c>
      <c r="U20" s="127"/>
      <c r="V20" s="127"/>
      <c r="W20" s="130" t="e">
        <f>SUM(#REF!,#REF!,#REF!,#REF!,#REF!)</f>
        <v>#REF!</v>
      </c>
      <c r="X20" s="131"/>
      <c r="Y20" s="132"/>
      <c r="Z20" s="132"/>
      <c r="AA20" s="132"/>
      <c r="AB20" s="132"/>
      <c r="AC20" s="132"/>
      <c r="AD20" s="132" t="s">
        <v>390</v>
      </c>
      <c r="AE20" s="110"/>
      <c r="AF20" s="103"/>
      <c r="AG20" s="127"/>
      <c r="AH20" s="127"/>
      <c r="AI20" s="127"/>
      <c r="AJ20" s="103"/>
      <c r="AK20" s="133"/>
      <c r="AL20" s="103"/>
      <c r="AM20" s="133"/>
      <c r="AN20" s="103"/>
      <c r="AO20" s="133"/>
      <c r="AP20" s="103"/>
      <c r="AQ20" s="133"/>
      <c r="AR20" s="134"/>
      <c r="AS20" s="134"/>
      <c r="AT20" s="134"/>
      <c r="AU20" s="134"/>
      <c r="AV20" s="134"/>
    </row>
    <row r="21" spans="1:48" ht="12.75" thickTop="1">
      <c r="A21" s="125"/>
      <c r="B21" s="117"/>
      <c r="C21" s="118"/>
      <c r="D21" s="117"/>
      <c r="E21" s="114"/>
      <c r="F21" s="66"/>
      <c r="G21" s="66"/>
      <c r="H21" s="68"/>
      <c r="I21" s="115"/>
      <c r="J21" s="69"/>
      <c r="K21" s="66"/>
      <c r="L21" s="69"/>
      <c r="M21" s="66"/>
      <c r="N21" s="71"/>
      <c r="O21" s="70"/>
      <c r="P21" s="71"/>
      <c r="Q21" s="66"/>
      <c r="R21" s="72"/>
      <c r="S21" s="115"/>
      <c r="T21" s="73"/>
      <c r="U21" s="115"/>
      <c r="V21" s="115"/>
      <c r="W21" s="74">
        <f>SUM(T20,T30,T40,T50,T60)</f>
        <v>1638729.6962616669</v>
      </c>
      <c r="X21" s="85"/>
      <c r="Y21" s="86"/>
      <c r="Z21" s="86"/>
      <c r="AA21" s="86"/>
      <c r="AB21" s="86"/>
      <c r="AC21" s="86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59"/>
      <c r="AS21" s="59"/>
      <c r="AT21" s="59"/>
      <c r="AU21" s="60"/>
      <c r="AV21" s="59"/>
    </row>
    <row r="22" spans="1:48" ht="12.75" thickBot="1">
      <c r="A22" s="136" t="s">
        <v>391</v>
      </c>
      <c r="B22" s="117"/>
      <c r="C22" s="118"/>
      <c r="D22" s="117"/>
      <c r="E22" s="114"/>
      <c r="F22" s="66"/>
      <c r="G22" s="66"/>
      <c r="H22" s="68"/>
      <c r="I22" s="115"/>
      <c r="J22" s="69"/>
      <c r="K22" s="66"/>
      <c r="L22" s="137">
        <f>L20/+$D20</f>
        <v>19.836036144578323</v>
      </c>
      <c r="M22" s="66"/>
      <c r="N22" s="71"/>
      <c r="O22" s="70"/>
      <c r="P22" s="71"/>
      <c r="Q22" s="66"/>
      <c r="R22" s="72"/>
      <c r="S22" s="115"/>
      <c r="T22" s="137">
        <f>T20/+$D20</f>
        <v>24.18250717284031</v>
      </c>
      <c r="U22" s="115">
        <f>T22-L22</f>
        <v>4.3464710282619876</v>
      </c>
      <c r="V22" s="115"/>
      <c r="W22" s="74">
        <f>W21/W19</f>
        <v>24.355052333531535</v>
      </c>
      <c r="X22" s="85"/>
      <c r="Y22" s="86"/>
      <c r="Z22" s="86"/>
      <c r="AA22" s="86"/>
      <c r="AB22" s="86"/>
      <c r="AC22" s="86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59"/>
      <c r="AS22" s="59"/>
      <c r="AT22" s="59"/>
      <c r="AU22" s="60"/>
      <c r="AV22" s="59"/>
    </row>
    <row r="23" spans="1:48" ht="12.75" thickTop="1">
      <c r="A23" s="113" t="s">
        <v>392</v>
      </c>
      <c r="B23" s="66">
        <f>(+'5-8" W C E14'!I102+'5-8" W-R Com E14'!I28)/1000</f>
        <v>26042</v>
      </c>
      <c r="C23" s="114"/>
      <c r="D23" s="66"/>
      <c r="E23" s="114"/>
      <c r="F23" s="66"/>
      <c r="G23" s="66"/>
      <c r="H23" s="68"/>
      <c r="I23" s="115"/>
      <c r="J23" s="69"/>
      <c r="K23" s="66"/>
      <c r="L23" s="69"/>
      <c r="M23" s="66"/>
      <c r="N23" s="71"/>
      <c r="O23" s="70"/>
      <c r="P23" s="71"/>
      <c r="Q23" s="66"/>
      <c r="R23" s="72"/>
      <c r="S23" s="114"/>
      <c r="T23" s="116"/>
      <c r="U23" s="114"/>
      <c r="V23" s="114"/>
      <c r="W23" s="84" t="e">
        <f>W20/W19</f>
        <v>#REF!</v>
      </c>
      <c r="X23" s="138" t="e">
        <f>W22-W23</f>
        <v>#REF!</v>
      </c>
      <c r="Y23" s="86"/>
      <c r="Z23" s="86"/>
      <c r="AA23" s="86"/>
      <c r="AB23" s="86"/>
      <c r="AC23" s="86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88"/>
      <c r="AS23" s="88"/>
      <c r="AT23" s="88"/>
      <c r="AU23" s="88"/>
      <c r="AV23" s="88"/>
    </row>
    <row r="24" spans="1:48">
      <c r="A24" s="221" t="s">
        <v>383</v>
      </c>
      <c r="B24" s="117"/>
      <c r="C24" s="118"/>
      <c r="D24" s="117">
        <f>+'5-8" W C E14'!S106+'5-8" W-R Com E14'!S32</f>
        <v>6429.9999999999918</v>
      </c>
      <c r="E24" s="114"/>
      <c r="F24" s="66"/>
      <c r="G24" s="66"/>
      <c r="H24" s="222">
        <f>+'5-8" W C E14'!S2</f>
        <v>8.9600000000000009</v>
      </c>
      <c r="I24" s="115"/>
      <c r="J24" s="69">
        <f>H24*D24</f>
        <v>57612.79999999993</v>
      </c>
      <c r="K24" s="66"/>
      <c r="L24" s="69">
        <f t="shared" ref="L24:L29" si="4">+J24</f>
        <v>57612.79999999993</v>
      </c>
      <c r="M24" s="66"/>
      <c r="N24" s="71">
        <f>D24</f>
        <v>6429.9999999999918</v>
      </c>
      <c r="O24" s="70"/>
      <c r="P24" s="71"/>
      <c r="Q24" s="66"/>
      <c r="R24" s="120">
        <f t="shared" ref="R24:R29" si="5">H24*(1+$W$5)</f>
        <v>10.923314652654124</v>
      </c>
      <c r="S24" s="115"/>
      <c r="T24" s="121">
        <f>R24*+D24</f>
        <v>70236.913216565925</v>
      </c>
      <c r="U24" s="115"/>
      <c r="V24" s="115"/>
      <c r="W24" s="74"/>
      <c r="X24" s="85"/>
      <c r="Y24" s="86"/>
      <c r="Z24" s="86"/>
      <c r="AA24" s="86"/>
      <c r="AB24" s="86"/>
      <c r="AC24" s="86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59"/>
      <c r="AS24" s="59"/>
      <c r="AT24" s="59"/>
      <c r="AU24" s="60"/>
      <c r="AV24" s="59"/>
    </row>
    <row r="25" spans="1:48">
      <c r="A25" s="221" t="s">
        <v>384</v>
      </c>
      <c r="B25" s="117"/>
      <c r="C25" s="118"/>
      <c r="D25" s="117"/>
      <c r="E25" s="114"/>
      <c r="F25" s="66">
        <f>+'5-8" W C E14'!V106+'5-8" W-R Com E14'!V32</f>
        <v>13082.999999999998</v>
      </c>
      <c r="G25" s="66"/>
      <c r="H25" s="223">
        <f>+'5-8" W C E14'!S4</f>
        <v>3.61</v>
      </c>
      <c r="I25" s="123"/>
      <c r="J25" s="71">
        <f>H25*F25</f>
        <v>47229.62999999999</v>
      </c>
      <c r="K25" s="66"/>
      <c r="L25" s="69">
        <f t="shared" si="4"/>
        <v>47229.62999999999</v>
      </c>
      <c r="M25" s="66"/>
      <c r="N25" s="71"/>
      <c r="O25" s="70"/>
      <c r="P25" s="71">
        <f t="shared" ref="P25:P29" si="6">SUM(F25)</f>
        <v>13082.999999999998</v>
      </c>
      <c r="Q25" s="66"/>
      <c r="R25" s="120">
        <f t="shared" si="5"/>
        <v>4.4010229794733684</v>
      </c>
      <c r="S25" s="115"/>
      <c r="T25" s="121">
        <f>R25*F25</f>
        <v>57578.583640450073</v>
      </c>
      <c r="U25" s="115"/>
      <c r="V25" s="115"/>
      <c r="W25" s="74"/>
      <c r="X25" s="85"/>
      <c r="Y25" s="86"/>
      <c r="Z25" s="86"/>
      <c r="AA25" s="86"/>
      <c r="AB25" s="86"/>
      <c r="AC25" s="86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59"/>
      <c r="AS25" s="59"/>
      <c r="AT25" s="59"/>
      <c r="AU25" s="60"/>
      <c r="AV25" s="59"/>
    </row>
    <row r="26" spans="1:48">
      <c r="A26" s="221" t="s">
        <v>385</v>
      </c>
      <c r="B26" s="117"/>
      <c r="C26" s="118"/>
      <c r="D26" s="117"/>
      <c r="E26" s="114"/>
      <c r="F26" s="66">
        <f>+'5-8" W C E14'!W106+'5-8" W-R Com E14'!W32</f>
        <v>4017.0000000000055</v>
      </c>
      <c r="G26" s="66"/>
      <c r="H26" s="223">
        <f>+'5-8" W C E14'!S5</f>
        <v>3.29</v>
      </c>
      <c r="I26" s="123"/>
      <c r="J26" s="71">
        <f>H26*F26</f>
        <v>13215.930000000018</v>
      </c>
      <c r="K26" s="66"/>
      <c r="L26" s="69">
        <f t="shared" si="4"/>
        <v>13215.930000000018</v>
      </c>
      <c r="M26" s="66"/>
      <c r="N26" s="71"/>
      <c r="O26" s="70"/>
      <c r="P26" s="71">
        <f t="shared" si="6"/>
        <v>4017.0000000000055</v>
      </c>
      <c r="Q26" s="66"/>
      <c r="R26" s="120">
        <f t="shared" si="5"/>
        <v>4.0109045990214351</v>
      </c>
      <c r="S26" s="115"/>
      <c r="T26" s="121">
        <f t="shared" ref="T26:T29" si="7">R26*F26</f>
        <v>16111.803774269127</v>
      </c>
      <c r="U26" s="115"/>
      <c r="V26" s="115"/>
      <c r="W26" s="84"/>
      <c r="X26" s="85"/>
      <c r="Y26" s="86"/>
      <c r="Z26" s="86"/>
      <c r="AA26" s="86"/>
      <c r="AB26" s="86"/>
      <c r="AC26" s="86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59"/>
      <c r="AS26" s="59"/>
      <c r="AT26" s="59"/>
      <c r="AU26" s="60"/>
      <c r="AV26" s="59"/>
    </row>
    <row r="27" spans="1:48">
      <c r="A27" s="221" t="s">
        <v>386</v>
      </c>
      <c r="B27" s="117"/>
      <c r="C27" s="118"/>
      <c r="D27" s="117"/>
      <c r="E27" s="114"/>
      <c r="F27" s="66">
        <f>+'5-8" W C E14'!X106+'5-8" W-R Com E14'!X32</f>
        <v>2280</v>
      </c>
      <c r="G27" s="66"/>
      <c r="H27" s="223">
        <f>+'5-8" W C E14'!S6</f>
        <v>3.12</v>
      </c>
      <c r="I27" s="123"/>
      <c r="J27" s="71">
        <f>H27*F27</f>
        <v>7113.6</v>
      </c>
      <c r="K27" s="66"/>
      <c r="L27" s="69">
        <f t="shared" si="4"/>
        <v>7113.6</v>
      </c>
      <c r="M27" s="66"/>
      <c r="N27" s="71"/>
      <c r="O27" s="70"/>
      <c r="P27" s="71">
        <f t="shared" si="6"/>
        <v>2280</v>
      </c>
      <c r="Q27" s="66"/>
      <c r="R27" s="120">
        <f t="shared" si="5"/>
        <v>3.8036542094063464</v>
      </c>
      <c r="S27" s="115"/>
      <c r="T27" s="121">
        <f t="shared" si="7"/>
        <v>8672.3315974464695</v>
      </c>
      <c r="U27" s="115"/>
      <c r="V27" s="115"/>
      <c r="W27" s="84"/>
      <c r="X27" s="85"/>
      <c r="Y27" s="86"/>
      <c r="Z27" s="86"/>
      <c r="AA27" s="86"/>
      <c r="AB27" s="86"/>
      <c r="AC27" s="86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59"/>
      <c r="AS27" s="88"/>
      <c r="AT27" s="59"/>
      <c r="AU27" s="60"/>
      <c r="AV27" s="59"/>
    </row>
    <row r="28" spans="1:48">
      <c r="A28" s="221" t="s">
        <v>387</v>
      </c>
      <c r="B28" s="117"/>
      <c r="C28" s="118"/>
      <c r="D28" s="117"/>
      <c r="E28" s="114"/>
      <c r="F28" s="66">
        <f>+'5-8" W C E14'!Y106+'5-8" W-R Com E14'!Y32</f>
        <v>1588.9999999999998</v>
      </c>
      <c r="G28" s="66"/>
      <c r="H28" s="223">
        <f>+'5-8" W C E14'!S7</f>
        <v>2.79</v>
      </c>
      <c r="I28" s="123"/>
      <c r="J28" s="71">
        <f>H28*F28</f>
        <v>4433.3099999999995</v>
      </c>
      <c r="K28" s="66"/>
      <c r="L28" s="69">
        <f t="shared" si="4"/>
        <v>4433.3099999999995</v>
      </c>
      <c r="M28" s="66"/>
      <c r="N28" s="71"/>
      <c r="O28" s="70"/>
      <c r="P28" s="71">
        <f t="shared" si="6"/>
        <v>1588.9999999999998</v>
      </c>
      <c r="Q28" s="66"/>
      <c r="R28" s="120">
        <f t="shared" si="5"/>
        <v>3.4013446295652905</v>
      </c>
      <c r="S28" s="115"/>
      <c r="T28" s="121">
        <f t="shared" si="7"/>
        <v>5404.7366163792458</v>
      </c>
      <c r="U28" s="115"/>
      <c r="V28" s="115"/>
      <c r="W28" s="84"/>
      <c r="X28" s="85"/>
      <c r="Y28" s="86"/>
      <c r="Z28" s="86"/>
      <c r="AA28" s="86"/>
      <c r="AB28" s="86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59"/>
      <c r="AS28" s="88"/>
      <c r="AT28" s="59"/>
      <c r="AU28" s="60"/>
      <c r="AV28" s="59"/>
    </row>
    <row r="29" spans="1:48">
      <c r="A29" s="221" t="s">
        <v>388</v>
      </c>
      <c r="B29" s="117"/>
      <c r="C29" s="118"/>
      <c r="D29" s="117"/>
      <c r="E29" s="114"/>
      <c r="F29" s="66">
        <f>+'5-8" W C E14'!Z106+'5-8" W-R Com E14'!Z32</f>
        <v>267</v>
      </c>
      <c r="G29" s="66"/>
      <c r="H29" s="223">
        <f>+'5-8" W C E14'!S8</f>
        <v>2.5499999999999998</v>
      </c>
      <c r="I29" s="123"/>
      <c r="J29" s="71">
        <f>H29*F29</f>
        <v>680.84999999999991</v>
      </c>
      <c r="K29" s="66"/>
      <c r="L29" s="69">
        <f t="shared" si="4"/>
        <v>680.84999999999991</v>
      </c>
      <c r="M29" s="66"/>
      <c r="N29" s="71"/>
      <c r="O29" s="70"/>
      <c r="P29" s="71">
        <f t="shared" si="6"/>
        <v>267</v>
      </c>
      <c r="Q29" s="66"/>
      <c r="R29" s="120">
        <f t="shared" si="5"/>
        <v>3.1087558442263403</v>
      </c>
      <c r="S29" s="115"/>
      <c r="T29" s="121">
        <f t="shared" si="7"/>
        <v>830.03781040843285</v>
      </c>
      <c r="U29" s="115"/>
      <c r="V29" s="115"/>
      <c r="W29" s="84"/>
      <c r="X29" s="85"/>
      <c r="Y29" s="86"/>
      <c r="Z29" s="86"/>
      <c r="AA29" s="86"/>
      <c r="AB29" s="86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59"/>
      <c r="AS29" s="88"/>
      <c r="AT29" s="59"/>
      <c r="AU29" s="60"/>
      <c r="AV29" s="59"/>
    </row>
    <row r="30" spans="1:48" s="135" customFormat="1" ht="12.75" thickBot="1">
      <c r="A30" s="125" t="s">
        <v>393</v>
      </c>
      <c r="B30" s="126">
        <f>SUM(B23:B29)</f>
        <v>26042</v>
      </c>
      <c r="C30" s="127"/>
      <c r="D30" s="126">
        <f>SUM(D23:D29)</f>
        <v>6429.9999999999918</v>
      </c>
      <c r="E30" s="127"/>
      <c r="F30" s="126">
        <f>SUM(F23:F29)</f>
        <v>21236.000000000004</v>
      </c>
      <c r="G30" s="102"/>
      <c r="H30" s="104"/>
      <c r="I30" s="103"/>
      <c r="J30" s="128">
        <f>SUM(J23:J29)</f>
        <v>130286.11999999995</v>
      </c>
      <c r="K30" s="102"/>
      <c r="L30" s="128">
        <f>SUM(L23:L29)</f>
        <v>130286.11999999995</v>
      </c>
      <c r="M30" s="102"/>
      <c r="N30" s="129">
        <f>SUM(N24:N29)</f>
        <v>6429.9999999999918</v>
      </c>
      <c r="O30" s="106"/>
      <c r="P30" s="129">
        <f>SUM(P25:P29)</f>
        <v>21236.000000000004</v>
      </c>
      <c r="Q30" s="102"/>
      <c r="R30" s="72"/>
      <c r="S30" s="127"/>
      <c r="T30" s="128">
        <f>SUM(T23:T29)</f>
        <v>158834.40665551924</v>
      </c>
      <c r="U30" s="127"/>
      <c r="V30" s="127"/>
      <c r="W30" s="124"/>
      <c r="X30" s="131"/>
      <c r="Y30" s="132"/>
      <c r="Z30" s="132"/>
      <c r="AA30" s="132"/>
      <c r="AB30" s="132"/>
      <c r="AC30" s="132"/>
      <c r="AD30" s="132" t="s">
        <v>390</v>
      </c>
      <c r="AE30" s="110"/>
      <c r="AF30" s="103"/>
      <c r="AG30" s="127"/>
      <c r="AH30" s="127"/>
      <c r="AI30" s="127"/>
      <c r="AJ30" s="103"/>
      <c r="AK30" s="133"/>
      <c r="AL30" s="103"/>
      <c r="AM30" s="133"/>
      <c r="AN30" s="103"/>
      <c r="AO30" s="133"/>
      <c r="AP30" s="103"/>
      <c r="AQ30" s="133"/>
      <c r="AR30" s="134"/>
      <c r="AS30" s="134"/>
      <c r="AT30" s="134"/>
      <c r="AU30" s="134"/>
      <c r="AV30" s="134"/>
    </row>
    <row r="31" spans="1:48" ht="12.75" thickTop="1">
      <c r="A31" s="125"/>
      <c r="B31" s="117"/>
      <c r="C31" s="118"/>
      <c r="D31" s="117"/>
      <c r="E31" s="114"/>
      <c r="F31" s="66"/>
      <c r="G31" s="66"/>
      <c r="H31" s="68"/>
      <c r="I31" s="115"/>
      <c r="J31" s="69"/>
      <c r="K31" s="66"/>
      <c r="L31" s="69"/>
      <c r="M31" s="66"/>
      <c r="N31" s="71"/>
      <c r="O31" s="70"/>
      <c r="P31" s="71"/>
      <c r="Q31" s="66"/>
      <c r="R31" s="72"/>
      <c r="S31" s="115"/>
      <c r="T31" s="73"/>
      <c r="U31" s="115"/>
      <c r="V31" s="115"/>
      <c r="W31" s="74"/>
      <c r="X31" s="85"/>
      <c r="Y31" s="86"/>
      <c r="Z31" s="86"/>
      <c r="AA31" s="86"/>
      <c r="AB31" s="86"/>
      <c r="AC31" s="86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59"/>
      <c r="AS31" s="59"/>
      <c r="AT31" s="59"/>
      <c r="AU31" s="60"/>
      <c r="AV31" s="59"/>
    </row>
    <row r="32" spans="1:48" ht="12.75" thickBot="1">
      <c r="A32" s="136" t="s">
        <v>394</v>
      </c>
      <c r="B32" s="117"/>
      <c r="C32" s="118"/>
      <c r="D32" s="117"/>
      <c r="E32" s="114"/>
      <c r="F32" s="66"/>
      <c r="G32" s="66"/>
      <c r="H32" s="68"/>
      <c r="I32" s="115"/>
      <c r="J32" s="69"/>
      <c r="K32" s="66"/>
      <c r="L32" s="137">
        <f>L30/+$D30</f>
        <v>20.262227060653206</v>
      </c>
      <c r="M32" s="66"/>
      <c r="N32" s="71"/>
      <c r="O32" s="70"/>
      <c r="P32" s="71"/>
      <c r="Q32" s="66"/>
      <c r="R32" s="72"/>
      <c r="S32" s="115"/>
      <c r="T32" s="137">
        <f>T30/+$D30</f>
        <v>24.702085016410489</v>
      </c>
      <c r="U32" s="115">
        <f>T32-L32</f>
        <v>4.439857955757283</v>
      </c>
      <c r="V32" s="115"/>
      <c r="W32" s="74"/>
      <c r="X32" s="85"/>
      <c r="Y32" s="86"/>
      <c r="Z32" s="86"/>
      <c r="AA32" s="86"/>
      <c r="AB32" s="86"/>
      <c r="AC32" s="86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59"/>
      <c r="AS32" s="59"/>
      <c r="AT32" s="59"/>
      <c r="AU32" s="60"/>
      <c r="AV32" s="59"/>
    </row>
    <row r="33" spans="1:48" ht="12.75" thickTop="1">
      <c r="A33" s="113" t="s">
        <v>395</v>
      </c>
      <c r="B33" s="66">
        <f>+'5-8" W Gov E14'!I39/1000</f>
        <v>1877</v>
      </c>
      <c r="C33" s="114"/>
      <c r="D33" s="66"/>
      <c r="E33" s="114"/>
      <c r="F33" s="66"/>
      <c r="G33" s="66"/>
      <c r="H33" s="68"/>
      <c r="I33" s="115"/>
      <c r="J33" s="69"/>
      <c r="K33" s="66"/>
      <c r="L33" s="69"/>
      <c r="M33" s="66"/>
      <c r="N33" s="71"/>
      <c r="O33" s="70"/>
      <c r="P33" s="71"/>
      <c r="Q33" s="66"/>
      <c r="R33" s="72"/>
      <c r="S33" s="114"/>
      <c r="T33" s="116"/>
      <c r="U33" s="114"/>
      <c r="V33" s="114"/>
      <c r="W33" s="84"/>
      <c r="X33" s="85"/>
      <c r="Y33" s="86"/>
      <c r="Z33" s="86"/>
      <c r="AA33" s="86"/>
      <c r="AB33" s="86"/>
      <c r="AC33" s="86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88"/>
      <c r="AS33" s="88"/>
      <c r="AT33" s="88"/>
      <c r="AU33" s="88"/>
      <c r="AV33" s="88"/>
    </row>
    <row r="34" spans="1:48">
      <c r="A34" s="221" t="s">
        <v>383</v>
      </c>
      <c r="B34" s="117"/>
      <c r="C34" s="118"/>
      <c r="D34" s="117">
        <f>+'5-8" W Gov E14'!S43</f>
        <v>160.00000000000011</v>
      </c>
      <c r="E34" s="114"/>
      <c r="F34" s="66"/>
      <c r="G34" s="66"/>
      <c r="H34" s="222">
        <f>+'5-8" W Gov E14'!S2</f>
        <v>8.9600000000000009</v>
      </c>
      <c r="I34" s="115"/>
      <c r="J34" s="69">
        <f>H34*D34</f>
        <v>1433.600000000001</v>
      </c>
      <c r="K34" s="66"/>
      <c r="L34" s="69">
        <f t="shared" ref="L34:L39" si="8">+J34</f>
        <v>1433.600000000001</v>
      </c>
      <c r="M34" s="66"/>
      <c r="N34" s="71">
        <f>D34</f>
        <v>160.00000000000011</v>
      </c>
      <c r="O34" s="70"/>
      <c r="P34" s="71"/>
      <c r="Q34" s="66"/>
      <c r="R34" s="120">
        <f t="shared" ref="R34:R39" si="9">H34*(1+$W$5)</f>
        <v>10.923314652654124</v>
      </c>
      <c r="S34" s="115"/>
      <c r="T34" s="121">
        <f>R34*+D34</f>
        <v>1747.7303444246611</v>
      </c>
      <c r="U34" s="115"/>
      <c r="V34" s="115"/>
      <c r="W34" s="74"/>
      <c r="X34" s="85"/>
      <c r="Y34" s="86"/>
      <c r="Z34" s="86"/>
      <c r="AA34" s="86"/>
      <c r="AB34" s="86"/>
      <c r="AC34" s="86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59"/>
      <c r="AS34" s="59"/>
      <c r="AT34" s="59"/>
      <c r="AU34" s="60"/>
      <c r="AV34" s="59"/>
    </row>
    <row r="35" spans="1:48">
      <c r="A35" s="221" t="s">
        <v>384</v>
      </c>
      <c r="B35" s="117"/>
      <c r="C35" s="118"/>
      <c r="D35" s="117"/>
      <c r="E35" s="114"/>
      <c r="F35" s="66">
        <f>+'5-8" W Gov E14'!V43</f>
        <v>405.00000000000006</v>
      </c>
      <c r="G35" s="66"/>
      <c r="H35" s="223">
        <f>+'5-8" W Gov E14'!S4</f>
        <v>3.61</v>
      </c>
      <c r="I35" s="115"/>
      <c r="J35" s="71">
        <f>H35*F35</f>
        <v>1462.0500000000002</v>
      </c>
      <c r="K35" s="66"/>
      <c r="L35" s="69">
        <f t="shared" si="8"/>
        <v>1462.0500000000002</v>
      </c>
      <c r="M35" s="66"/>
      <c r="N35" s="71"/>
      <c r="O35" s="70"/>
      <c r="P35" s="71">
        <f t="shared" ref="P35:P39" si="10">SUM(F35)</f>
        <v>405.00000000000006</v>
      </c>
      <c r="Q35" s="66"/>
      <c r="R35" s="120">
        <f t="shared" si="9"/>
        <v>4.4010229794733684</v>
      </c>
      <c r="S35" s="115"/>
      <c r="T35" s="121">
        <f>R35*F35</f>
        <v>1782.4143066867146</v>
      </c>
      <c r="U35" s="115"/>
      <c r="V35" s="115"/>
      <c r="W35" s="74"/>
      <c r="X35" s="85"/>
      <c r="Y35" s="86"/>
      <c r="Z35" s="86"/>
      <c r="AA35" s="86"/>
      <c r="AB35" s="86"/>
      <c r="AC35" s="86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59"/>
      <c r="AS35" s="59"/>
      <c r="AT35" s="59"/>
      <c r="AU35" s="60"/>
      <c r="AV35" s="59"/>
    </row>
    <row r="36" spans="1:48">
      <c r="A36" s="221" t="s">
        <v>385</v>
      </c>
      <c r="B36" s="117"/>
      <c r="C36" s="118"/>
      <c r="D36" s="117"/>
      <c r="E36" s="114"/>
      <c r="F36" s="66">
        <f>+'5-8" W Gov E14'!W43</f>
        <v>291.00000000000006</v>
      </c>
      <c r="G36" s="66"/>
      <c r="H36" s="223">
        <f>+'5-8" W Gov E14'!S5</f>
        <v>3.29</v>
      </c>
      <c r="I36" s="115"/>
      <c r="J36" s="71">
        <f>H36*F36</f>
        <v>957.39000000000021</v>
      </c>
      <c r="K36" s="66"/>
      <c r="L36" s="69">
        <f t="shared" si="8"/>
        <v>957.39000000000021</v>
      </c>
      <c r="M36" s="66"/>
      <c r="N36" s="71"/>
      <c r="O36" s="70"/>
      <c r="P36" s="71">
        <f t="shared" si="10"/>
        <v>291.00000000000006</v>
      </c>
      <c r="Q36" s="66"/>
      <c r="R36" s="120">
        <f t="shared" si="9"/>
        <v>4.0109045990214351</v>
      </c>
      <c r="S36" s="115"/>
      <c r="T36" s="121">
        <f t="shared" ref="T36:T39" si="11">R36*F36</f>
        <v>1167.1732383152378</v>
      </c>
      <c r="U36" s="115"/>
      <c r="V36" s="115"/>
      <c r="W36" s="84"/>
      <c r="X36" s="85"/>
      <c r="Y36" s="86"/>
      <c r="Z36" s="86"/>
      <c r="AA36" s="86"/>
      <c r="AB36" s="86"/>
      <c r="AC36" s="86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59"/>
      <c r="AS36" s="59"/>
      <c r="AT36" s="59"/>
      <c r="AU36" s="60"/>
      <c r="AV36" s="59"/>
    </row>
    <row r="37" spans="1:48">
      <c r="A37" s="221" t="s">
        <v>386</v>
      </c>
      <c r="B37" s="117"/>
      <c r="C37" s="118"/>
      <c r="D37" s="117"/>
      <c r="E37" s="114"/>
      <c r="F37" s="66">
        <f>+'5-8" W Gov E14'!X43</f>
        <v>375</v>
      </c>
      <c r="G37" s="66"/>
      <c r="H37" s="223">
        <f>+'5-8" W Gov E14'!S6</f>
        <v>3.12</v>
      </c>
      <c r="I37" s="115"/>
      <c r="J37" s="71">
        <f>H37*F37</f>
        <v>1170</v>
      </c>
      <c r="K37" s="66"/>
      <c r="L37" s="69">
        <f t="shared" si="8"/>
        <v>1170</v>
      </c>
      <c r="M37" s="66"/>
      <c r="N37" s="71"/>
      <c r="O37" s="70"/>
      <c r="P37" s="71">
        <f t="shared" si="10"/>
        <v>375</v>
      </c>
      <c r="Q37" s="66"/>
      <c r="R37" s="120">
        <f t="shared" si="9"/>
        <v>3.8036542094063464</v>
      </c>
      <c r="S37" s="115"/>
      <c r="T37" s="121">
        <f t="shared" si="11"/>
        <v>1426.3703285273798</v>
      </c>
      <c r="U37" s="115"/>
      <c r="V37" s="115"/>
      <c r="W37" s="84"/>
      <c r="X37" s="85"/>
      <c r="Y37" s="86"/>
      <c r="Z37" s="86"/>
      <c r="AA37" s="86"/>
      <c r="AB37" s="86"/>
      <c r="AC37" s="86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59"/>
      <c r="AS37" s="88"/>
      <c r="AT37" s="59"/>
      <c r="AU37" s="60"/>
      <c r="AV37" s="59"/>
    </row>
    <row r="38" spans="1:48">
      <c r="A38" s="221" t="s">
        <v>387</v>
      </c>
      <c r="B38" s="117"/>
      <c r="C38" s="118"/>
      <c r="D38" s="117"/>
      <c r="E38" s="114"/>
      <c r="F38" s="66">
        <f>+'5-8" W Gov E14'!Y43</f>
        <v>580</v>
      </c>
      <c r="G38" s="66"/>
      <c r="H38" s="223">
        <f>+'5-8" W Gov E14'!S7</f>
        <v>2.79</v>
      </c>
      <c r="I38" s="115"/>
      <c r="J38" s="71">
        <f>H38*F38</f>
        <v>1618.2</v>
      </c>
      <c r="K38" s="66"/>
      <c r="L38" s="69">
        <f t="shared" si="8"/>
        <v>1618.2</v>
      </c>
      <c r="M38" s="66"/>
      <c r="N38" s="71"/>
      <c r="O38" s="70"/>
      <c r="P38" s="71">
        <f t="shared" si="10"/>
        <v>580</v>
      </c>
      <c r="Q38" s="66"/>
      <c r="R38" s="120">
        <f t="shared" si="9"/>
        <v>3.4013446295652905</v>
      </c>
      <c r="S38" s="115"/>
      <c r="T38" s="121">
        <f t="shared" si="11"/>
        <v>1972.7798851478685</v>
      </c>
      <c r="U38" s="115"/>
      <c r="V38" s="115"/>
      <c r="W38" s="84"/>
      <c r="X38" s="85"/>
      <c r="Y38" s="86"/>
      <c r="Z38" s="86"/>
      <c r="AA38" s="86"/>
      <c r="AB38" s="86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59"/>
      <c r="AS38" s="88"/>
      <c r="AT38" s="59"/>
      <c r="AU38" s="60"/>
      <c r="AV38" s="59"/>
    </row>
    <row r="39" spans="1:48">
      <c r="A39" s="221" t="s">
        <v>388</v>
      </c>
      <c r="B39" s="117"/>
      <c r="C39" s="118"/>
      <c r="D39" s="117"/>
      <c r="E39" s="114"/>
      <c r="F39" s="66">
        <f>+'5-8" W Gov E14'!Z43</f>
        <v>119</v>
      </c>
      <c r="G39" s="66"/>
      <c r="H39" s="223">
        <f>+'5-8" W Gov E14'!S8</f>
        <v>2.5499999999999998</v>
      </c>
      <c r="I39" s="115"/>
      <c r="J39" s="71">
        <f>H39*F39</f>
        <v>303.45</v>
      </c>
      <c r="K39" s="66"/>
      <c r="L39" s="69">
        <f t="shared" si="8"/>
        <v>303.45</v>
      </c>
      <c r="M39" s="66"/>
      <c r="N39" s="71"/>
      <c r="O39" s="70"/>
      <c r="P39" s="71">
        <f t="shared" si="10"/>
        <v>119</v>
      </c>
      <c r="Q39" s="66"/>
      <c r="R39" s="120">
        <f t="shared" si="9"/>
        <v>3.1087558442263403</v>
      </c>
      <c r="S39" s="115"/>
      <c r="T39" s="121">
        <f t="shared" si="11"/>
        <v>369.94194546293448</v>
      </c>
      <c r="U39" s="115"/>
      <c r="V39" s="115"/>
      <c r="W39" s="84"/>
      <c r="X39" s="85"/>
      <c r="Y39" s="86"/>
      <c r="Z39" s="86"/>
      <c r="AA39" s="86"/>
      <c r="AB39" s="86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59"/>
      <c r="AS39" s="88"/>
      <c r="AT39" s="59"/>
      <c r="AU39" s="60"/>
      <c r="AV39" s="59"/>
    </row>
    <row r="40" spans="1:48" s="135" customFormat="1" ht="12.75" thickBot="1">
      <c r="A40" s="125" t="s">
        <v>396</v>
      </c>
      <c r="B40" s="126">
        <f>SUM(B33:B39)</f>
        <v>1877</v>
      </c>
      <c r="C40" s="127"/>
      <c r="D40" s="126">
        <f>SUM(D33:D39)</f>
        <v>160.00000000000011</v>
      </c>
      <c r="E40" s="127"/>
      <c r="F40" s="126">
        <f>SUM(F33:F39)</f>
        <v>1770</v>
      </c>
      <c r="G40" s="102"/>
      <c r="H40" s="104"/>
      <c r="I40" s="103"/>
      <c r="J40" s="128">
        <f>SUM(J33:J39)</f>
        <v>6944.6900000000014</v>
      </c>
      <c r="K40" s="102"/>
      <c r="L40" s="128">
        <f>SUM(L33:L39)</f>
        <v>6944.6900000000014</v>
      </c>
      <c r="M40" s="102"/>
      <c r="N40" s="129">
        <f>SUM(N34:N39)</f>
        <v>160.00000000000011</v>
      </c>
      <c r="O40" s="106"/>
      <c r="P40" s="129">
        <f>SUM(P35:P39)</f>
        <v>1770</v>
      </c>
      <c r="Q40" s="102"/>
      <c r="R40" s="72"/>
      <c r="S40" s="127"/>
      <c r="T40" s="128">
        <f>SUM(T33:T39)</f>
        <v>8466.4100485647959</v>
      </c>
      <c r="U40" s="127"/>
      <c r="V40" s="127"/>
      <c r="W40" s="124"/>
      <c r="X40" s="131"/>
      <c r="Y40" s="132"/>
      <c r="Z40" s="132"/>
      <c r="AA40" s="132"/>
      <c r="AB40" s="132"/>
      <c r="AC40" s="132"/>
      <c r="AD40" s="132" t="s">
        <v>390</v>
      </c>
      <c r="AE40" s="110"/>
      <c r="AF40" s="103"/>
      <c r="AG40" s="127"/>
      <c r="AH40" s="127"/>
      <c r="AI40" s="127"/>
      <c r="AJ40" s="103"/>
      <c r="AK40" s="133"/>
      <c r="AL40" s="103"/>
      <c r="AM40" s="133"/>
      <c r="AN40" s="103"/>
      <c r="AO40" s="133"/>
      <c r="AP40" s="103"/>
      <c r="AQ40" s="133"/>
      <c r="AR40" s="134"/>
      <c r="AS40" s="134"/>
      <c r="AT40" s="134"/>
      <c r="AU40" s="134"/>
      <c r="AV40" s="134"/>
    </row>
    <row r="41" spans="1:48" ht="12.75" thickTop="1">
      <c r="A41" s="125"/>
      <c r="B41" s="117"/>
      <c r="C41" s="118"/>
      <c r="D41" s="117"/>
      <c r="E41" s="114"/>
      <c r="F41" s="66"/>
      <c r="G41" s="66"/>
      <c r="H41" s="68"/>
      <c r="I41" s="115"/>
      <c r="J41" s="69"/>
      <c r="K41" s="66"/>
      <c r="L41" s="69"/>
      <c r="M41" s="66"/>
      <c r="N41" s="71"/>
      <c r="O41" s="70"/>
      <c r="P41" s="71"/>
      <c r="Q41" s="66"/>
      <c r="R41" s="72"/>
      <c r="S41" s="115"/>
      <c r="T41" s="73"/>
      <c r="U41" s="115"/>
      <c r="V41" s="115"/>
      <c r="W41" s="74"/>
      <c r="X41" s="85"/>
      <c r="Y41" s="86"/>
      <c r="Z41" s="86"/>
      <c r="AA41" s="86"/>
      <c r="AB41" s="86"/>
      <c r="AC41" s="86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59"/>
      <c r="AS41" s="59"/>
      <c r="AT41" s="59"/>
      <c r="AU41" s="60"/>
      <c r="AV41" s="59"/>
    </row>
    <row r="42" spans="1:48" ht="12.75" thickBot="1">
      <c r="A42" s="136" t="s">
        <v>397</v>
      </c>
      <c r="B42" s="117"/>
      <c r="C42" s="118"/>
      <c r="D42" s="117"/>
      <c r="E42" s="114"/>
      <c r="F42" s="66"/>
      <c r="G42" s="66"/>
      <c r="H42" s="68"/>
      <c r="I42" s="115"/>
      <c r="J42" s="69"/>
      <c r="K42" s="66"/>
      <c r="L42" s="137">
        <f>L40/+$D40</f>
        <v>43.404312499999975</v>
      </c>
      <c r="M42" s="66"/>
      <c r="N42" s="71"/>
      <c r="O42" s="70"/>
      <c r="P42" s="71"/>
      <c r="Q42" s="66"/>
      <c r="R42" s="72"/>
      <c r="S42" s="115"/>
      <c r="T42" s="137">
        <f>T40/+$D40</f>
        <v>52.915062803529935</v>
      </c>
      <c r="U42" s="115">
        <f>T42-L42</f>
        <v>9.5107503035299601</v>
      </c>
      <c r="V42" s="115"/>
      <c r="W42" s="74"/>
      <c r="X42" s="85"/>
      <c r="Y42" s="86"/>
      <c r="Z42" s="86"/>
      <c r="AA42" s="86"/>
      <c r="AB42" s="86"/>
      <c r="AC42" s="86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59"/>
      <c r="AS42" s="59"/>
      <c r="AT42" s="59"/>
      <c r="AU42" s="60"/>
      <c r="AV42" s="59"/>
    </row>
    <row r="43" spans="1:48" ht="12.75" thickTop="1">
      <c r="A43" s="113" t="s">
        <v>398</v>
      </c>
      <c r="B43" s="66">
        <f>+'5-8" W Ind E14'!I37/1000</f>
        <v>1414</v>
      </c>
      <c r="C43" s="114"/>
      <c r="D43" s="66"/>
      <c r="E43" s="114"/>
      <c r="F43" s="66"/>
      <c r="G43" s="66"/>
      <c r="H43" s="68"/>
      <c r="I43" s="115"/>
      <c r="J43" s="69"/>
      <c r="K43" s="66"/>
      <c r="L43" s="69"/>
      <c r="M43" s="66"/>
      <c r="N43" s="71"/>
      <c r="O43" s="70"/>
      <c r="P43" s="71"/>
      <c r="Q43" s="66"/>
      <c r="R43" s="72"/>
      <c r="S43" s="114"/>
      <c r="T43" s="116"/>
      <c r="U43" s="114"/>
      <c r="V43" s="114"/>
      <c r="W43" s="84"/>
      <c r="X43" s="85"/>
      <c r="Y43" s="86"/>
      <c r="Z43" s="86"/>
      <c r="AA43" s="86"/>
      <c r="AB43" s="86"/>
      <c r="AC43" s="86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88"/>
      <c r="AS43" s="88"/>
      <c r="AT43" s="88"/>
      <c r="AU43" s="88"/>
      <c r="AV43" s="88"/>
    </row>
    <row r="44" spans="1:48">
      <c r="A44" s="221" t="s">
        <v>383</v>
      </c>
      <c r="B44" s="117"/>
      <c r="C44" s="118"/>
      <c r="D44" s="117">
        <f>+'5-8" W Ind E14'!S41</f>
        <v>93.000000000000057</v>
      </c>
      <c r="E44" s="114"/>
      <c r="F44" s="66"/>
      <c r="G44" s="66"/>
      <c r="H44" s="222">
        <f>+'5-8" W Ind E14'!S2</f>
        <v>8.9600000000000009</v>
      </c>
      <c r="I44" s="115"/>
      <c r="J44" s="69">
        <f>H44*D44</f>
        <v>833.28000000000054</v>
      </c>
      <c r="K44" s="66"/>
      <c r="L44" s="69">
        <f t="shared" ref="L44:L49" si="12">+J44</f>
        <v>833.28000000000054</v>
      </c>
      <c r="M44" s="66"/>
      <c r="N44" s="71">
        <f>D44</f>
        <v>93.000000000000057</v>
      </c>
      <c r="O44" s="70"/>
      <c r="P44" s="71"/>
      <c r="Q44" s="66"/>
      <c r="R44" s="120">
        <f t="shared" ref="R44:R49" si="13">H44*(1+$W$5)</f>
        <v>10.923314652654124</v>
      </c>
      <c r="S44" s="115"/>
      <c r="T44" s="121">
        <f>R44*+D44</f>
        <v>1015.8682626968341</v>
      </c>
      <c r="U44" s="115"/>
      <c r="V44" s="115"/>
      <c r="W44" s="74"/>
      <c r="X44" s="85"/>
      <c r="Y44" s="86"/>
      <c r="Z44" s="86"/>
      <c r="AA44" s="86"/>
      <c r="AB44" s="86"/>
      <c r="AC44" s="86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59"/>
      <c r="AS44" s="59"/>
      <c r="AT44" s="59"/>
      <c r="AU44" s="60"/>
      <c r="AV44" s="59"/>
    </row>
    <row r="45" spans="1:48">
      <c r="A45" s="221" t="s">
        <v>384</v>
      </c>
      <c r="B45" s="117"/>
      <c r="C45" s="118"/>
      <c r="D45" s="117"/>
      <c r="E45" s="114"/>
      <c r="F45" s="66">
        <f>+'5-8" W Ind E14'!V41</f>
        <v>317.00000000000006</v>
      </c>
      <c r="G45" s="66"/>
      <c r="H45" s="223">
        <f>+'5-8" W Ind E14'!S4</f>
        <v>3.61</v>
      </c>
      <c r="I45" s="115"/>
      <c r="J45" s="71">
        <f>H45*F45</f>
        <v>1144.3700000000001</v>
      </c>
      <c r="K45" s="66"/>
      <c r="L45" s="69">
        <f t="shared" si="12"/>
        <v>1144.3700000000001</v>
      </c>
      <c r="M45" s="66"/>
      <c r="N45" s="71"/>
      <c r="O45" s="70"/>
      <c r="P45" s="71">
        <f t="shared" ref="P45:P49" si="14">SUM(F45)</f>
        <v>317.00000000000006</v>
      </c>
      <c r="Q45" s="66"/>
      <c r="R45" s="120">
        <f t="shared" si="13"/>
        <v>4.4010229794733684</v>
      </c>
      <c r="S45" s="115"/>
      <c r="T45" s="121">
        <f>R45*F45</f>
        <v>1395.124284493058</v>
      </c>
      <c r="U45" s="115"/>
      <c r="V45" s="115"/>
      <c r="W45" s="74"/>
      <c r="X45" s="85"/>
      <c r="Y45" s="86"/>
      <c r="Z45" s="86"/>
      <c r="AA45" s="86"/>
      <c r="AB45" s="86"/>
      <c r="AC45" s="86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59"/>
      <c r="AS45" s="59"/>
      <c r="AT45" s="59"/>
      <c r="AU45" s="60"/>
      <c r="AV45" s="59"/>
    </row>
    <row r="46" spans="1:48">
      <c r="A46" s="221" t="s">
        <v>385</v>
      </c>
      <c r="B46" s="117"/>
      <c r="C46" s="118"/>
      <c r="D46" s="117"/>
      <c r="E46" s="114"/>
      <c r="F46" s="66">
        <f>+'5-8" W Ind E14'!W41</f>
        <v>195.00000000000003</v>
      </c>
      <c r="G46" s="66"/>
      <c r="H46" s="223">
        <f>+'5-8" W Ind E14'!S5</f>
        <v>3.29</v>
      </c>
      <c r="I46" s="115"/>
      <c r="J46" s="71">
        <f>H46*F46</f>
        <v>641.55000000000007</v>
      </c>
      <c r="K46" s="66"/>
      <c r="L46" s="69">
        <f t="shared" si="12"/>
        <v>641.55000000000007</v>
      </c>
      <c r="M46" s="66"/>
      <c r="N46" s="71"/>
      <c r="O46" s="70"/>
      <c r="P46" s="71">
        <f t="shared" si="14"/>
        <v>195.00000000000003</v>
      </c>
      <c r="Q46" s="66"/>
      <c r="R46" s="120">
        <f t="shared" si="13"/>
        <v>4.0109045990214351</v>
      </c>
      <c r="S46" s="115"/>
      <c r="T46" s="121">
        <f t="shared" ref="T46:T49" si="15">R46*F46</f>
        <v>782.12639680917994</v>
      </c>
      <c r="U46" s="115"/>
      <c r="V46" s="115"/>
      <c r="W46" s="84"/>
      <c r="X46" s="85"/>
      <c r="Y46" s="86"/>
      <c r="Z46" s="86"/>
      <c r="AA46" s="86"/>
      <c r="AB46" s="86"/>
      <c r="AC46" s="86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59"/>
      <c r="AS46" s="59"/>
      <c r="AT46" s="59"/>
      <c r="AU46" s="60"/>
      <c r="AV46" s="59"/>
    </row>
    <row r="47" spans="1:48">
      <c r="A47" s="221" t="s">
        <v>386</v>
      </c>
      <c r="B47" s="117"/>
      <c r="C47" s="118"/>
      <c r="D47" s="117"/>
      <c r="E47" s="114"/>
      <c r="F47" s="66">
        <f>+'5-8" W Ind E14'!X41</f>
        <v>300</v>
      </c>
      <c r="G47" s="66"/>
      <c r="H47" s="223">
        <f>+'5-8" W Ind E14'!S6</f>
        <v>3.12</v>
      </c>
      <c r="I47" s="115"/>
      <c r="J47" s="71">
        <f>H47*F47</f>
        <v>936</v>
      </c>
      <c r="K47" s="66"/>
      <c r="L47" s="69">
        <f t="shared" si="12"/>
        <v>936</v>
      </c>
      <c r="M47" s="66"/>
      <c r="N47" s="71"/>
      <c r="O47" s="70"/>
      <c r="P47" s="71">
        <f t="shared" si="14"/>
        <v>300</v>
      </c>
      <c r="Q47" s="66"/>
      <c r="R47" s="120">
        <f t="shared" si="13"/>
        <v>3.8036542094063464</v>
      </c>
      <c r="S47" s="115"/>
      <c r="T47" s="121">
        <f t="shared" si="15"/>
        <v>1141.096262821904</v>
      </c>
      <c r="U47" s="115"/>
      <c r="V47" s="115"/>
      <c r="W47" s="84"/>
      <c r="X47" s="85"/>
      <c r="Y47" s="86"/>
      <c r="Z47" s="86"/>
      <c r="AA47" s="86"/>
      <c r="AB47" s="86"/>
      <c r="AC47" s="86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59"/>
      <c r="AS47" s="88"/>
      <c r="AT47" s="59"/>
      <c r="AU47" s="60"/>
      <c r="AV47" s="59"/>
    </row>
    <row r="48" spans="1:48">
      <c r="A48" s="221" t="s">
        <v>387</v>
      </c>
      <c r="B48" s="117"/>
      <c r="C48" s="118"/>
      <c r="D48" s="117"/>
      <c r="E48" s="114"/>
      <c r="F48" s="66">
        <f>+'5-8" W Ind E14'!Y41</f>
        <v>430</v>
      </c>
      <c r="G48" s="66"/>
      <c r="H48" s="223">
        <f>+'5-8" W Ind E14'!S7</f>
        <v>2.79</v>
      </c>
      <c r="I48" s="115"/>
      <c r="J48" s="71">
        <f>H48*F48</f>
        <v>1199.7</v>
      </c>
      <c r="K48" s="66"/>
      <c r="L48" s="69">
        <f t="shared" si="12"/>
        <v>1199.7</v>
      </c>
      <c r="M48" s="66"/>
      <c r="N48" s="71"/>
      <c r="O48" s="70"/>
      <c r="P48" s="71">
        <f t="shared" si="14"/>
        <v>430</v>
      </c>
      <c r="Q48" s="66"/>
      <c r="R48" s="120">
        <f t="shared" si="13"/>
        <v>3.4013446295652905</v>
      </c>
      <c r="S48" s="115"/>
      <c r="T48" s="121">
        <f t="shared" si="15"/>
        <v>1462.5781907130749</v>
      </c>
      <c r="U48" s="115"/>
      <c r="V48" s="115"/>
      <c r="W48" s="84"/>
      <c r="X48" s="85"/>
      <c r="Y48" s="86"/>
      <c r="Z48" s="86"/>
      <c r="AA48" s="86"/>
      <c r="AB48" s="86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59"/>
      <c r="AS48" s="88"/>
      <c r="AT48" s="59"/>
      <c r="AU48" s="60"/>
      <c r="AV48" s="59"/>
    </row>
    <row r="49" spans="1:48">
      <c r="A49" s="221" t="s">
        <v>388</v>
      </c>
      <c r="B49" s="117"/>
      <c r="C49" s="118"/>
      <c r="D49" s="117"/>
      <c r="E49" s="114"/>
      <c r="F49" s="66">
        <f>+'5-8" W Ind E14'!Z41</f>
        <v>91</v>
      </c>
      <c r="G49" s="66"/>
      <c r="H49" s="223">
        <f>+'5-8" W Ind E14'!S8</f>
        <v>2.5499999999999998</v>
      </c>
      <c r="I49" s="115"/>
      <c r="J49" s="71">
        <f>H49*F49</f>
        <v>232.04999999999998</v>
      </c>
      <c r="K49" s="66"/>
      <c r="L49" s="69">
        <f t="shared" si="12"/>
        <v>232.04999999999998</v>
      </c>
      <c r="M49" s="66"/>
      <c r="N49" s="71"/>
      <c r="O49" s="70"/>
      <c r="P49" s="71">
        <f t="shared" si="14"/>
        <v>91</v>
      </c>
      <c r="Q49" s="66"/>
      <c r="R49" s="120">
        <f t="shared" si="13"/>
        <v>3.1087558442263403</v>
      </c>
      <c r="S49" s="115"/>
      <c r="T49" s="121">
        <f t="shared" si="15"/>
        <v>282.89678182459699</v>
      </c>
      <c r="U49" s="115"/>
      <c r="V49" s="115"/>
      <c r="W49" s="84"/>
      <c r="X49" s="85"/>
      <c r="Y49" s="86"/>
      <c r="Z49" s="86"/>
      <c r="AA49" s="86"/>
      <c r="AB49" s="86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59"/>
      <c r="AS49" s="88"/>
      <c r="AT49" s="59"/>
      <c r="AU49" s="60"/>
      <c r="AV49" s="59"/>
    </row>
    <row r="50" spans="1:48" s="135" customFormat="1" ht="12.75" thickBot="1">
      <c r="A50" s="125" t="s">
        <v>399</v>
      </c>
      <c r="B50" s="126">
        <f>SUM(B43:B49)</f>
        <v>1414</v>
      </c>
      <c r="C50" s="127"/>
      <c r="D50" s="126">
        <f>SUM(D43:D49)</f>
        <v>93.000000000000057</v>
      </c>
      <c r="E50" s="127"/>
      <c r="F50" s="126">
        <f>SUM(F43:F49)</f>
        <v>1333</v>
      </c>
      <c r="G50" s="102"/>
      <c r="H50" s="104"/>
      <c r="I50" s="103"/>
      <c r="J50" s="128">
        <f>SUM(J43:J49)</f>
        <v>4986.9500000000007</v>
      </c>
      <c r="K50" s="102"/>
      <c r="L50" s="128">
        <f>SUM(L43:L49)</f>
        <v>4986.9500000000007</v>
      </c>
      <c r="M50" s="102"/>
      <c r="N50" s="129">
        <f>SUM(N44:N49)</f>
        <v>93.000000000000057</v>
      </c>
      <c r="O50" s="106"/>
      <c r="P50" s="129">
        <f>SUM(P45:P49)</f>
        <v>1333</v>
      </c>
      <c r="Q50" s="102"/>
      <c r="R50" s="72"/>
      <c r="S50" s="127"/>
      <c r="T50" s="128">
        <f>SUM(T43:T49)</f>
        <v>6079.6901793586485</v>
      </c>
      <c r="U50" s="127"/>
      <c r="V50" s="127"/>
      <c r="W50" s="124"/>
      <c r="X50" s="131"/>
      <c r="Y50" s="132"/>
      <c r="Z50" s="132"/>
      <c r="AA50" s="132"/>
      <c r="AB50" s="132"/>
      <c r="AC50" s="132"/>
      <c r="AD50" s="132" t="s">
        <v>390</v>
      </c>
      <c r="AE50" s="110"/>
      <c r="AF50" s="103"/>
      <c r="AG50" s="127"/>
      <c r="AH50" s="127"/>
      <c r="AI50" s="127"/>
      <c r="AJ50" s="103"/>
      <c r="AK50" s="133"/>
      <c r="AL50" s="103"/>
      <c r="AM50" s="133"/>
      <c r="AN50" s="103"/>
      <c r="AO50" s="133"/>
      <c r="AP50" s="103"/>
      <c r="AQ50" s="133"/>
      <c r="AR50" s="134"/>
      <c r="AS50" s="134"/>
      <c r="AT50" s="134"/>
      <c r="AU50" s="134"/>
      <c r="AV50" s="134"/>
    </row>
    <row r="51" spans="1:48" ht="12.75" thickTop="1">
      <c r="A51" s="125"/>
      <c r="B51" s="117"/>
      <c r="C51" s="118"/>
      <c r="D51" s="117"/>
      <c r="E51" s="114"/>
      <c r="F51" s="66"/>
      <c r="G51" s="66"/>
      <c r="H51" s="68"/>
      <c r="I51" s="115"/>
      <c r="J51" s="69"/>
      <c r="K51" s="66"/>
      <c r="L51" s="69"/>
      <c r="M51" s="66"/>
      <c r="N51" s="71"/>
      <c r="O51" s="70"/>
      <c r="P51" s="71"/>
      <c r="Q51" s="66"/>
      <c r="R51" s="72"/>
      <c r="S51" s="115"/>
      <c r="T51" s="73"/>
      <c r="U51" s="115"/>
      <c r="V51" s="115"/>
      <c r="W51" s="74"/>
      <c r="X51" s="85"/>
      <c r="Y51" s="86"/>
      <c r="Z51" s="86"/>
      <c r="AA51" s="86"/>
      <c r="AB51" s="86"/>
      <c r="AC51" s="86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59"/>
      <c r="AS51" s="59"/>
      <c r="AT51" s="59"/>
      <c r="AU51" s="60"/>
      <c r="AV51" s="59"/>
    </row>
    <row r="52" spans="1:48" ht="12.75" thickBot="1">
      <c r="A52" s="136" t="s">
        <v>400</v>
      </c>
      <c r="B52" s="117"/>
      <c r="C52" s="118"/>
      <c r="D52" s="117"/>
      <c r="E52" s="114"/>
      <c r="F52" s="66"/>
      <c r="G52" s="66"/>
      <c r="H52" s="68"/>
      <c r="I52" s="115"/>
      <c r="J52" s="69"/>
      <c r="K52" s="66"/>
      <c r="L52" s="137">
        <f>L50/+$D50</f>
        <v>53.623118279569866</v>
      </c>
      <c r="M52" s="66"/>
      <c r="N52" s="71"/>
      <c r="O52" s="70"/>
      <c r="P52" s="71"/>
      <c r="Q52" s="66"/>
      <c r="R52" s="72"/>
      <c r="S52" s="115"/>
      <c r="T52" s="137">
        <f>T50/+$D50</f>
        <v>65.373012681275753</v>
      </c>
      <c r="U52" s="115">
        <f>T52-L52</f>
        <v>11.749894401705888</v>
      </c>
      <c r="V52" s="115"/>
      <c r="W52" s="74"/>
      <c r="X52" s="85"/>
      <c r="Y52" s="86"/>
      <c r="Z52" s="86"/>
      <c r="AA52" s="86"/>
      <c r="AB52" s="86"/>
      <c r="AC52" s="86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59"/>
      <c r="AS52" s="59"/>
      <c r="AT52" s="59"/>
      <c r="AU52" s="60"/>
      <c r="AV52" s="59"/>
    </row>
    <row r="53" spans="1:48" ht="12.75" thickTop="1">
      <c r="A53" s="113" t="s">
        <v>401</v>
      </c>
      <c r="B53" s="225">
        <f>+'3-4" W C E14'!I12/1000</f>
        <v>0.14399999999999999</v>
      </c>
      <c r="C53" s="114"/>
      <c r="D53" s="66"/>
      <c r="E53" s="114"/>
      <c r="F53" s="66"/>
      <c r="G53" s="66"/>
      <c r="H53" s="68"/>
      <c r="I53" s="115"/>
      <c r="J53" s="69"/>
      <c r="K53" s="66"/>
      <c r="L53" s="69"/>
      <c r="M53" s="66"/>
      <c r="N53" s="71"/>
      <c r="O53" s="70"/>
      <c r="P53" s="71"/>
      <c r="Q53" s="66"/>
      <c r="R53" s="72"/>
      <c r="S53" s="114"/>
      <c r="T53" s="116"/>
      <c r="U53" s="114"/>
      <c r="V53" s="114"/>
      <c r="W53" s="84"/>
      <c r="X53" s="85"/>
      <c r="Y53" s="86"/>
      <c r="Z53" s="86"/>
      <c r="AA53" s="86"/>
      <c r="AB53" s="86"/>
      <c r="AC53" s="86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88"/>
      <c r="AS53" s="88"/>
      <c r="AT53" s="88"/>
      <c r="AU53" s="88"/>
      <c r="AV53" s="88"/>
    </row>
    <row r="54" spans="1:48">
      <c r="A54" s="221" t="s">
        <v>383</v>
      </c>
      <c r="B54" s="117"/>
      <c r="C54" s="118"/>
      <c r="D54" s="117">
        <f>+'3-4" W C E14'!S14</f>
        <v>12</v>
      </c>
      <c r="E54" s="114"/>
      <c r="F54" s="66"/>
      <c r="G54" s="66"/>
      <c r="H54" s="222">
        <f>+'3-4" W C E14'!S2</f>
        <v>8.9600000000000009</v>
      </c>
      <c r="I54" s="115"/>
      <c r="J54" s="69">
        <f>H54*D54</f>
        <v>107.52000000000001</v>
      </c>
      <c r="K54" s="66"/>
      <c r="L54" s="69">
        <f t="shared" ref="L54:L59" si="16">+J54</f>
        <v>107.52000000000001</v>
      </c>
      <c r="M54" s="66"/>
      <c r="N54" s="71">
        <f>D54</f>
        <v>12</v>
      </c>
      <c r="O54" s="70"/>
      <c r="P54" s="71"/>
      <c r="Q54" s="66"/>
      <c r="R54" s="120">
        <f t="shared" ref="R54:R59" si="17">H54*(1+$W$5)</f>
        <v>10.923314652654124</v>
      </c>
      <c r="S54" s="115"/>
      <c r="T54" s="121">
        <f>R54*+D54</f>
        <v>131.07977583184947</v>
      </c>
      <c r="U54" s="115"/>
      <c r="V54" s="115"/>
      <c r="W54" s="74"/>
      <c r="X54" s="85"/>
      <c r="Y54" s="86"/>
      <c r="Z54" s="86"/>
      <c r="AA54" s="86"/>
      <c r="AB54" s="86"/>
      <c r="AC54" s="86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59"/>
      <c r="AS54" s="59"/>
      <c r="AT54" s="59"/>
      <c r="AU54" s="60"/>
      <c r="AV54" s="59"/>
    </row>
    <row r="55" spans="1:48">
      <c r="A55" s="221" t="s">
        <v>384</v>
      </c>
      <c r="B55" s="117"/>
      <c r="C55" s="118"/>
      <c r="D55" s="117"/>
      <c r="E55" s="114"/>
      <c r="F55" s="66">
        <f>+'3-4" W C E14'!V14</f>
        <v>0</v>
      </c>
      <c r="G55" s="66"/>
      <c r="H55" s="223">
        <f>+'3-4" W C E14'!S4</f>
        <v>3.61</v>
      </c>
      <c r="I55" s="115"/>
      <c r="J55" s="71">
        <f>H55*F55</f>
        <v>0</v>
      </c>
      <c r="K55" s="66"/>
      <c r="L55" s="69">
        <f t="shared" si="16"/>
        <v>0</v>
      </c>
      <c r="M55" s="66"/>
      <c r="N55" s="71"/>
      <c r="O55" s="70"/>
      <c r="P55" s="71">
        <f t="shared" ref="P55:P59" si="18">SUM(F55)</f>
        <v>0</v>
      </c>
      <c r="Q55" s="66"/>
      <c r="R55" s="120">
        <f t="shared" si="17"/>
        <v>4.4010229794733684</v>
      </c>
      <c r="S55" s="115"/>
      <c r="T55" s="121">
        <f>R55*F55</f>
        <v>0</v>
      </c>
      <c r="U55" s="115"/>
      <c r="V55" s="115"/>
      <c r="W55" s="74"/>
      <c r="X55" s="85"/>
      <c r="Y55" s="86"/>
      <c r="Z55" s="86"/>
      <c r="AA55" s="86"/>
      <c r="AB55" s="86"/>
      <c r="AC55" s="86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59"/>
      <c r="AS55" s="59"/>
      <c r="AT55" s="59"/>
      <c r="AU55" s="60"/>
      <c r="AV55" s="59"/>
    </row>
    <row r="56" spans="1:48">
      <c r="A56" s="221" t="s">
        <v>385</v>
      </c>
      <c r="B56" s="117"/>
      <c r="C56" s="118"/>
      <c r="D56" s="117"/>
      <c r="E56" s="114"/>
      <c r="F56" s="66">
        <f>+'3-4" W C E14'!W14</f>
        <v>0</v>
      </c>
      <c r="G56" s="66"/>
      <c r="H56" s="223">
        <f>+'3-4" W C E14'!S5</f>
        <v>3.29</v>
      </c>
      <c r="I56" s="115"/>
      <c r="J56" s="71">
        <f>H56*F56</f>
        <v>0</v>
      </c>
      <c r="K56" s="66"/>
      <c r="L56" s="69">
        <f t="shared" si="16"/>
        <v>0</v>
      </c>
      <c r="M56" s="66"/>
      <c r="N56" s="71"/>
      <c r="O56" s="70"/>
      <c r="P56" s="71">
        <f t="shared" si="18"/>
        <v>0</v>
      </c>
      <c r="Q56" s="66"/>
      <c r="R56" s="120">
        <f t="shared" si="17"/>
        <v>4.0109045990214351</v>
      </c>
      <c r="S56" s="115"/>
      <c r="T56" s="121">
        <f t="shared" ref="T56:T59" si="19">R56*F56</f>
        <v>0</v>
      </c>
      <c r="U56" s="115"/>
      <c r="V56" s="115"/>
      <c r="W56" s="84"/>
      <c r="X56" s="85"/>
      <c r="Y56" s="86"/>
      <c r="Z56" s="86"/>
      <c r="AA56" s="86"/>
      <c r="AB56" s="86"/>
      <c r="AC56" s="86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59"/>
      <c r="AS56" s="59"/>
      <c r="AT56" s="59"/>
      <c r="AU56" s="60"/>
      <c r="AV56" s="59"/>
    </row>
    <row r="57" spans="1:48">
      <c r="A57" s="221" t="s">
        <v>386</v>
      </c>
      <c r="B57" s="117"/>
      <c r="C57" s="118"/>
      <c r="D57" s="117"/>
      <c r="E57" s="114"/>
      <c r="F57" s="66">
        <f>+'3-4" W C E14'!X14</f>
        <v>0</v>
      </c>
      <c r="G57" s="66"/>
      <c r="H57" s="223">
        <f>+'3-4" W C E14'!S6</f>
        <v>3.12</v>
      </c>
      <c r="I57" s="115"/>
      <c r="J57" s="71">
        <f>H57*F57</f>
        <v>0</v>
      </c>
      <c r="K57" s="66"/>
      <c r="L57" s="69">
        <f t="shared" si="16"/>
        <v>0</v>
      </c>
      <c r="M57" s="66"/>
      <c r="N57" s="71"/>
      <c r="O57" s="70"/>
      <c r="P57" s="71">
        <f t="shared" si="18"/>
        <v>0</v>
      </c>
      <c r="Q57" s="66"/>
      <c r="R57" s="120">
        <f t="shared" si="17"/>
        <v>3.8036542094063464</v>
      </c>
      <c r="S57" s="115"/>
      <c r="T57" s="121">
        <f t="shared" si="19"/>
        <v>0</v>
      </c>
      <c r="U57" s="115"/>
      <c r="V57" s="115"/>
      <c r="W57" s="84"/>
      <c r="X57" s="85"/>
      <c r="Y57" s="86"/>
      <c r="Z57" s="86"/>
      <c r="AA57" s="86"/>
      <c r="AB57" s="86"/>
      <c r="AC57" s="86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59"/>
      <c r="AS57" s="88"/>
      <c r="AT57" s="59"/>
      <c r="AU57" s="60"/>
      <c r="AV57" s="59"/>
    </row>
    <row r="58" spans="1:48">
      <c r="A58" s="221" t="s">
        <v>387</v>
      </c>
      <c r="B58" s="117"/>
      <c r="C58" s="118"/>
      <c r="D58" s="117"/>
      <c r="E58" s="114"/>
      <c r="F58" s="66">
        <f>+'3-4" W C E14'!Y14</f>
        <v>0</v>
      </c>
      <c r="G58" s="66"/>
      <c r="H58" s="223">
        <f>+'3-4" W C E14'!S7</f>
        <v>2.79</v>
      </c>
      <c r="I58" s="115"/>
      <c r="J58" s="71">
        <f>H58*F58</f>
        <v>0</v>
      </c>
      <c r="K58" s="66"/>
      <c r="L58" s="69">
        <f t="shared" si="16"/>
        <v>0</v>
      </c>
      <c r="M58" s="66"/>
      <c r="N58" s="71"/>
      <c r="O58" s="70"/>
      <c r="P58" s="71">
        <f t="shared" si="18"/>
        <v>0</v>
      </c>
      <c r="Q58" s="66"/>
      <c r="R58" s="120">
        <f t="shared" si="17"/>
        <v>3.4013446295652905</v>
      </c>
      <c r="S58" s="115"/>
      <c r="T58" s="121">
        <f t="shared" si="19"/>
        <v>0</v>
      </c>
      <c r="U58" s="115"/>
      <c r="V58" s="115"/>
      <c r="W58" s="84"/>
      <c r="X58" s="85"/>
      <c r="Y58" s="86"/>
      <c r="Z58" s="86"/>
      <c r="AA58" s="86"/>
      <c r="AB58" s="86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59"/>
      <c r="AS58" s="88"/>
      <c r="AT58" s="59"/>
      <c r="AU58" s="60"/>
      <c r="AV58" s="59"/>
    </row>
    <row r="59" spans="1:48">
      <c r="A59" s="221" t="s">
        <v>388</v>
      </c>
      <c r="B59" s="117"/>
      <c r="C59" s="118"/>
      <c r="D59" s="117"/>
      <c r="E59" s="114"/>
      <c r="F59" s="66">
        <f>+'3-4" W C E14'!Z14</f>
        <v>0</v>
      </c>
      <c r="G59" s="66"/>
      <c r="H59" s="223">
        <f>+'3-4" W C E14'!S8</f>
        <v>2.5499999999999998</v>
      </c>
      <c r="I59" s="115"/>
      <c r="J59" s="71">
        <f>H59*F59</f>
        <v>0</v>
      </c>
      <c r="K59" s="66"/>
      <c r="L59" s="69">
        <f t="shared" si="16"/>
        <v>0</v>
      </c>
      <c r="M59" s="66"/>
      <c r="N59" s="71"/>
      <c r="O59" s="70"/>
      <c r="P59" s="71">
        <f t="shared" si="18"/>
        <v>0</v>
      </c>
      <c r="Q59" s="66"/>
      <c r="R59" s="120">
        <f t="shared" si="17"/>
        <v>3.1087558442263403</v>
      </c>
      <c r="S59" s="115"/>
      <c r="T59" s="121">
        <f t="shared" si="19"/>
        <v>0</v>
      </c>
      <c r="U59" s="115"/>
      <c r="V59" s="115"/>
      <c r="W59" s="84"/>
      <c r="X59" s="85"/>
      <c r="Y59" s="86"/>
      <c r="Z59" s="86"/>
      <c r="AA59" s="86"/>
      <c r="AB59" s="86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59"/>
      <c r="AS59" s="88"/>
      <c r="AT59" s="59"/>
      <c r="AU59" s="60"/>
      <c r="AV59" s="59"/>
    </row>
    <row r="60" spans="1:48" s="135" customFormat="1" ht="12.75" thickBot="1">
      <c r="A60" s="125" t="s">
        <v>402</v>
      </c>
      <c r="B60" s="126">
        <f>SUM(B53:B59)</f>
        <v>0.14399999999999999</v>
      </c>
      <c r="C60" s="127"/>
      <c r="D60" s="126">
        <f>SUM(D53:D59)</f>
        <v>12</v>
      </c>
      <c r="E60" s="127"/>
      <c r="F60" s="126">
        <f>SUM(F53:F59)</f>
        <v>0</v>
      </c>
      <c r="G60" s="102"/>
      <c r="H60" s="104"/>
      <c r="I60" s="103"/>
      <c r="J60" s="128">
        <f>SUM(J53:J59)</f>
        <v>107.52000000000001</v>
      </c>
      <c r="K60" s="102"/>
      <c r="L60" s="128">
        <f>SUM(L53:L59)</f>
        <v>107.52000000000001</v>
      </c>
      <c r="M60" s="102"/>
      <c r="N60" s="129">
        <f>SUM(N54:N59)</f>
        <v>12</v>
      </c>
      <c r="O60" s="106"/>
      <c r="P60" s="129">
        <f>SUM(P55:P59)</f>
        <v>0</v>
      </c>
      <c r="Q60" s="102"/>
      <c r="R60" s="72"/>
      <c r="S60" s="127"/>
      <c r="T60" s="128">
        <f>SUM(T53:T59)</f>
        <v>131.07977583184947</v>
      </c>
      <c r="U60" s="127"/>
      <c r="V60" s="127"/>
      <c r="W60" s="124"/>
      <c r="X60" s="131"/>
      <c r="Y60" s="132"/>
      <c r="Z60" s="132"/>
      <c r="AA60" s="132"/>
      <c r="AB60" s="132"/>
      <c r="AC60" s="132"/>
      <c r="AD60" s="132" t="s">
        <v>390</v>
      </c>
      <c r="AE60" s="110"/>
      <c r="AF60" s="103"/>
      <c r="AG60" s="127"/>
      <c r="AH60" s="127"/>
      <c r="AI60" s="127"/>
      <c r="AJ60" s="103"/>
      <c r="AK60" s="133"/>
      <c r="AL60" s="103"/>
      <c r="AM60" s="133"/>
      <c r="AN60" s="103"/>
      <c r="AO60" s="133"/>
      <c r="AP60" s="103"/>
      <c r="AQ60" s="133"/>
      <c r="AR60" s="134"/>
      <c r="AS60" s="134"/>
      <c r="AT60" s="134"/>
      <c r="AU60" s="134"/>
      <c r="AV60" s="134"/>
    </row>
    <row r="61" spans="1:48" ht="12.75" thickTop="1">
      <c r="A61" s="125"/>
      <c r="B61" s="117"/>
      <c r="C61" s="118"/>
      <c r="D61" s="117"/>
      <c r="E61" s="114"/>
      <c r="F61" s="66"/>
      <c r="G61" s="66"/>
      <c r="H61" s="68"/>
      <c r="I61" s="115"/>
      <c r="J61" s="69"/>
      <c r="K61" s="66"/>
      <c r="L61" s="69"/>
      <c r="M61" s="66"/>
      <c r="N61" s="71"/>
      <c r="O61" s="70"/>
      <c r="P61" s="71"/>
      <c r="Q61" s="66"/>
      <c r="R61" s="72"/>
      <c r="S61" s="115"/>
      <c r="T61" s="73"/>
      <c r="U61" s="115"/>
      <c r="V61" s="115"/>
      <c r="W61" s="74"/>
      <c r="X61" s="85"/>
      <c r="Y61" s="86"/>
      <c r="Z61" s="86"/>
      <c r="AA61" s="86"/>
      <c r="AB61" s="86"/>
      <c r="AC61" s="86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59"/>
      <c r="AS61" s="59"/>
      <c r="AT61" s="59"/>
      <c r="AU61" s="60"/>
      <c r="AV61" s="59"/>
    </row>
    <row r="62" spans="1:48" ht="12.75" thickBot="1">
      <c r="A62" s="136" t="s">
        <v>403</v>
      </c>
      <c r="B62" s="117"/>
      <c r="C62" s="118"/>
      <c r="D62" s="117"/>
      <c r="E62" s="114"/>
      <c r="F62" s="66"/>
      <c r="G62" s="66"/>
      <c r="H62" s="68"/>
      <c r="I62" s="115"/>
      <c r="J62" s="69"/>
      <c r="K62" s="66"/>
      <c r="L62" s="137">
        <f>L60/+$D60</f>
        <v>8.9600000000000009</v>
      </c>
      <c r="M62" s="66"/>
      <c r="N62" s="71"/>
      <c r="O62" s="70"/>
      <c r="P62" s="71"/>
      <c r="Q62" s="66"/>
      <c r="R62" s="72"/>
      <c r="S62" s="115"/>
      <c r="T62" s="137">
        <f>T60/+$D60</f>
        <v>10.923314652654122</v>
      </c>
      <c r="U62" s="115">
        <f>T62-L62</f>
        <v>1.9633146526541214</v>
      </c>
      <c r="V62" s="115"/>
      <c r="W62" s="74"/>
      <c r="X62" s="85"/>
      <c r="Y62" s="86"/>
      <c r="Z62" s="86"/>
      <c r="AA62" s="86"/>
      <c r="AB62" s="86"/>
      <c r="AC62" s="86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59"/>
      <c r="AS62" s="59"/>
      <c r="AT62" s="59"/>
      <c r="AU62" s="60"/>
      <c r="AV62" s="59"/>
    </row>
    <row r="63" spans="1:48" ht="12.75" thickTop="1">
      <c r="A63" s="113" t="s">
        <v>409</v>
      </c>
      <c r="B63" s="66">
        <f>(+'1" W ResCom E14'!I21+'1" W C E14'!I83)/1000</f>
        <v>12954</v>
      </c>
      <c r="C63" s="114"/>
      <c r="D63" s="66"/>
      <c r="E63" s="114"/>
      <c r="F63" s="66"/>
      <c r="G63" s="66"/>
      <c r="H63" s="68"/>
      <c r="I63" s="115"/>
      <c r="J63" s="69"/>
      <c r="K63" s="66"/>
      <c r="L63" s="69"/>
      <c r="M63" s="66"/>
      <c r="N63" s="71"/>
      <c r="O63" s="70"/>
      <c r="P63" s="71"/>
      <c r="Q63" s="66"/>
      <c r="R63" s="72"/>
      <c r="S63" s="114"/>
      <c r="T63" s="116"/>
      <c r="U63" s="114"/>
      <c r="V63" s="114"/>
      <c r="W63" s="84"/>
      <c r="X63" s="85"/>
      <c r="Y63" s="86"/>
      <c r="Z63" s="86"/>
      <c r="AA63" s="86"/>
      <c r="AB63" s="86"/>
      <c r="AC63" s="86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88"/>
      <c r="AS63" s="88"/>
      <c r="AT63" s="88"/>
      <c r="AU63" s="88"/>
      <c r="AV63" s="88"/>
    </row>
    <row r="64" spans="1:48">
      <c r="A64" s="221" t="s">
        <v>405</v>
      </c>
      <c r="B64" s="117"/>
      <c r="C64" s="118"/>
      <c r="D64" s="117">
        <f>+'1" W ResCom E14'!S25+'1" W C E14'!S87</f>
        <v>814.00000000000034</v>
      </c>
      <c r="E64" s="114"/>
      <c r="F64" s="66"/>
      <c r="G64" s="66"/>
      <c r="H64" s="222">
        <f>+'1" W ResCom E14'!S2</f>
        <v>26.97</v>
      </c>
      <c r="I64" s="115"/>
      <c r="J64" s="69">
        <f>H64*D64</f>
        <v>21953.580000000009</v>
      </c>
      <c r="K64" s="66"/>
      <c r="L64" s="69">
        <f t="shared" ref="L64:L69" si="20">+J64</f>
        <v>21953.580000000009</v>
      </c>
      <c r="M64" s="66"/>
      <c r="N64" s="71">
        <f>D64</f>
        <v>814.00000000000034</v>
      </c>
      <c r="O64" s="70"/>
      <c r="P64" s="71"/>
      <c r="Q64" s="66"/>
      <c r="R64" s="120">
        <f t="shared" ref="R64:R69" si="21">H64*(1+$W$5)</f>
        <v>32.879664752464471</v>
      </c>
      <c r="S64" s="115"/>
      <c r="T64" s="121">
        <f>R64*+D64</f>
        <v>26764.047108506089</v>
      </c>
      <c r="U64" s="115"/>
      <c r="V64" s="115"/>
      <c r="W64" s="74"/>
      <c r="X64" s="85"/>
      <c r="Y64" s="86"/>
      <c r="Z64" s="86"/>
      <c r="AA64" s="86"/>
      <c r="AB64" s="86"/>
      <c r="AC64" s="86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59"/>
      <c r="AS64" s="59"/>
      <c r="AT64" s="59"/>
      <c r="AU64" s="60"/>
      <c r="AV64" s="59"/>
    </row>
    <row r="65" spans="1:48">
      <c r="A65" s="221" t="s">
        <v>406</v>
      </c>
      <c r="B65" s="117"/>
      <c r="C65" s="118"/>
      <c r="D65" s="117"/>
      <c r="E65" s="114"/>
      <c r="F65" s="66">
        <f>+'1" W ResCom E14'!V25+'1" W C E14'!V87</f>
        <v>1735.9999999999984</v>
      </c>
      <c r="G65" s="66"/>
      <c r="H65" s="223">
        <f>+'1" W ResCom E14'!S4</f>
        <v>3.61</v>
      </c>
      <c r="I65" s="115"/>
      <c r="J65" s="71">
        <f>H65*F65</f>
        <v>6266.9599999999937</v>
      </c>
      <c r="K65" s="66"/>
      <c r="L65" s="69">
        <f t="shared" si="20"/>
        <v>6266.9599999999937</v>
      </c>
      <c r="M65" s="66"/>
      <c r="N65" s="71"/>
      <c r="O65" s="70"/>
      <c r="P65" s="71">
        <f t="shared" ref="P65:P69" si="22">SUM(F65)</f>
        <v>1735.9999999999984</v>
      </c>
      <c r="Q65" s="66"/>
      <c r="R65" s="120">
        <f t="shared" si="21"/>
        <v>4.4010229794733684</v>
      </c>
      <c r="S65" s="115"/>
      <c r="T65" s="121">
        <f>R65*F65</f>
        <v>7640.1758923657608</v>
      </c>
      <c r="U65" s="115"/>
      <c r="V65" s="115"/>
      <c r="W65" s="74"/>
      <c r="X65" s="85"/>
      <c r="Y65" s="86"/>
      <c r="Z65" s="86"/>
      <c r="AA65" s="86"/>
      <c r="AB65" s="86"/>
      <c r="AC65" s="86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59"/>
      <c r="AS65" s="59"/>
      <c r="AT65" s="59"/>
      <c r="AU65" s="60"/>
      <c r="AV65" s="59"/>
    </row>
    <row r="66" spans="1:48">
      <c r="A66" s="221" t="s">
        <v>385</v>
      </c>
      <c r="B66" s="117"/>
      <c r="C66" s="118"/>
      <c r="D66" s="117"/>
      <c r="E66" s="114"/>
      <c r="F66" s="66">
        <f>+'1" W ResCom E14'!W25+'1" W C E14'!W87</f>
        <v>3900.0000000000014</v>
      </c>
      <c r="G66" s="66"/>
      <c r="H66" s="223">
        <f>+'1" W ResCom E14'!S5</f>
        <v>3.29</v>
      </c>
      <c r="I66" s="115"/>
      <c r="J66" s="71">
        <f>H66*F66</f>
        <v>12831.000000000005</v>
      </c>
      <c r="K66" s="66"/>
      <c r="L66" s="69">
        <f t="shared" si="20"/>
        <v>12831.000000000005</v>
      </c>
      <c r="M66" s="66"/>
      <c r="N66" s="71"/>
      <c r="O66" s="70"/>
      <c r="P66" s="71">
        <f t="shared" si="22"/>
        <v>3900.0000000000014</v>
      </c>
      <c r="Q66" s="66"/>
      <c r="R66" s="120">
        <f t="shared" si="21"/>
        <v>4.0109045990214351</v>
      </c>
      <c r="S66" s="115"/>
      <c r="T66" s="121">
        <f t="shared" ref="T66:T69" si="23">R66*F66</f>
        <v>15642.527936183602</v>
      </c>
      <c r="U66" s="115"/>
      <c r="V66" s="115"/>
      <c r="W66" s="84"/>
      <c r="X66" s="85"/>
      <c r="Y66" s="86"/>
      <c r="Z66" s="86"/>
      <c r="AA66" s="86"/>
      <c r="AB66" s="86"/>
      <c r="AC66" s="86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59"/>
      <c r="AS66" s="59"/>
      <c r="AT66" s="59"/>
      <c r="AU66" s="60"/>
      <c r="AV66" s="59"/>
    </row>
    <row r="67" spans="1:48">
      <c r="A67" s="221" t="s">
        <v>386</v>
      </c>
      <c r="B67" s="117"/>
      <c r="C67" s="118"/>
      <c r="D67" s="117"/>
      <c r="E67" s="114"/>
      <c r="F67" s="66">
        <f>+'1" W ResCom E14'!X25+'1" W C E14'!X87</f>
        <v>2481.2692307692309</v>
      </c>
      <c r="G67" s="66"/>
      <c r="H67" s="223">
        <f>+'1" W ResCom E14'!S6</f>
        <v>3.12</v>
      </c>
      <c r="I67" s="115"/>
      <c r="J67" s="71">
        <f>H67*F67</f>
        <v>7741.56</v>
      </c>
      <c r="K67" s="66"/>
      <c r="L67" s="69">
        <f t="shared" si="20"/>
        <v>7741.56</v>
      </c>
      <c r="M67" s="66"/>
      <c r="N67" s="71"/>
      <c r="O67" s="70"/>
      <c r="P67" s="71">
        <f t="shared" si="22"/>
        <v>2481.2692307692309</v>
      </c>
      <c r="Q67" s="66"/>
      <c r="R67" s="120">
        <f t="shared" si="21"/>
        <v>3.8036542094063464</v>
      </c>
      <c r="S67" s="115"/>
      <c r="T67" s="121">
        <f t="shared" si="23"/>
        <v>9437.890154285833</v>
      </c>
      <c r="U67" s="115"/>
      <c r="V67" s="115"/>
      <c r="W67" s="84"/>
      <c r="X67" s="85"/>
      <c r="Y67" s="86"/>
      <c r="Z67" s="86"/>
      <c r="AA67" s="86"/>
      <c r="AB67" s="86"/>
      <c r="AC67" s="86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59"/>
      <c r="AS67" s="88"/>
      <c r="AT67" s="59"/>
      <c r="AU67" s="60"/>
      <c r="AV67" s="59"/>
    </row>
    <row r="68" spans="1:48">
      <c r="A68" s="221" t="s">
        <v>387</v>
      </c>
      <c r="B68" s="117"/>
      <c r="C68" s="118"/>
      <c r="D68" s="117"/>
      <c r="E68" s="114"/>
      <c r="F68" s="66">
        <f>+'1" W ResCom E14'!Y25+'1" W C E14'!Y87</f>
        <v>915</v>
      </c>
      <c r="G68" s="66"/>
      <c r="H68" s="223">
        <f>+'1" W ResCom E14'!S7</f>
        <v>2.79</v>
      </c>
      <c r="I68" s="115"/>
      <c r="J68" s="71">
        <f>H68*F68</f>
        <v>2552.85</v>
      </c>
      <c r="K68" s="66"/>
      <c r="L68" s="69">
        <f t="shared" si="20"/>
        <v>2552.85</v>
      </c>
      <c r="M68" s="66"/>
      <c r="N68" s="71"/>
      <c r="O68" s="70"/>
      <c r="P68" s="71">
        <f t="shared" si="22"/>
        <v>915</v>
      </c>
      <c r="Q68" s="66"/>
      <c r="R68" s="120">
        <f t="shared" si="21"/>
        <v>3.4013446295652905</v>
      </c>
      <c r="S68" s="115"/>
      <c r="T68" s="121">
        <f t="shared" si="23"/>
        <v>3112.230336052241</v>
      </c>
      <c r="U68" s="115"/>
      <c r="V68" s="115"/>
      <c r="W68" s="84"/>
      <c r="X68" s="85"/>
      <c r="Y68" s="86"/>
      <c r="Z68" s="86"/>
      <c r="AA68" s="86"/>
      <c r="AB68" s="86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59"/>
      <c r="AS68" s="88"/>
      <c r="AT68" s="59"/>
      <c r="AU68" s="60"/>
      <c r="AV68" s="59"/>
    </row>
    <row r="69" spans="1:48">
      <c r="A69" s="221" t="s">
        <v>388</v>
      </c>
      <c r="B69" s="117"/>
      <c r="C69" s="118"/>
      <c r="D69" s="117"/>
      <c r="E69" s="114"/>
      <c r="F69" s="66">
        <f>+'1" W ResCom E14'!Z25+'1" W C E14'!Z87</f>
        <v>23</v>
      </c>
      <c r="G69" s="66"/>
      <c r="H69" s="223">
        <f>+'1" W ResCom E14'!S8</f>
        <v>2.5499999999999998</v>
      </c>
      <c r="I69" s="115"/>
      <c r="J69" s="71">
        <f>H69*F69</f>
        <v>58.65</v>
      </c>
      <c r="K69" s="66"/>
      <c r="L69" s="69">
        <f t="shared" si="20"/>
        <v>58.65</v>
      </c>
      <c r="M69" s="66"/>
      <c r="N69" s="71"/>
      <c r="O69" s="70"/>
      <c r="P69" s="71">
        <f t="shared" si="22"/>
        <v>23</v>
      </c>
      <c r="Q69" s="66"/>
      <c r="R69" s="120">
        <f t="shared" si="21"/>
        <v>3.1087558442263403</v>
      </c>
      <c r="S69" s="115"/>
      <c r="T69" s="121">
        <f t="shared" si="23"/>
        <v>71.501384417205827</v>
      </c>
      <c r="U69" s="115"/>
      <c r="V69" s="115"/>
      <c r="W69" s="84"/>
      <c r="X69" s="85"/>
      <c r="Y69" s="86"/>
      <c r="Z69" s="86"/>
      <c r="AA69" s="86"/>
      <c r="AB69" s="86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59"/>
      <c r="AS69" s="88"/>
      <c r="AT69" s="59"/>
      <c r="AU69" s="60"/>
      <c r="AV69" s="59"/>
    </row>
    <row r="70" spans="1:48" s="135" customFormat="1" ht="12.75" thickBot="1">
      <c r="A70" s="125" t="s">
        <v>410</v>
      </c>
      <c r="B70" s="126">
        <f>SUM(B63:B69)</f>
        <v>12954</v>
      </c>
      <c r="C70" s="127"/>
      <c r="D70" s="126">
        <f>SUM(D63:D69)</f>
        <v>814.00000000000034</v>
      </c>
      <c r="E70" s="127"/>
      <c r="F70" s="126">
        <f>SUM(F63:F69)</f>
        <v>9055.2692307692305</v>
      </c>
      <c r="G70" s="102"/>
      <c r="H70" s="104"/>
      <c r="I70" s="103"/>
      <c r="J70" s="128">
        <f>SUM(J63:J69)</f>
        <v>51404.600000000006</v>
      </c>
      <c r="K70" s="102"/>
      <c r="L70" s="128">
        <f>SUM(L63:L69)</f>
        <v>51404.600000000006</v>
      </c>
      <c r="M70" s="102"/>
      <c r="N70" s="129">
        <f>SUM(N64:N69)</f>
        <v>814.00000000000034</v>
      </c>
      <c r="O70" s="106"/>
      <c r="P70" s="129">
        <f>SUM(P65:P69)</f>
        <v>9055.2692307692305</v>
      </c>
      <c r="Q70" s="102"/>
      <c r="R70" s="72"/>
      <c r="S70" s="127"/>
      <c r="T70" s="128">
        <f>SUM(T63:T69)</f>
        <v>62668.372811810732</v>
      </c>
      <c r="U70" s="127"/>
      <c r="V70" s="127"/>
      <c r="W70" s="124"/>
      <c r="X70" s="131"/>
      <c r="Y70" s="132"/>
      <c r="Z70" s="132"/>
      <c r="AA70" s="132"/>
      <c r="AB70" s="132"/>
      <c r="AC70" s="132"/>
      <c r="AD70" s="132" t="s">
        <v>390</v>
      </c>
      <c r="AE70" s="110"/>
      <c r="AF70" s="103"/>
      <c r="AG70" s="127"/>
      <c r="AH70" s="127"/>
      <c r="AI70" s="127"/>
      <c r="AJ70" s="103"/>
      <c r="AK70" s="133"/>
      <c r="AL70" s="103"/>
      <c r="AM70" s="133"/>
      <c r="AN70" s="103"/>
      <c r="AO70" s="133"/>
      <c r="AP70" s="103"/>
      <c r="AQ70" s="133"/>
      <c r="AR70" s="134"/>
      <c r="AS70" s="134"/>
      <c r="AT70" s="134"/>
      <c r="AU70" s="134"/>
      <c r="AV70" s="134"/>
    </row>
    <row r="71" spans="1:48" ht="12.75" thickTop="1">
      <c r="A71" s="125"/>
      <c r="B71" s="117"/>
      <c r="C71" s="118"/>
      <c r="D71" s="117"/>
      <c r="E71" s="114"/>
      <c r="F71" s="66"/>
      <c r="G71" s="66"/>
      <c r="H71" s="68"/>
      <c r="I71" s="115"/>
      <c r="J71" s="69"/>
      <c r="K71" s="66"/>
      <c r="L71" s="69"/>
      <c r="M71" s="66"/>
      <c r="N71" s="71"/>
      <c r="O71" s="70"/>
      <c r="P71" s="71"/>
      <c r="Q71" s="66"/>
      <c r="R71" s="72"/>
      <c r="S71" s="115"/>
      <c r="T71" s="73"/>
      <c r="U71" s="115"/>
      <c r="V71" s="115"/>
      <c r="W71" s="74"/>
      <c r="X71" s="85"/>
      <c r="Y71" s="86"/>
      <c r="Z71" s="86"/>
      <c r="AA71" s="86"/>
      <c r="AB71" s="86"/>
      <c r="AC71" s="86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59"/>
      <c r="AS71" s="59"/>
      <c r="AT71" s="59"/>
      <c r="AU71" s="60"/>
      <c r="AV71" s="59"/>
    </row>
    <row r="72" spans="1:48" ht="12.75" thickBot="1">
      <c r="A72" s="136" t="s">
        <v>411</v>
      </c>
      <c r="B72" s="117"/>
      <c r="C72" s="118"/>
      <c r="D72" s="117"/>
      <c r="E72" s="114"/>
      <c r="F72" s="66"/>
      <c r="G72" s="66"/>
      <c r="H72" s="68"/>
      <c r="I72" s="115"/>
      <c r="J72" s="69"/>
      <c r="K72" s="66"/>
      <c r="L72" s="137">
        <f>L70/+$D70</f>
        <v>63.150614250614233</v>
      </c>
      <c r="M72" s="66"/>
      <c r="N72" s="71"/>
      <c r="O72" s="70"/>
      <c r="P72" s="71"/>
      <c r="Q72" s="66"/>
      <c r="R72" s="72"/>
      <c r="S72" s="115"/>
      <c r="T72" s="137">
        <f>T70/+$D70</f>
        <v>76.988172987482443</v>
      </c>
      <c r="U72" s="115">
        <f>$T72-$L72</f>
        <v>13.83755873686821</v>
      </c>
      <c r="V72" s="115">
        <f>U72/$L72</f>
        <v>0.21911993891229048</v>
      </c>
      <c r="W72" s="74"/>
      <c r="X72" s="85"/>
      <c r="Y72" s="86"/>
      <c r="Z72" s="86"/>
      <c r="AA72" s="86"/>
      <c r="AB72" s="86"/>
      <c r="AC72" s="86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59"/>
      <c r="AS72" s="59"/>
      <c r="AT72" s="59"/>
      <c r="AU72" s="60"/>
      <c r="AV72" s="59"/>
    </row>
    <row r="73" spans="1:48" ht="12.75" thickTop="1">
      <c r="A73" s="113" t="s">
        <v>404</v>
      </c>
      <c r="B73" s="66">
        <f>+'1" W R E14'!I45/1000</f>
        <v>3118</v>
      </c>
      <c r="C73" s="114"/>
      <c r="D73" s="66"/>
      <c r="E73" s="114"/>
      <c r="F73" s="66"/>
      <c r="G73" s="66"/>
      <c r="H73" s="68"/>
      <c r="I73" s="115"/>
      <c r="J73" s="69"/>
      <c r="K73" s="66"/>
      <c r="L73" s="69"/>
      <c r="M73" s="66"/>
      <c r="N73" s="71"/>
      <c r="O73" s="70"/>
      <c r="P73" s="71"/>
      <c r="Q73" s="66"/>
      <c r="R73" s="72"/>
      <c r="S73" s="114"/>
      <c r="T73" s="116"/>
      <c r="U73" s="114"/>
      <c r="V73" s="114"/>
      <c r="W73" s="84"/>
      <c r="X73" s="85"/>
      <c r="Y73" s="86"/>
      <c r="Z73" s="86"/>
      <c r="AA73" s="86"/>
      <c r="AB73" s="86"/>
      <c r="AC73" s="86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88"/>
      <c r="AS73" s="88"/>
      <c r="AT73" s="88"/>
      <c r="AU73" s="88"/>
      <c r="AV73" s="88"/>
    </row>
    <row r="74" spans="1:48">
      <c r="A74" s="221" t="s">
        <v>405</v>
      </c>
      <c r="B74" s="117"/>
      <c r="C74" s="118"/>
      <c r="D74" s="117">
        <f>+'1" W R E14'!S49</f>
        <v>276.00000000000006</v>
      </c>
      <c r="E74" s="114"/>
      <c r="F74" s="66"/>
      <c r="G74" s="66"/>
      <c r="H74" s="222">
        <f>+'1" W R E14'!S2</f>
        <v>26.97</v>
      </c>
      <c r="I74" s="115"/>
      <c r="J74" s="69">
        <f>H74*D74</f>
        <v>7443.7200000000012</v>
      </c>
      <c r="K74" s="66"/>
      <c r="L74" s="69">
        <f t="shared" ref="L74:L79" si="24">+J74</f>
        <v>7443.7200000000012</v>
      </c>
      <c r="M74" s="66"/>
      <c r="N74" s="71">
        <f>D74</f>
        <v>276.00000000000006</v>
      </c>
      <c r="O74" s="70"/>
      <c r="P74" s="71"/>
      <c r="Q74" s="66"/>
      <c r="R74" s="120">
        <f t="shared" ref="R74:R79" si="25">H74*(1+$W$5)</f>
        <v>32.879664752464471</v>
      </c>
      <c r="S74" s="115"/>
      <c r="T74" s="121">
        <f>R74*+D74</f>
        <v>9074.7874716801962</v>
      </c>
      <c r="U74" s="115"/>
      <c r="V74" s="115"/>
      <c r="W74" s="74"/>
      <c r="X74" s="85"/>
      <c r="Y74" s="86"/>
      <c r="Z74" s="86"/>
      <c r="AA74" s="86"/>
      <c r="AB74" s="86"/>
      <c r="AC74" s="86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59"/>
      <c r="AS74" s="59"/>
      <c r="AT74" s="59"/>
      <c r="AU74" s="60"/>
      <c r="AV74" s="59"/>
    </row>
    <row r="75" spans="1:48">
      <c r="A75" s="221" t="s">
        <v>406</v>
      </c>
      <c r="B75" s="117"/>
      <c r="C75" s="118"/>
      <c r="D75" s="117"/>
      <c r="E75" s="114"/>
      <c r="F75" s="66">
        <f>+'1" W R E14'!V49</f>
        <v>404.00000000000023</v>
      </c>
      <c r="G75" s="66"/>
      <c r="H75" s="223">
        <f>+'1" W R E14'!S4</f>
        <v>3.61</v>
      </c>
      <c r="I75" s="115"/>
      <c r="J75" s="71">
        <f>H75*F75</f>
        <v>1458.4400000000007</v>
      </c>
      <c r="K75" s="66"/>
      <c r="L75" s="69">
        <f t="shared" si="24"/>
        <v>1458.4400000000007</v>
      </c>
      <c r="M75" s="66"/>
      <c r="N75" s="71"/>
      <c r="O75" s="70"/>
      <c r="P75" s="71">
        <f t="shared" ref="P75:P79" si="26">SUM(F75)</f>
        <v>404.00000000000023</v>
      </c>
      <c r="Q75" s="66"/>
      <c r="R75" s="120">
        <f t="shared" si="25"/>
        <v>4.4010229794733684</v>
      </c>
      <c r="S75" s="115"/>
      <c r="T75" s="121">
        <f>R75*F75</f>
        <v>1778.0132837072417</v>
      </c>
      <c r="U75" s="115"/>
      <c r="V75" s="115"/>
      <c r="W75" s="74"/>
      <c r="X75" s="85"/>
      <c r="Y75" s="86"/>
      <c r="Z75" s="86"/>
      <c r="AA75" s="86"/>
      <c r="AB75" s="86"/>
      <c r="AC75" s="86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59"/>
      <c r="AS75" s="59"/>
      <c r="AT75" s="59"/>
      <c r="AU75" s="60"/>
      <c r="AV75" s="59"/>
    </row>
    <row r="76" spans="1:48">
      <c r="A76" s="221" t="s">
        <v>385</v>
      </c>
      <c r="B76" s="117"/>
      <c r="C76" s="118"/>
      <c r="D76" s="117"/>
      <c r="E76" s="114"/>
      <c r="F76" s="66">
        <f>+'1" W R E14'!W49</f>
        <v>424.99999999999983</v>
      </c>
      <c r="G76" s="66"/>
      <c r="H76" s="223">
        <f>+'1" W R E14'!S5</f>
        <v>3.29</v>
      </c>
      <c r="I76" s="115"/>
      <c r="J76" s="71">
        <f>H76*F76</f>
        <v>1398.2499999999995</v>
      </c>
      <c r="K76" s="66"/>
      <c r="L76" s="69">
        <f t="shared" si="24"/>
        <v>1398.2499999999995</v>
      </c>
      <c r="M76" s="66"/>
      <c r="N76" s="71"/>
      <c r="O76" s="70"/>
      <c r="P76" s="71">
        <f t="shared" si="26"/>
        <v>424.99999999999983</v>
      </c>
      <c r="Q76" s="66"/>
      <c r="R76" s="120">
        <f t="shared" si="25"/>
        <v>4.0109045990214351</v>
      </c>
      <c r="S76" s="115"/>
      <c r="T76" s="121">
        <f t="shared" ref="T76:T79" si="27">R76*F76</f>
        <v>1704.6344545841093</v>
      </c>
      <c r="U76" s="115"/>
      <c r="V76" s="115"/>
      <c r="W76" s="84"/>
      <c r="X76" s="85"/>
      <c r="Y76" s="86"/>
      <c r="Z76" s="86"/>
      <c r="AA76" s="86"/>
      <c r="AB76" s="86"/>
      <c r="AC76" s="86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59"/>
      <c r="AS76" s="59"/>
      <c r="AT76" s="59"/>
      <c r="AU76" s="60"/>
      <c r="AV76" s="59"/>
    </row>
    <row r="77" spans="1:48">
      <c r="A77" s="221" t="s">
        <v>386</v>
      </c>
      <c r="B77" s="117"/>
      <c r="C77" s="118"/>
      <c r="D77" s="117"/>
      <c r="E77" s="114"/>
      <c r="F77" s="66">
        <f>+'1" W R E14'!X49</f>
        <v>209</v>
      </c>
      <c r="G77" s="66"/>
      <c r="H77" s="223">
        <f>+'1" W R E14'!S6</f>
        <v>3.12</v>
      </c>
      <c r="I77" s="115"/>
      <c r="J77" s="71">
        <f>H77*F77</f>
        <v>652.08000000000004</v>
      </c>
      <c r="K77" s="66"/>
      <c r="L77" s="69">
        <f t="shared" si="24"/>
        <v>652.08000000000004</v>
      </c>
      <c r="M77" s="66"/>
      <c r="N77" s="71"/>
      <c r="O77" s="70"/>
      <c r="P77" s="71">
        <f t="shared" si="26"/>
        <v>209</v>
      </c>
      <c r="Q77" s="66"/>
      <c r="R77" s="120">
        <f t="shared" si="25"/>
        <v>3.8036542094063464</v>
      </c>
      <c r="S77" s="115"/>
      <c r="T77" s="121">
        <f t="shared" si="27"/>
        <v>794.96372976592636</v>
      </c>
      <c r="U77" s="115"/>
      <c r="V77" s="115"/>
      <c r="W77" s="84"/>
      <c r="X77" s="85"/>
      <c r="Y77" s="86"/>
      <c r="Z77" s="86"/>
      <c r="AA77" s="86"/>
      <c r="AB77" s="86"/>
      <c r="AC77" s="86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59"/>
      <c r="AS77" s="88"/>
      <c r="AT77" s="59"/>
      <c r="AU77" s="60"/>
      <c r="AV77" s="59"/>
    </row>
    <row r="78" spans="1:48">
      <c r="A78" s="221" t="s">
        <v>387</v>
      </c>
      <c r="B78" s="117"/>
      <c r="C78" s="118"/>
      <c r="D78" s="117"/>
      <c r="E78" s="114"/>
      <c r="F78" s="66">
        <f>+'1" W R E14'!Y49</f>
        <v>232.99999999999997</v>
      </c>
      <c r="G78" s="66"/>
      <c r="H78" s="223">
        <f>+'1" W R E14'!S7</f>
        <v>2.79</v>
      </c>
      <c r="I78" s="115"/>
      <c r="J78" s="71">
        <f>H78*F78</f>
        <v>650.06999999999994</v>
      </c>
      <c r="K78" s="66"/>
      <c r="L78" s="69">
        <f t="shared" si="24"/>
        <v>650.06999999999994</v>
      </c>
      <c r="M78" s="66"/>
      <c r="N78" s="71"/>
      <c r="O78" s="70"/>
      <c r="P78" s="71">
        <f t="shared" si="26"/>
        <v>232.99999999999997</v>
      </c>
      <c r="Q78" s="66"/>
      <c r="R78" s="120">
        <f t="shared" si="25"/>
        <v>3.4013446295652905</v>
      </c>
      <c r="S78" s="115"/>
      <c r="T78" s="121">
        <f t="shared" si="27"/>
        <v>792.51329868871255</v>
      </c>
      <c r="U78" s="115"/>
      <c r="V78" s="115"/>
      <c r="W78" s="84"/>
      <c r="X78" s="85"/>
      <c r="Y78" s="86"/>
      <c r="Z78" s="86"/>
      <c r="AA78" s="86"/>
      <c r="AB78" s="86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59"/>
      <c r="AS78" s="88"/>
      <c r="AT78" s="59"/>
      <c r="AU78" s="60"/>
      <c r="AV78" s="59"/>
    </row>
    <row r="79" spans="1:48">
      <c r="A79" s="221" t="s">
        <v>388</v>
      </c>
      <c r="B79" s="117"/>
      <c r="C79" s="118"/>
      <c r="D79" s="117"/>
      <c r="E79" s="114"/>
      <c r="F79" s="66">
        <f>+'1" W R E14'!Z49</f>
        <v>643</v>
      </c>
      <c r="G79" s="66"/>
      <c r="H79" s="223">
        <f>+'1" W R E14'!S8</f>
        <v>2.5499999999999998</v>
      </c>
      <c r="I79" s="115"/>
      <c r="J79" s="71">
        <f>H79*F79</f>
        <v>1639.6499999999999</v>
      </c>
      <c r="K79" s="66"/>
      <c r="L79" s="69">
        <f t="shared" si="24"/>
        <v>1639.6499999999999</v>
      </c>
      <c r="M79" s="66"/>
      <c r="N79" s="71"/>
      <c r="O79" s="70"/>
      <c r="P79" s="71">
        <f t="shared" si="26"/>
        <v>643</v>
      </c>
      <c r="Q79" s="66"/>
      <c r="R79" s="120">
        <f t="shared" si="25"/>
        <v>3.1087558442263403</v>
      </c>
      <c r="S79" s="115"/>
      <c r="T79" s="121">
        <f t="shared" si="27"/>
        <v>1998.9300078375368</v>
      </c>
      <c r="U79" s="115"/>
      <c r="V79" s="115"/>
      <c r="W79" s="84"/>
      <c r="X79" s="85"/>
      <c r="Y79" s="86"/>
      <c r="Z79" s="86"/>
      <c r="AA79" s="86"/>
      <c r="AB79" s="86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59"/>
      <c r="AS79" s="88"/>
      <c r="AT79" s="59"/>
      <c r="AU79" s="60"/>
      <c r="AV79" s="59"/>
    </row>
    <row r="80" spans="1:48" s="135" customFormat="1" ht="12.75" thickBot="1">
      <c r="A80" s="125" t="s">
        <v>407</v>
      </c>
      <c r="B80" s="126">
        <f>SUM(B73:B79)</f>
        <v>3118</v>
      </c>
      <c r="C80" s="127"/>
      <c r="D80" s="126">
        <f>SUM(D73:D79)</f>
        <v>276.00000000000006</v>
      </c>
      <c r="E80" s="127"/>
      <c r="F80" s="126">
        <f>SUM(F73:F79)</f>
        <v>1914</v>
      </c>
      <c r="G80" s="102"/>
      <c r="H80" s="104"/>
      <c r="I80" s="103"/>
      <c r="J80" s="128">
        <f>SUM(J73:J79)</f>
        <v>13242.210000000001</v>
      </c>
      <c r="K80" s="102"/>
      <c r="L80" s="128">
        <f>SUM(L73:L79)</f>
        <v>13242.210000000001</v>
      </c>
      <c r="M80" s="102"/>
      <c r="N80" s="129">
        <f>SUM(N74:N79)</f>
        <v>276.00000000000006</v>
      </c>
      <c r="O80" s="106"/>
      <c r="P80" s="129">
        <f>SUM(P75:P79)</f>
        <v>1914</v>
      </c>
      <c r="Q80" s="102"/>
      <c r="R80" s="72"/>
      <c r="S80" s="127"/>
      <c r="T80" s="128">
        <f>SUM(T73:T79)</f>
        <v>16143.842246263723</v>
      </c>
      <c r="U80" s="115">
        <f>$T80-$L80</f>
        <v>2901.6322462637218</v>
      </c>
      <c r="V80" s="115">
        <f>U80/$L80</f>
        <v>0.21911993891229042</v>
      </c>
      <c r="W80" s="124"/>
      <c r="X80" s="131"/>
      <c r="Y80" s="132"/>
      <c r="Z80" s="132"/>
      <c r="AA80" s="132"/>
      <c r="AB80" s="132"/>
      <c r="AC80" s="132"/>
      <c r="AD80" s="132" t="s">
        <v>390</v>
      </c>
      <c r="AE80" s="110"/>
      <c r="AF80" s="103"/>
      <c r="AG80" s="127"/>
      <c r="AH80" s="127"/>
      <c r="AI80" s="127"/>
      <c r="AJ80" s="103"/>
      <c r="AK80" s="133"/>
      <c r="AL80" s="103"/>
      <c r="AM80" s="133"/>
      <c r="AN80" s="103"/>
      <c r="AO80" s="133"/>
      <c r="AP80" s="103"/>
      <c r="AQ80" s="133"/>
      <c r="AR80" s="134"/>
      <c r="AS80" s="134"/>
      <c r="AT80" s="134"/>
      <c r="AU80" s="134"/>
      <c r="AV80" s="134"/>
    </row>
    <row r="81" spans="1:48" ht="12.75" thickTop="1">
      <c r="A81" s="125"/>
      <c r="B81" s="117"/>
      <c r="C81" s="118"/>
      <c r="D81" s="117"/>
      <c r="E81" s="114"/>
      <c r="F81" s="66"/>
      <c r="G81" s="66"/>
      <c r="H81" s="68"/>
      <c r="I81" s="115"/>
      <c r="J81" s="69"/>
      <c r="K81" s="66"/>
      <c r="L81" s="69"/>
      <c r="M81" s="66"/>
      <c r="N81" s="71"/>
      <c r="O81" s="70"/>
      <c r="P81" s="71"/>
      <c r="Q81" s="66"/>
      <c r="R81" s="72"/>
      <c r="S81" s="115"/>
      <c r="T81" s="73"/>
      <c r="U81" s="115"/>
      <c r="V81" s="115"/>
      <c r="W81" s="74"/>
      <c r="X81" s="85"/>
      <c r="Y81" s="86"/>
      <c r="Z81" s="86"/>
      <c r="AA81" s="86"/>
      <c r="AB81" s="86"/>
      <c r="AC81" s="86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59"/>
      <c r="AS81" s="59"/>
      <c r="AT81" s="59"/>
      <c r="AU81" s="60"/>
      <c r="AV81" s="59"/>
    </row>
    <row r="82" spans="1:48" ht="12.75" thickBot="1">
      <c r="A82" s="136" t="s">
        <v>408</v>
      </c>
      <c r="B82" s="117"/>
      <c r="C82" s="118"/>
      <c r="D82" s="117"/>
      <c r="E82" s="114"/>
      <c r="F82" s="66"/>
      <c r="G82" s="66"/>
      <c r="H82" s="68"/>
      <c r="I82" s="115"/>
      <c r="J82" s="69"/>
      <c r="K82" s="66"/>
      <c r="L82" s="137">
        <f>L80/+$D80</f>
        <v>47.979021739130431</v>
      </c>
      <c r="M82" s="66"/>
      <c r="N82" s="71"/>
      <c r="O82" s="70"/>
      <c r="P82" s="71"/>
      <c r="Q82" s="66"/>
      <c r="R82" s="72"/>
      <c r="S82" s="115"/>
      <c r="T82" s="137">
        <f>T80/+$D80</f>
        <v>58.492182051680146</v>
      </c>
      <c r="U82" s="115">
        <f>$T82-$L82</f>
        <v>10.513160312549715</v>
      </c>
      <c r="V82" s="115">
        <f>U82/$L82</f>
        <v>0.21911993891229045</v>
      </c>
      <c r="W82" s="74"/>
      <c r="X82" s="85"/>
      <c r="Y82" s="86"/>
      <c r="Z82" s="86"/>
      <c r="AA82" s="86"/>
      <c r="AB82" s="86"/>
      <c r="AC82" s="86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59"/>
      <c r="AS82" s="59"/>
      <c r="AT82" s="59"/>
      <c r="AU82" s="60"/>
      <c r="AV82" s="59"/>
    </row>
    <row r="83" spans="1:48" ht="12.75" thickTop="1">
      <c r="A83" s="113" t="s">
        <v>412</v>
      </c>
      <c r="B83" s="66">
        <f>+'1" W Gov E14'!I28/1000</f>
        <v>541</v>
      </c>
      <c r="C83" s="114"/>
      <c r="D83" s="66"/>
      <c r="E83" s="114"/>
      <c r="F83" s="66"/>
      <c r="G83" s="66"/>
      <c r="H83" s="68"/>
      <c r="I83" s="115"/>
      <c r="J83" s="69"/>
      <c r="K83" s="66"/>
      <c r="L83" s="69"/>
      <c r="M83" s="66"/>
      <c r="N83" s="71"/>
      <c r="O83" s="70"/>
      <c r="P83" s="71"/>
      <c r="Q83" s="66"/>
      <c r="R83" s="72"/>
      <c r="S83" s="114"/>
      <c r="T83" s="116"/>
      <c r="U83" s="114"/>
      <c r="V83" s="114"/>
      <c r="W83" s="84"/>
      <c r="X83" s="85"/>
      <c r="Y83" s="86"/>
      <c r="Z83" s="86"/>
      <c r="AA83" s="86"/>
      <c r="AB83" s="86"/>
      <c r="AC83" s="86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88"/>
      <c r="AS83" s="88"/>
      <c r="AT83" s="88"/>
      <c r="AU83" s="88"/>
      <c r="AV83" s="88"/>
    </row>
    <row r="84" spans="1:48">
      <c r="A84" s="221" t="s">
        <v>405</v>
      </c>
      <c r="B84" s="117"/>
      <c r="C84" s="118"/>
      <c r="D84" s="117">
        <f>+'1" W Gov E14'!S32</f>
        <v>36.000000000000007</v>
      </c>
      <c r="E84" s="114"/>
      <c r="F84" s="66"/>
      <c r="G84" s="66"/>
      <c r="H84" s="222">
        <f>+'1" W Gov E14'!S2</f>
        <v>26.97</v>
      </c>
      <c r="I84" s="115"/>
      <c r="J84" s="69">
        <f>H84*D84</f>
        <v>970.92000000000019</v>
      </c>
      <c r="K84" s="66"/>
      <c r="L84" s="69">
        <f t="shared" ref="L84:L89" si="28">+J84</f>
        <v>970.92000000000019</v>
      </c>
      <c r="M84" s="66"/>
      <c r="N84" s="71">
        <f>D84</f>
        <v>36.000000000000007</v>
      </c>
      <c r="O84" s="70"/>
      <c r="P84" s="71"/>
      <c r="Q84" s="66"/>
      <c r="R84" s="120">
        <f t="shared" ref="R84:R89" si="29">H84*(1+$W$5)</f>
        <v>32.879664752464471</v>
      </c>
      <c r="S84" s="115"/>
      <c r="T84" s="121">
        <f>R84*+D84</f>
        <v>1183.6679310887212</v>
      </c>
      <c r="U84" s="115"/>
      <c r="V84" s="115"/>
      <c r="W84" s="74"/>
      <c r="X84" s="85"/>
      <c r="Y84" s="86"/>
      <c r="Z84" s="86"/>
      <c r="AA84" s="86"/>
      <c r="AB84" s="86"/>
      <c r="AC84" s="86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59"/>
      <c r="AS84" s="59"/>
      <c r="AT84" s="59"/>
      <c r="AU84" s="60"/>
      <c r="AV84" s="59"/>
    </row>
    <row r="85" spans="1:48">
      <c r="A85" s="221" t="s">
        <v>406</v>
      </c>
      <c r="B85" s="117"/>
      <c r="C85" s="118"/>
      <c r="D85" s="117"/>
      <c r="E85" s="114"/>
      <c r="F85" s="66">
        <f>+'1" W Gov E14'!V32</f>
        <v>92.999999999999986</v>
      </c>
      <c r="G85" s="66"/>
      <c r="H85" s="223">
        <f>+'1" W Gov E14'!S4</f>
        <v>3.61</v>
      </c>
      <c r="I85" s="115"/>
      <c r="J85" s="71">
        <f>H85*F85</f>
        <v>335.72999999999996</v>
      </c>
      <c r="K85" s="66"/>
      <c r="L85" s="69">
        <f t="shared" si="28"/>
        <v>335.72999999999996</v>
      </c>
      <c r="M85" s="66"/>
      <c r="N85" s="71"/>
      <c r="O85" s="70"/>
      <c r="P85" s="71">
        <f t="shared" ref="P85:P89" si="30">SUM(F85)</f>
        <v>92.999999999999986</v>
      </c>
      <c r="Q85" s="66"/>
      <c r="R85" s="120">
        <f t="shared" si="29"/>
        <v>4.4010229794733684</v>
      </c>
      <c r="S85" s="115"/>
      <c r="T85" s="121">
        <f>R85*F85</f>
        <v>409.29513709102321</v>
      </c>
      <c r="U85" s="115"/>
      <c r="V85" s="115"/>
      <c r="W85" s="74"/>
      <c r="X85" s="85"/>
      <c r="Y85" s="86"/>
      <c r="Z85" s="86"/>
      <c r="AA85" s="86"/>
      <c r="AB85" s="86"/>
      <c r="AC85" s="86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59"/>
      <c r="AS85" s="59"/>
      <c r="AT85" s="59"/>
      <c r="AU85" s="60"/>
      <c r="AV85" s="59"/>
    </row>
    <row r="86" spans="1:48">
      <c r="A86" s="221" t="s">
        <v>385</v>
      </c>
      <c r="B86" s="117"/>
      <c r="C86" s="118"/>
      <c r="D86" s="117"/>
      <c r="E86" s="114"/>
      <c r="F86" s="66">
        <f>+'1" W Gov E14'!W32</f>
        <v>217.00000000000006</v>
      </c>
      <c r="G86" s="66"/>
      <c r="H86" s="223">
        <f>+'1" W Gov E14'!S5</f>
        <v>3.29</v>
      </c>
      <c r="I86" s="115"/>
      <c r="J86" s="71">
        <f>H86*F86</f>
        <v>713.93000000000018</v>
      </c>
      <c r="K86" s="66"/>
      <c r="L86" s="69">
        <f t="shared" si="28"/>
        <v>713.93000000000018</v>
      </c>
      <c r="M86" s="66"/>
      <c r="N86" s="71"/>
      <c r="O86" s="70"/>
      <c r="P86" s="71">
        <f t="shared" si="30"/>
        <v>217.00000000000006</v>
      </c>
      <c r="Q86" s="66"/>
      <c r="R86" s="120">
        <f t="shared" si="29"/>
        <v>4.0109045990214351</v>
      </c>
      <c r="S86" s="115"/>
      <c r="T86" s="121">
        <f t="shared" ref="T86:T89" si="31">R86*F86</f>
        <v>870.36629798765171</v>
      </c>
      <c r="U86" s="115"/>
      <c r="V86" s="115"/>
      <c r="W86" s="84"/>
      <c r="X86" s="85"/>
      <c r="Y86" s="86"/>
      <c r="Z86" s="86"/>
      <c r="AA86" s="86"/>
      <c r="AB86" s="86"/>
      <c r="AC86" s="86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59"/>
      <c r="AS86" s="59"/>
      <c r="AT86" s="59"/>
      <c r="AU86" s="60"/>
      <c r="AV86" s="59"/>
    </row>
    <row r="87" spans="1:48">
      <c r="A87" s="221" t="s">
        <v>386</v>
      </c>
      <c r="B87" s="117"/>
      <c r="C87" s="118"/>
      <c r="D87" s="117"/>
      <c r="E87" s="114"/>
      <c r="F87" s="66">
        <f>+'1" W Gov E14'!X32</f>
        <v>50</v>
      </c>
      <c r="G87" s="66"/>
      <c r="H87" s="223">
        <f>+'1" W Gov E14'!S6</f>
        <v>3.12</v>
      </c>
      <c r="I87" s="115"/>
      <c r="J87" s="71">
        <f>H87*F87</f>
        <v>156</v>
      </c>
      <c r="K87" s="66"/>
      <c r="L87" s="69">
        <f t="shared" si="28"/>
        <v>156</v>
      </c>
      <c r="M87" s="66"/>
      <c r="N87" s="71"/>
      <c r="O87" s="70"/>
      <c r="P87" s="71">
        <f t="shared" si="30"/>
        <v>50</v>
      </c>
      <c r="Q87" s="66"/>
      <c r="R87" s="120">
        <f t="shared" si="29"/>
        <v>3.8036542094063464</v>
      </c>
      <c r="S87" s="115"/>
      <c r="T87" s="121">
        <f t="shared" si="31"/>
        <v>190.18271047031732</v>
      </c>
      <c r="U87" s="115"/>
      <c r="V87" s="115"/>
      <c r="W87" s="84"/>
      <c r="X87" s="85"/>
      <c r="Y87" s="86"/>
      <c r="Z87" s="86"/>
      <c r="AA87" s="86"/>
      <c r="AB87" s="86"/>
      <c r="AC87" s="86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59"/>
      <c r="AS87" s="88"/>
      <c r="AT87" s="59"/>
      <c r="AU87" s="60"/>
      <c r="AV87" s="59"/>
    </row>
    <row r="88" spans="1:48">
      <c r="A88" s="221" t="s">
        <v>387</v>
      </c>
      <c r="B88" s="117"/>
      <c r="C88" s="118"/>
      <c r="D88" s="117"/>
      <c r="E88" s="114"/>
      <c r="F88" s="66">
        <f>+'1" W Gov E14'!Y32</f>
        <v>0</v>
      </c>
      <c r="G88" s="66"/>
      <c r="H88" s="223">
        <f>+'1" W Gov E14'!S7</f>
        <v>2.79</v>
      </c>
      <c r="I88" s="115"/>
      <c r="J88" s="71">
        <f>H88*F88</f>
        <v>0</v>
      </c>
      <c r="K88" s="66"/>
      <c r="L88" s="69">
        <f t="shared" si="28"/>
        <v>0</v>
      </c>
      <c r="M88" s="66"/>
      <c r="N88" s="71"/>
      <c r="O88" s="70"/>
      <c r="P88" s="71">
        <f t="shared" si="30"/>
        <v>0</v>
      </c>
      <c r="Q88" s="66"/>
      <c r="R88" s="120">
        <f t="shared" si="29"/>
        <v>3.4013446295652905</v>
      </c>
      <c r="S88" s="115"/>
      <c r="T88" s="121">
        <f t="shared" si="31"/>
        <v>0</v>
      </c>
      <c r="U88" s="115"/>
      <c r="V88" s="115"/>
      <c r="W88" s="84"/>
      <c r="X88" s="85"/>
      <c r="Y88" s="86"/>
      <c r="Z88" s="86"/>
      <c r="AA88" s="86"/>
      <c r="AB88" s="86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59"/>
      <c r="AS88" s="88"/>
      <c r="AT88" s="59"/>
      <c r="AU88" s="60"/>
      <c r="AV88" s="59"/>
    </row>
    <row r="89" spans="1:48">
      <c r="A89" s="221" t="s">
        <v>388</v>
      </c>
      <c r="B89" s="117"/>
      <c r="C89" s="118"/>
      <c r="D89" s="117"/>
      <c r="E89" s="114"/>
      <c r="F89" s="66">
        <f>+'1" W Gov E14'!Z32</f>
        <v>0</v>
      </c>
      <c r="G89" s="66"/>
      <c r="H89" s="223">
        <f>+'1" W Gov E14'!S8</f>
        <v>2.5499999999999998</v>
      </c>
      <c r="I89" s="115"/>
      <c r="J89" s="71">
        <f>H89*F89</f>
        <v>0</v>
      </c>
      <c r="K89" s="66"/>
      <c r="L89" s="69">
        <f t="shared" si="28"/>
        <v>0</v>
      </c>
      <c r="M89" s="66"/>
      <c r="N89" s="71"/>
      <c r="O89" s="70"/>
      <c r="P89" s="71">
        <f t="shared" si="30"/>
        <v>0</v>
      </c>
      <c r="Q89" s="66"/>
      <c r="R89" s="120">
        <f t="shared" si="29"/>
        <v>3.1087558442263403</v>
      </c>
      <c r="S89" s="115"/>
      <c r="T89" s="121">
        <f t="shared" si="31"/>
        <v>0</v>
      </c>
      <c r="U89" s="115"/>
      <c r="V89" s="115"/>
      <c r="W89" s="84"/>
      <c r="X89" s="85"/>
      <c r="Y89" s="86"/>
      <c r="Z89" s="86"/>
      <c r="AA89" s="86"/>
      <c r="AB89" s="86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59"/>
      <c r="AS89" s="88"/>
      <c r="AT89" s="59"/>
      <c r="AU89" s="60"/>
      <c r="AV89" s="59"/>
    </row>
    <row r="90" spans="1:48" s="135" customFormat="1" ht="12.75" thickBot="1">
      <c r="A90" s="125" t="s">
        <v>413</v>
      </c>
      <c r="B90" s="126">
        <f>SUM(B83:B89)</f>
        <v>541</v>
      </c>
      <c r="C90" s="127"/>
      <c r="D90" s="126">
        <f>SUM(D83:D89)</f>
        <v>36.000000000000007</v>
      </c>
      <c r="E90" s="127"/>
      <c r="F90" s="126">
        <f>SUM(F83:F89)</f>
        <v>360.00000000000006</v>
      </c>
      <c r="G90" s="102"/>
      <c r="H90" s="104"/>
      <c r="I90" s="103"/>
      <c r="J90" s="128">
        <f>SUM(J83:J89)</f>
        <v>2176.5800000000004</v>
      </c>
      <c r="K90" s="102"/>
      <c r="L90" s="128">
        <f>SUM(L83:L89)</f>
        <v>2176.5800000000004</v>
      </c>
      <c r="M90" s="102"/>
      <c r="N90" s="129">
        <f>SUM(N84:N89)</f>
        <v>36.000000000000007</v>
      </c>
      <c r="O90" s="106"/>
      <c r="P90" s="129">
        <f>SUM(P85:P89)</f>
        <v>360.00000000000006</v>
      </c>
      <c r="Q90" s="102"/>
      <c r="R90" s="72"/>
      <c r="S90" s="127"/>
      <c r="T90" s="128">
        <f>SUM(T83:T89)</f>
        <v>2653.5120766377136</v>
      </c>
      <c r="U90" s="115">
        <f>$T90-$L90</f>
        <v>476.93207663771318</v>
      </c>
      <c r="V90" s="115">
        <f>U90/$L90</f>
        <v>0.21911993891229042</v>
      </c>
      <c r="W90" s="124"/>
      <c r="X90" s="131"/>
      <c r="Y90" s="132"/>
      <c r="Z90" s="132"/>
      <c r="AA90" s="132"/>
      <c r="AB90" s="132"/>
      <c r="AC90" s="132"/>
      <c r="AD90" s="132" t="s">
        <v>390</v>
      </c>
      <c r="AE90" s="110"/>
      <c r="AF90" s="103"/>
      <c r="AG90" s="127"/>
      <c r="AH90" s="127"/>
      <c r="AI90" s="127"/>
      <c r="AJ90" s="103"/>
      <c r="AK90" s="133"/>
      <c r="AL90" s="103"/>
      <c r="AM90" s="133"/>
      <c r="AN90" s="103"/>
      <c r="AO90" s="133"/>
      <c r="AP90" s="103"/>
      <c r="AQ90" s="133"/>
      <c r="AR90" s="134"/>
      <c r="AS90" s="134"/>
      <c r="AT90" s="134"/>
      <c r="AU90" s="134"/>
      <c r="AV90" s="134"/>
    </row>
    <row r="91" spans="1:48" ht="12.75" thickTop="1">
      <c r="A91" s="125"/>
      <c r="B91" s="117"/>
      <c r="C91" s="118"/>
      <c r="D91" s="117"/>
      <c r="E91" s="114"/>
      <c r="F91" s="66"/>
      <c r="G91" s="66"/>
      <c r="H91" s="68"/>
      <c r="I91" s="115"/>
      <c r="J91" s="69"/>
      <c r="K91" s="66"/>
      <c r="L91" s="69"/>
      <c r="M91" s="66"/>
      <c r="N91" s="71"/>
      <c r="O91" s="70"/>
      <c r="P91" s="71"/>
      <c r="Q91" s="66"/>
      <c r="R91" s="72"/>
      <c r="S91" s="115"/>
      <c r="T91" s="73"/>
      <c r="U91" s="115"/>
      <c r="V91" s="115"/>
      <c r="W91" s="74"/>
      <c r="X91" s="85"/>
      <c r="Y91" s="86"/>
      <c r="Z91" s="86"/>
      <c r="AA91" s="86"/>
      <c r="AB91" s="86"/>
      <c r="AC91" s="86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59"/>
      <c r="AS91" s="59"/>
      <c r="AT91" s="59"/>
      <c r="AU91" s="60"/>
      <c r="AV91" s="59"/>
    </row>
    <row r="92" spans="1:48" ht="12.75" thickBot="1">
      <c r="A92" s="136" t="s">
        <v>414</v>
      </c>
      <c r="B92" s="117"/>
      <c r="C92" s="118"/>
      <c r="D92" s="117"/>
      <c r="E92" s="114"/>
      <c r="F92" s="66"/>
      <c r="G92" s="66"/>
      <c r="H92" s="68"/>
      <c r="I92" s="115"/>
      <c r="J92" s="69"/>
      <c r="K92" s="66"/>
      <c r="L92" s="137">
        <f>L90/+$D90</f>
        <v>60.460555555555551</v>
      </c>
      <c r="M92" s="66"/>
      <c r="N92" s="71"/>
      <c r="O92" s="70"/>
      <c r="P92" s="71"/>
      <c r="Q92" s="66"/>
      <c r="R92" s="72"/>
      <c r="S92" s="115"/>
      <c r="T92" s="137">
        <f>T90/+$D90</f>
        <v>73.708668795492031</v>
      </c>
      <c r="U92" s="115">
        <f>$T92-$L92</f>
        <v>13.24811323993648</v>
      </c>
      <c r="V92" s="115">
        <f>U92/$L92</f>
        <v>0.21911993891229051</v>
      </c>
      <c r="W92" s="74"/>
      <c r="X92" s="85"/>
      <c r="Y92" s="86"/>
      <c r="Z92" s="86"/>
      <c r="AA92" s="86"/>
      <c r="AB92" s="86"/>
      <c r="AC92" s="86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59"/>
      <c r="AS92" s="59"/>
      <c r="AT92" s="59"/>
      <c r="AU92" s="60"/>
      <c r="AV92" s="59"/>
    </row>
    <row r="93" spans="1:48" ht="12.75" thickTop="1">
      <c r="A93" s="113" t="s">
        <v>415</v>
      </c>
      <c r="B93" s="66">
        <f>+'1" W Ind E14'!I17/1000</f>
        <v>161</v>
      </c>
      <c r="C93" s="114"/>
      <c r="D93" s="66"/>
      <c r="E93" s="114"/>
      <c r="F93" s="66"/>
      <c r="G93" s="66"/>
      <c r="H93" s="68"/>
      <c r="I93" s="115"/>
      <c r="J93" s="69"/>
      <c r="K93" s="66"/>
      <c r="L93" s="69"/>
      <c r="M93" s="66"/>
      <c r="N93" s="71"/>
      <c r="O93" s="70"/>
      <c r="P93" s="71"/>
      <c r="Q93" s="66"/>
      <c r="R93" s="72"/>
      <c r="S93" s="114"/>
      <c r="T93" s="116"/>
      <c r="U93" s="114"/>
      <c r="V93" s="114"/>
      <c r="W93" s="84"/>
      <c r="X93" s="85"/>
      <c r="Y93" s="86"/>
      <c r="Z93" s="86"/>
      <c r="AA93" s="86"/>
      <c r="AB93" s="86"/>
      <c r="AC93" s="86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88"/>
      <c r="AS93" s="88"/>
      <c r="AT93" s="88"/>
      <c r="AU93" s="88"/>
      <c r="AV93" s="88"/>
    </row>
    <row r="94" spans="1:48">
      <c r="A94" s="221" t="s">
        <v>405</v>
      </c>
      <c r="B94" s="117"/>
      <c r="C94" s="118"/>
      <c r="D94" s="117">
        <f>+'1" W Ind E14'!S21</f>
        <v>12</v>
      </c>
      <c r="E94" s="114"/>
      <c r="F94" s="66"/>
      <c r="G94" s="66"/>
      <c r="H94" s="222">
        <f>+'1" W Ind E14'!S2</f>
        <v>26.97</v>
      </c>
      <c r="I94" s="115"/>
      <c r="J94" s="69">
        <f>H94*D94</f>
        <v>323.64</v>
      </c>
      <c r="K94" s="66"/>
      <c r="L94" s="69">
        <f t="shared" ref="L94:L99" si="32">+J94</f>
        <v>323.64</v>
      </c>
      <c r="M94" s="66"/>
      <c r="N94" s="71">
        <f>D94</f>
        <v>12</v>
      </c>
      <c r="O94" s="70"/>
      <c r="P94" s="71"/>
      <c r="Q94" s="66"/>
      <c r="R94" s="120">
        <f t="shared" ref="R94:R99" si="33">H94*(1+$W$5)</f>
        <v>32.879664752464471</v>
      </c>
      <c r="S94" s="115"/>
      <c r="T94" s="121">
        <f>R94*+D94</f>
        <v>394.55597702957368</v>
      </c>
      <c r="U94" s="115"/>
      <c r="V94" s="115"/>
      <c r="W94" s="74"/>
      <c r="X94" s="85"/>
      <c r="Y94" s="86"/>
      <c r="Z94" s="86"/>
      <c r="AA94" s="86"/>
      <c r="AB94" s="86"/>
      <c r="AC94" s="86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59"/>
      <c r="AS94" s="59"/>
      <c r="AT94" s="59"/>
      <c r="AU94" s="60"/>
      <c r="AV94" s="59"/>
    </row>
    <row r="95" spans="1:48">
      <c r="A95" s="221" t="s">
        <v>406</v>
      </c>
      <c r="B95" s="117"/>
      <c r="C95" s="118"/>
      <c r="D95" s="117"/>
      <c r="E95" s="114"/>
      <c r="F95" s="66">
        <f>+'1" W Ind E14'!V21</f>
        <v>12</v>
      </c>
      <c r="G95" s="66"/>
      <c r="H95" s="223">
        <f>+'1" W Ind E14'!S4</f>
        <v>3.61</v>
      </c>
      <c r="I95" s="115"/>
      <c r="J95" s="71">
        <f>H95*F95</f>
        <v>43.32</v>
      </c>
      <c r="K95" s="66"/>
      <c r="L95" s="69">
        <f t="shared" si="32"/>
        <v>43.32</v>
      </c>
      <c r="M95" s="66"/>
      <c r="N95" s="71"/>
      <c r="O95" s="70"/>
      <c r="P95" s="71">
        <f t="shared" ref="P95:P99" si="34">SUM(F95)</f>
        <v>12</v>
      </c>
      <c r="Q95" s="66"/>
      <c r="R95" s="120">
        <f t="shared" si="33"/>
        <v>4.4010229794733684</v>
      </c>
      <c r="S95" s="115"/>
      <c r="T95" s="121">
        <f>R95*F95</f>
        <v>52.812275753680424</v>
      </c>
      <c r="U95" s="115"/>
      <c r="V95" s="115"/>
      <c r="W95" s="74"/>
      <c r="X95" s="85"/>
      <c r="Y95" s="86"/>
      <c r="Z95" s="86"/>
      <c r="AA95" s="86"/>
      <c r="AB95" s="86"/>
      <c r="AC95" s="86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59"/>
      <c r="AS95" s="59"/>
      <c r="AT95" s="59"/>
      <c r="AU95" s="60"/>
      <c r="AV95" s="59"/>
    </row>
    <row r="96" spans="1:48">
      <c r="A96" s="221" t="s">
        <v>385</v>
      </c>
      <c r="B96" s="117"/>
      <c r="C96" s="118"/>
      <c r="D96" s="117"/>
      <c r="E96" s="114"/>
      <c r="F96" s="66">
        <f>+'1" W Ind E14'!W21</f>
        <v>37</v>
      </c>
      <c r="G96" s="66"/>
      <c r="H96" s="223">
        <f>+'1" W Ind E14'!S5</f>
        <v>3.29</v>
      </c>
      <c r="I96" s="115"/>
      <c r="J96" s="71">
        <f>H96*F96</f>
        <v>121.73</v>
      </c>
      <c r="K96" s="66"/>
      <c r="L96" s="69">
        <f t="shared" si="32"/>
        <v>121.73</v>
      </c>
      <c r="M96" s="66"/>
      <c r="N96" s="71"/>
      <c r="O96" s="70"/>
      <c r="P96" s="71">
        <f t="shared" si="34"/>
        <v>37</v>
      </c>
      <c r="Q96" s="66"/>
      <c r="R96" s="120">
        <f t="shared" si="33"/>
        <v>4.0109045990214351</v>
      </c>
      <c r="S96" s="115"/>
      <c r="T96" s="121">
        <f t="shared" ref="T96:T99" si="35">R96*F96</f>
        <v>148.40347016379309</v>
      </c>
      <c r="U96" s="115"/>
      <c r="V96" s="115"/>
      <c r="W96" s="84"/>
      <c r="X96" s="85"/>
      <c r="Y96" s="86"/>
      <c r="Z96" s="86"/>
      <c r="AA96" s="86"/>
      <c r="AB96" s="86"/>
      <c r="AC96" s="86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59"/>
      <c r="AS96" s="59"/>
      <c r="AT96" s="59"/>
      <c r="AU96" s="60"/>
      <c r="AV96" s="59"/>
    </row>
    <row r="97" spans="1:48">
      <c r="A97" s="221" t="s">
        <v>386</v>
      </c>
      <c r="B97" s="117"/>
      <c r="C97" s="118"/>
      <c r="D97" s="117"/>
      <c r="E97" s="114"/>
      <c r="F97" s="66">
        <f>+'1" W Ind E14'!X21</f>
        <v>40</v>
      </c>
      <c r="G97" s="66"/>
      <c r="H97" s="223">
        <f>+'1" W Ind E14'!S6</f>
        <v>3.12</v>
      </c>
      <c r="I97" s="115"/>
      <c r="J97" s="71">
        <f>H97*F97</f>
        <v>124.80000000000001</v>
      </c>
      <c r="K97" s="66"/>
      <c r="L97" s="69">
        <f t="shared" si="32"/>
        <v>124.80000000000001</v>
      </c>
      <c r="M97" s="66"/>
      <c r="N97" s="71"/>
      <c r="O97" s="70"/>
      <c r="P97" s="71">
        <f t="shared" si="34"/>
        <v>40</v>
      </c>
      <c r="Q97" s="66"/>
      <c r="R97" s="120">
        <f t="shared" si="33"/>
        <v>3.8036542094063464</v>
      </c>
      <c r="S97" s="115"/>
      <c r="T97" s="121">
        <f t="shared" si="35"/>
        <v>152.14616837625385</v>
      </c>
      <c r="U97" s="115"/>
      <c r="V97" s="115"/>
      <c r="W97" s="84"/>
      <c r="X97" s="85"/>
      <c r="Y97" s="86"/>
      <c r="Z97" s="86"/>
      <c r="AA97" s="86"/>
      <c r="AB97" s="86"/>
      <c r="AC97" s="86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59"/>
      <c r="AS97" s="88"/>
      <c r="AT97" s="59"/>
      <c r="AU97" s="60"/>
      <c r="AV97" s="59"/>
    </row>
    <row r="98" spans="1:48">
      <c r="A98" s="221" t="s">
        <v>387</v>
      </c>
      <c r="B98" s="117"/>
      <c r="C98" s="118"/>
      <c r="D98" s="117"/>
      <c r="E98" s="114"/>
      <c r="F98" s="66">
        <f>+'1" W Ind E14'!Y21</f>
        <v>19</v>
      </c>
      <c r="G98" s="66"/>
      <c r="H98" s="223">
        <f>+'1" W Ind E14'!S7</f>
        <v>2.79</v>
      </c>
      <c r="I98" s="115"/>
      <c r="J98" s="71">
        <f>H98*F98</f>
        <v>53.01</v>
      </c>
      <c r="K98" s="66"/>
      <c r="L98" s="69">
        <f t="shared" si="32"/>
        <v>53.01</v>
      </c>
      <c r="M98" s="66"/>
      <c r="N98" s="71"/>
      <c r="O98" s="70"/>
      <c r="P98" s="71">
        <f t="shared" si="34"/>
        <v>19</v>
      </c>
      <c r="Q98" s="66"/>
      <c r="R98" s="120">
        <f t="shared" si="33"/>
        <v>3.4013446295652905</v>
      </c>
      <c r="S98" s="115"/>
      <c r="T98" s="121">
        <f t="shared" si="35"/>
        <v>64.625547961740523</v>
      </c>
      <c r="U98" s="115"/>
      <c r="V98" s="115"/>
      <c r="W98" s="84"/>
      <c r="X98" s="85"/>
      <c r="Y98" s="86"/>
      <c r="Z98" s="86"/>
      <c r="AA98" s="86"/>
      <c r="AB98" s="86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59"/>
      <c r="AS98" s="88"/>
      <c r="AT98" s="59"/>
      <c r="AU98" s="60"/>
      <c r="AV98" s="59"/>
    </row>
    <row r="99" spans="1:48">
      <c r="A99" s="221" t="s">
        <v>388</v>
      </c>
      <c r="B99" s="117"/>
      <c r="C99" s="118"/>
      <c r="D99" s="117"/>
      <c r="E99" s="114"/>
      <c r="F99" s="66">
        <f>+'1" W Ind E14'!Z21</f>
        <v>0</v>
      </c>
      <c r="G99" s="66"/>
      <c r="H99" s="223">
        <f>+'1" W Ind E14'!S8</f>
        <v>2.5499999999999998</v>
      </c>
      <c r="I99" s="115"/>
      <c r="J99" s="71">
        <f>H99*F99</f>
        <v>0</v>
      </c>
      <c r="K99" s="66"/>
      <c r="L99" s="69">
        <f t="shared" si="32"/>
        <v>0</v>
      </c>
      <c r="M99" s="66"/>
      <c r="N99" s="71"/>
      <c r="O99" s="70"/>
      <c r="P99" s="71">
        <f t="shared" si="34"/>
        <v>0</v>
      </c>
      <c r="Q99" s="66"/>
      <c r="R99" s="120">
        <f t="shared" si="33"/>
        <v>3.1087558442263403</v>
      </c>
      <c r="S99" s="115"/>
      <c r="T99" s="121">
        <f t="shared" si="35"/>
        <v>0</v>
      </c>
      <c r="U99" s="115"/>
      <c r="V99" s="115"/>
      <c r="W99" s="84"/>
      <c r="X99" s="85"/>
      <c r="Y99" s="86"/>
      <c r="Z99" s="86"/>
      <c r="AA99" s="86"/>
      <c r="AB99" s="86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59"/>
      <c r="AS99" s="88"/>
      <c r="AT99" s="59"/>
      <c r="AU99" s="60"/>
      <c r="AV99" s="59"/>
    </row>
    <row r="100" spans="1:48" s="135" customFormat="1" ht="12.75" thickBot="1">
      <c r="A100" s="125" t="s">
        <v>416</v>
      </c>
      <c r="B100" s="126">
        <f>SUM(B93:B99)</f>
        <v>161</v>
      </c>
      <c r="C100" s="127"/>
      <c r="D100" s="126">
        <f>SUM(D93:D99)</f>
        <v>12</v>
      </c>
      <c r="E100" s="127"/>
      <c r="F100" s="126">
        <f>SUM(F93:F99)</f>
        <v>108</v>
      </c>
      <c r="G100" s="102"/>
      <c r="H100" s="104"/>
      <c r="I100" s="103"/>
      <c r="J100" s="128">
        <f>SUM(J93:J99)</f>
        <v>666.5</v>
      </c>
      <c r="K100" s="102"/>
      <c r="L100" s="128">
        <f>SUM(L93:L99)</f>
        <v>666.5</v>
      </c>
      <c r="M100" s="102"/>
      <c r="N100" s="129">
        <f>SUM(N94:N99)</f>
        <v>12</v>
      </c>
      <c r="O100" s="106"/>
      <c r="P100" s="129">
        <f>SUM(P95:P99)</f>
        <v>108</v>
      </c>
      <c r="Q100" s="102"/>
      <c r="R100" s="72"/>
      <c r="S100" s="127"/>
      <c r="T100" s="128">
        <f>SUM(T93:T99)</f>
        <v>812.54343928504159</v>
      </c>
      <c r="U100" s="127"/>
      <c r="V100" s="127"/>
      <c r="W100" s="124"/>
      <c r="X100" s="131"/>
      <c r="Y100" s="132"/>
      <c r="Z100" s="132"/>
      <c r="AA100" s="132"/>
      <c r="AB100" s="132"/>
      <c r="AC100" s="132"/>
      <c r="AD100" s="132" t="s">
        <v>390</v>
      </c>
      <c r="AE100" s="110"/>
      <c r="AF100" s="103"/>
      <c r="AG100" s="127"/>
      <c r="AH100" s="127"/>
      <c r="AI100" s="127"/>
      <c r="AJ100" s="103"/>
      <c r="AK100" s="133"/>
      <c r="AL100" s="103"/>
      <c r="AM100" s="133"/>
      <c r="AN100" s="103"/>
      <c r="AO100" s="133"/>
      <c r="AP100" s="103"/>
      <c r="AQ100" s="133"/>
      <c r="AR100" s="134"/>
      <c r="AS100" s="134"/>
      <c r="AT100" s="134"/>
      <c r="AU100" s="134"/>
      <c r="AV100" s="134"/>
    </row>
    <row r="101" spans="1:48" ht="12.75" thickTop="1">
      <c r="A101" s="125"/>
      <c r="B101" s="117"/>
      <c r="C101" s="118"/>
      <c r="D101" s="117"/>
      <c r="E101" s="114"/>
      <c r="F101" s="66"/>
      <c r="G101" s="66"/>
      <c r="H101" s="68"/>
      <c r="I101" s="115"/>
      <c r="J101" s="69"/>
      <c r="K101" s="66"/>
      <c r="L101" s="69"/>
      <c r="M101" s="66"/>
      <c r="N101" s="71"/>
      <c r="O101" s="70"/>
      <c r="P101" s="71"/>
      <c r="Q101" s="66"/>
      <c r="R101" s="72"/>
      <c r="S101" s="115"/>
      <c r="T101" s="73"/>
      <c r="U101" s="115"/>
      <c r="V101" s="115"/>
      <c r="W101" s="74"/>
      <c r="X101" s="85"/>
      <c r="Y101" s="86"/>
      <c r="Z101" s="86"/>
      <c r="AA101" s="86"/>
      <c r="AB101" s="86"/>
      <c r="AC101" s="86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59"/>
      <c r="AS101" s="59"/>
      <c r="AT101" s="59"/>
      <c r="AU101" s="60"/>
      <c r="AV101" s="59"/>
    </row>
    <row r="102" spans="1:48" ht="12.75" thickBot="1">
      <c r="A102" s="136" t="s">
        <v>417</v>
      </c>
      <c r="B102" s="117"/>
      <c r="C102" s="118"/>
      <c r="D102" s="117"/>
      <c r="E102" s="114"/>
      <c r="F102" s="66"/>
      <c r="G102" s="66"/>
      <c r="H102" s="68"/>
      <c r="I102" s="115"/>
      <c r="J102" s="69"/>
      <c r="K102" s="66"/>
      <c r="L102" s="137">
        <f>L100/+$D100</f>
        <v>55.541666666666664</v>
      </c>
      <c r="M102" s="66"/>
      <c r="N102" s="71"/>
      <c r="O102" s="70"/>
      <c r="P102" s="71"/>
      <c r="Q102" s="66"/>
      <c r="R102" s="72"/>
      <c r="S102" s="115"/>
      <c r="T102" s="137">
        <f>T100/+$D100</f>
        <v>67.711953273753466</v>
      </c>
      <c r="U102" s="115">
        <f>$T102-$L102</f>
        <v>12.170286607086801</v>
      </c>
      <c r="V102" s="115">
        <f>U102/$L102</f>
        <v>0.21911993891229051</v>
      </c>
      <c r="W102" s="74"/>
      <c r="X102" s="85"/>
      <c r="Y102" s="86"/>
      <c r="Z102" s="86"/>
      <c r="AA102" s="86"/>
      <c r="AB102" s="86"/>
      <c r="AC102" s="86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59"/>
      <c r="AS102" s="59"/>
      <c r="AT102" s="59"/>
      <c r="AU102" s="60"/>
      <c r="AV102" s="59"/>
    </row>
    <row r="103" spans="1:48" ht="12.75" thickTop="1">
      <c r="A103" s="136"/>
      <c r="B103" s="117"/>
      <c r="C103" s="118"/>
      <c r="D103" s="117"/>
      <c r="E103" s="114"/>
      <c r="F103" s="66"/>
      <c r="G103" s="66"/>
      <c r="H103" s="68"/>
      <c r="I103" s="115"/>
      <c r="J103" s="69"/>
      <c r="K103" s="66"/>
      <c r="L103" s="69"/>
      <c r="M103" s="66"/>
      <c r="N103" s="71"/>
      <c r="O103" s="70"/>
      <c r="P103" s="71"/>
      <c r="Q103" s="66"/>
      <c r="R103" s="72"/>
      <c r="S103" s="115"/>
      <c r="T103" s="73"/>
      <c r="U103" s="115"/>
      <c r="V103" s="115"/>
      <c r="W103" s="74"/>
      <c r="X103" s="85"/>
      <c r="Y103" s="86"/>
      <c r="Z103" s="86"/>
      <c r="AA103" s="86"/>
      <c r="AB103" s="86"/>
      <c r="AC103" s="86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59"/>
      <c r="AS103" s="59"/>
      <c r="AT103" s="59"/>
      <c r="AU103" s="60"/>
      <c r="AV103" s="59"/>
    </row>
    <row r="104" spans="1:48">
      <c r="A104" s="113" t="s">
        <v>418</v>
      </c>
      <c r="B104" s="66">
        <f>+'1.5" W C E14'!I100/1000</f>
        <v>8956</v>
      </c>
      <c r="C104" s="114"/>
      <c r="D104" s="66"/>
      <c r="E104" s="114"/>
      <c r="F104" s="66"/>
      <c r="G104" s="66"/>
      <c r="H104" s="68"/>
      <c r="I104" s="115"/>
      <c r="J104" s="69"/>
      <c r="K104" s="66"/>
      <c r="L104" s="69"/>
      <c r="M104" s="66"/>
      <c r="N104" s="71"/>
      <c r="O104" s="70"/>
      <c r="P104" s="71"/>
      <c r="Q104" s="66"/>
      <c r="R104" s="72"/>
      <c r="S104" s="114"/>
      <c r="T104" s="116"/>
      <c r="U104" s="114"/>
      <c r="V104" s="114"/>
      <c r="W104" s="84"/>
      <c r="X104" s="85"/>
      <c r="Y104" s="86"/>
      <c r="Z104" s="86"/>
      <c r="AA104" s="86"/>
      <c r="AB104" s="86"/>
      <c r="AC104" s="86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88"/>
      <c r="AS104" s="88"/>
      <c r="AT104" s="88"/>
      <c r="AU104" s="88"/>
      <c r="AV104" s="88"/>
    </row>
    <row r="105" spans="1:48">
      <c r="A105" s="221" t="s">
        <v>419</v>
      </c>
      <c r="B105" s="117"/>
      <c r="C105" s="118"/>
      <c r="D105" s="117">
        <f>+'1.5" W C E14'!S104</f>
        <v>210.99999999999972</v>
      </c>
      <c r="E105" s="114"/>
      <c r="F105" s="66"/>
      <c r="G105" s="66"/>
      <c r="H105" s="222">
        <f>+'1.5" W C E14'!S2</f>
        <v>51.22</v>
      </c>
      <c r="I105" s="115"/>
      <c r="J105" s="69">
        <f>H105*D105</f>
        <v>10807.419999999986</v>
      </c>
      <c r="K105" s="66"/>
      <c r="L105" s="69">
        <f t="shared" ref="L105:L109" si="36">+J105</f>
        <v>10807.419999999986</v>
      </c>
      <c r="M105" s="66"/>
      <c r="N105" s="71">
        <f>D105</f>
        <v>210.99999999999972</v>
      </c>
      <c r="O105" s="70"/>
      <c r="P105" s="71"/>
      <c r="Q105" s="66"/>
      <c r="R105" s="120">
        <f t="shared" ref="R105:R110" si="37">H105*(1+$W$5)</f>
        <v>62.443323271087515</v>
      </c>
      <c r="S105" s="115"/>
      <c r="T105" s="121">
        <f>R105*+D105</f>
        <v>13175.541210199448</v>
      </c>
      <c r="U105" s="115"/>
      <c r="V105" s="115"/>
      <c r="W105" s="74"/>
      <c r="X105" s="85"/>
      <c r="Y105" s="86"/>
      <c r="Z105" s="86"/>
      <c r="AA105" s="86"/>
      <c r="AB105" s="86"/>
      <c r="AC105" s="86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59"/>
      <c r="AS105" s="59"/>
      <c r="AT105" s="59"/>
      <c r="AU105" s="60"/>
      <c r="AV105" s="59"/>
    </row>
    <row r="106" spans="1:48">
      <c r="A106" s="221" t="s">
        <v>420</v>
      </c>
      <c r="B106" s="117"/>
      <c r="C106" s="118"/>
      <c r="D106" s="117"/>
      <c r="E106" s="114"/>
      <c r="F106" s="66">
        <f>+'1.5" W C E14'!V104</f>
        <v>1431.9999999999986</v>
      </c>
      <c r="G106" s="66"/>
      <c r="H106" s="223">
        <f>+'1.5" W C E14'!S4</f>
        <v>3.29</v>
      </c>
      <c r="I106" s="115"/>
      <c r="J106" s="71">
        <f>H106*F106</f>
        <v>4711.2799999999952</v>
      </c>
      <c r="K106" s="66"/>
      <c r="L106" s="69">
        <f t="shared" si="36"/>
        <v>4711.2799999999952</v>
      </c>
      <c r="M106" s="66"/>
      <c r="N106" s="71"/>
      <c r="O106" s="70"/>
      <c r="P106" s="71">
        <f t="shared" ref="P106:P109" si="38">SUM(F106)</f>
        <v>1431.9999999999986</v>
      </c>
      <c r="Q106" s="66"/>
      <c r="R106" s="120">
        <f t="shared" si="37"/>
        <v>4.0109045990214351</v>
      </c>
      <c r="S106" s="115"/>
      <c r="T106" s="121">
        <f>R106*F106</f>
        <v>5743.6153857986892</v>
      </c>
      <c r="U106" s="115"/>
      <c r="V106" s="115"/>
      <c r="W106" s="74"/>
      <c r="X106" s="85"/>
      <c r="Y106" s="86"/>
      <c r="Z106" s="86"/>
      <c r="AA106" s="86"/>
      <c r="AB106" s="86"/>
      <c r="AC106" s="86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59"/>
      <c r="AS106" s="59"/>
      <c r="AT106" s="59"/>
      <c r="AU106" s="60"/>
      <c r="AV106" s="59"/>
    </row>
    <row r="107" spans="1:48">
      <c r="A107" s="221" t="s">
        <v>386</v>
      </c>
      <c r="B107" s="117"/>
      <c r="C107" s="118"/>
      <c r="D107" s="117"/>
      <c r="E107" s="114"/>
      <c r="F107" s="66">
        <f>+'1.5" W C E14'!W104</f>
        <v>2460</v>
      </c>
      <c r="G107" s="66"/>
      <c r="H107" s="223">
        <f>+'1.5" W C E14'!S5</f>
        <v>3.12</v>
      </c>
      <c r="I107" s="115"/>
      <c r="J107" s="71">
        <f>H107*F107</f>
        <v>7675.2</v>
      </c>
      <c r="K107" s="66"/>
      <c r="L107" s="69">
        <f t="shared" si="36"/>
        <v>7675.2</v>
      </c>
      <c r="M107" s="66"/>
      <c r="N107" s="71"/>
      <c r="O107" s="70"/>
      <c r="P107" s="71">
        <f t="shared" si="38"/>
        <v>2460</v>
      </c>
      <c r="Q107" s="66"/>
      <c r="R107" s="120">
        <f t="shared" si="37"/>
        <v>3.8036542094063464</v>
      </c>
      <c r="S107" s="115"/>
      <c r="T107" s="121">
        <f t="shared" ref="T107:T109" si="39">R107*F107</f>
        <v>9356.9893551396126</v>
      </c>
      <c r="U107" s="115"/>
      <c r="V107" s="115"/>
      <c r="W107" s="84"/>
      <c r="X107" s="85"/>
      <c r="Y107" s="86"/>
      <c r="Z107" s="86"/>
      <c r="AA107" s="86"/>
      <c r="AB107" s="86"/>
      <c r="AC107" s="86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59"/>
      <c r="AS107" s="59"/>
      <c r="AT107" s="59"/>
      <c r="AU107" s="60"/>
      <c r="AV107" s="59"/>
    </row>
    <row r="108" spans="1:48">
      <c r="A108" s="221" t="s">
        <v>387</v>
      </c>
      <c r="B108" s="117"/>
      <c r="C108" s="118"/>
      <c r="D108" s="117"/>
      <c r="E108" s="114"/>
      <c r="F108" s="66">
        <f>+'1.5" W C E14'!X104</f>
        <v>1986.0000000000002</v>
      </c>
      <c r="G108" s="66"/>
      <c r="H108" s="223">
        <f>+'1.5" W C E14'!S6</f>
        <v>2.79</v>
      </c>
      <c r="I108" s="115"/>
      <c r="J108" s="71">
        <f>H108*F108</f>
        <v>5540.9400000000005</v>
      </c>
      <c r="K108" s="66"/>
      <c r="L108" s="69">
        <f t="shared" si="36"/>
        <v>5540.9400000000005</v>
      </c>
      <c r="M108" s="66"/>
      <c r="N108" s="71"/>
      <c r="O108" s="70"/>
      <c r="P108" s="71">
        <f t="shared" si="38"/>
        <v>1986.0000000000002</v>
      </c>
      <c r="Q108" s="66"/>
      <c r="R108" s="120">
        <f t="shared" si="37"/>
        <v>3.4013446295652905</v>
      </c>
      <c r="S108" s="115"/>
      <c r="T108" s="121">
        <f t="shared" si="39"/>
        <v>6755.0704343166681</v>
      </c>
      <c r="U108" s="115"/>
      <c r="V108" s="115"/>
      <c r="W108" s="84"/>
      <c r="X108" s="85"/>
      <c r="Y108" s="86"/>
      <c r="Z108" s="86"/>
      <c r="AA108" s="86"/>
      <c r="AB108" s="86"/>
      <c r="AC108" s="86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59"/>
      <c r="AS108" s="88"/>
      <c r="AT108" s="59"/>
      <c r="AU108" s="60"/>
      <c r="AV108" s="59"/>
    </row>
    <row r="109" spans="1:48">
      <c r="A109" s="221" t="s">
        <v>388</v>
      </c>
      <c r="B109" s="117"/>
      <c r="C109" s="118"/>
      <c r="D109" s="117"/>
      <c r="E109" s="114"/>
      <c r="F109" s="66">
        <f>+'1.5" W C E14'!Y104</f>
        <v>1088</v>
      </c>
      <c r="G109" s="66"/>
      <c r="H109" s="223">
        <f>+'1.5" W C E14'!S7</f>
        <v>2.5499999999999998</v>
      </c>
      <c r="I109" s="115"/>
      <c r="J109" s="71">
        <f>H109*F109</f>
        <v>2774.3999999999996</v>
      </c>
      <c r="K109" s="66"/>
      <c r="L109" s="69">
        <f t="shared" si="36"/>
        <v>2774.3999999999996</v>
      </c>
      <c r="M109" s="66"/>
      <c r="N109" s="71"/>
      <c r="O109" s="70"/>
      <c r="P109" s="71">
        <f t="shared" si="38"/>
        <v>1088</v>
      </c>
      <c r="Q109" s="66"/>
      <c r="R109" s="120">
        <f t="shared" si="37"/>
        <v>3.1087558442263403</v>
      </c>
      <c r="S109" s="115"/>
      <c r="T109" s="121">
        <f t="shared" si="39"/>
        <v>3382.3263585182581</v>
      </c>
      <c r="U109" s="115"/>
      <c r="V109" s="115"/>
      <c r="W109" s="84"/>
      <c r="X109" s="85"/>
      <c r="Y109" s="86"/>
      <c r="Z109" s="86"/>
      <c r="AA109" s="86"/>
      <c r="AB109" s="86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59"/>
      <c r="AS109" s="88"/>
      <c r="AT109" s="59"/>
      <c r="AU109" s="60"/>
      <c r="AV109" s="59"/>
    </row>
    <row r="110" spans="1:48" s="135" customFormat="1" ht="12.75" thickBot="1">
      <c r="A110" s="125" t="s">
        <v>421</v>
      </c>
      <c r="B110" s="126">
        <f>SUM(B104:B109)</f>
        <v>8956</v>
      </c>
      <c r="C110" s="127"/>
      <c r="D110" s="126">
        <f>SUM(D104:D109)</f>
        <v>210.99999999999972</v>
      </c>
      <c r="E110" s="127"/>
      <c r="F110" s="126">
        <f>SUM(F104:F109)</f>
        <v>6965.9999999999991</v>
      </c>
      <c r="G110" s="102"/>
      <c r="H110" s="104"/>
      <c r="I110" s="103"/>
      <c r="J110" s="128">
        <f>SUM(J104:J109)</f>
        <v>31509.239999999983</v>
      </c>
      <c r="K110" s="102"/>
      <c r="L110" s="128">
        <f>SUM(L104:L109)</f>
        <v>31509.239999999983</v>
      </c>
      <c r="M110" s="102"/>
      <c r="N110" s="129">
        <f>SUM(N105:N109)</f>
        <v>210.99999999999972</v>
      </c>
      <c r="O110" s="106"/>
      <c r="P110" s="129">
        <f>SUM(P106:P109)</f>
        <v>6965.9999999999991</v>
      </c>
      <c r="Q110" s="102"/>
      <c r="R110" s="120">
        <f t="shared" si="37"/>
        <v>0</v>
      </c>
      <c r="S110" s="127"/>
      <c r="T110" s="128">
        <f>SUM(T104:T109)</f>
        <v>38413.542743972677</v>
      </c>
      <c r="U110" s="127"/>
      <c r="V110" s="127"/>
      <c r="W110" s="124"/>
      <c r="X110" s="131"/>
      <c r="Y110" s="132"/>
      <c r="Z110" s="132"/>
      <c r="AA110" s="132"/>
      <c r="AB110" s="132"/>
      <c r="AC110" s="132"/>
      <c r="AD110" s="132" t="s">
        <v>390</v>
      </c>
      <c r="AE110" s="110"/>
      <c r="AF110" s="103"/>
      <c r="AG110" s="127"/>
      <c r="AH110" s="127"/>
      <c r="AI110" s="127"/>
      <c r="AJ110" s="103"/>
      <c r="AK110" s="133"/>
      <c r="AL110" s="103"/>
      <c r="AM110" s="133"/>
      <c r="AN110" s="103"/>
      <c r="AO110" s="133"/>
      <c r="AP110" s="103"/>
      <c r="AQ110" s="133"/>
      <c r="AR110" s="134"/>
      <c r="AS110" s="134"/>
      <c r="AT110" s="134"/>
      <c r="AU110" s="134"/>
      <c r="AV110" s="134"/>
    </row>
    <row r="111" spans="1:48" ht="12.75" thickTop="1">
      <c r="A111" s="125"/>
      <c r="B111" s="117"/>
      <c r="C111" s="118"/>
      <c r="D111" s="117"/>
      <c r="E111" s="114"/>
      <c r="F111" s="66"/>
      <c r="G111" s="66"/>
      <c r="H111" s="68"/>
      <c r="I111" s="115"/>
      <c r="J111" s="69"/>
      <c r="K111" s="66"/>
      <c r="L111" s="69"/>
      <c r="M111" s="66"/>
      <c r="N111" s="71"/>
      <c r="O111" s="70"/>
      <c r="P111" s="71"/>
      <c r="Q111" s="66"/>
      <c r="R111" s="72"/>
      <c r="S111" s="115"/>
      <c r="T111" s="73"/>
      <c r="U111" s="115"/>
      <c r="V111" s="115"/>
      <c r="W111" s="74"/>
      <c r="X111" s="85"/>
      <c r="Y111" s="86"/>
      <c r="Z111" s="86"/>
      <c r="AA111" s="86"/>
      <c r="AB111" s="86"/>
      <c r="AC111" s="86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59"/>
      <c r="AS111" s="59"/>
      <c r="AT111" s="59"/>
      <c r="AU111" s="60"/>
      <c r="AV111" s="59"/>
    </row>
    <row r="112" spans="1:48" ht="12.75" thickBot="1">
      <c r="A112" s="136" t="s">
        <v>422</v>
      </c>
      <c r="B112" s="117"/>
      <c r="C112" s="118"/>
      <c r="D112" s="117"/>
      <c r="E112" s="114"/>
      <c r="F112" s="66"/>
      <c r="G112" s="66"/>
      <c r="H112" s="68"/>
      <c r="I112" s="115"/>
      <c r="J112" s="69"/>
      <c r="K112" s="66"/>
      <c r="L112" s="137">
        <f>L110/+$D110</f>
        <v>149.33289099526078</v>
      </c>
      <c r="M112" s="66"/>
      <c r="N112" s="71"/>
      <c r="O112" s="70"/>
      <c r="P112" s="71"/>
      <c r="Q112" s="66"/>
      <c r="R112" s="72"/>
      <c r="S112" s="115"/>
      <c r="T112" s="137">
        <f>T110/+$D110</f>
        <v>182.05470494773806</v>
      </c>
      <c r="U112" s="115">
        <f>$T112-$L112</f>
        <v>32.721813952477277</v>
      </c>
      <c r="V112" s="115">
        <f>U112/$L112</f>
        <v>0.21911993891229048</v>
      </c>
      <c r="W112" s="74"/>
      <c r="X112" s="85"/>
      <c r="Y112" s="86"/>
      <c r="Z112" s="86"/>
      <c r="AA112" s="86"/>
      <c r="AB112" s="86"/>
      <c r="AC112" s="86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59"/>
      <c r="AS112" s="59"/>
      <c r="AT112" s="59"/>
      <c r="AU112" s="60"/>
      <c r="AV112" s="59"/>
    </row>
    <row r="113" spans="1:48" ht="12.75" thickTop="1">
      <c r="A113" s="113" t="s">
        <v>423</v>
      </c>
      <c r="B113" s="66">
        <f>+'1.5" W Gov E14'!I50/1000</f>
        <v>2887</v>
      </c>
      <c r="C113" s="114"/>
      <c r="D113" s="66"/>
      <c r="E113" s="114"/>
      <c r="F113" s="66"/>
      <c r="G113" s="66"/>
      <c r="H113" s="68"/>
      <c r="I113" s="115"/>
      <c r="J113" s="69"/>
      <c r="K113" s="66"/>
      <c r="L113" s="69"/>
      <c r="M113" s="66"/>
      <c r="N113" s="71"/>
      <c r="O113" s="70"/>
      <c r="P113" s="71"/>
      <c r="Q113" s="66"/>
      <c r="R113" s="72"/>
      <c r="S113" s="114"/>
      <c r="T113" s="116"/>
      <c r="U113" s="114"/>
      <c r="V113" s="114"/>
      <c r="W113" s="84"/>
      <c r="X113" s="85"/>
      <c r="Y113" s="86"/>
      <c r="Z113" s="86"/>
      <c r="AA113" s="86"/>
      <c r="AB113" s="86"/>
      <c r="AC113" s="86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88"/>
      <c r="AS113" s="88"/>
      <c r="AT113" s="88"/>
      <c r="AU113" s="88"/>
      <c r="AV113" s="88"/>
    </row>
    <row r="114" spans="1:48">
      <c r="A114" s="221" t="s">
        <v>419</v>
      </c>
      <c r="B114" s="117"/>
      <c r="C114" s="118"/>
      <c r="D114" s="117">
        <f>+'1.5" W Gov E14'!S54</f>
        <v>59.999999999999936</v>
      </c>
      <c r="E114" s="114"/>
      <c r="F114" s="66"/>
      <c r="G114" s="66"/>
      <c r="H114" s="222">
        <f>+'1.5" W Gov E14'!S2</f>
        <v>51.22</v>
      </c>
      <c r="I114" s="115"/>
      <c r="J114" s="69">
        <f>H114*D114</f>
        <v>3073.1999999999966</v>
      </c>
      <c r="K114" s="66"/>
      <c r="L114" s="69">
        <f t="shared" ref="L114:L118" si="40">+J114</f>
        <v>3073.1999999999966</v>
      </c>
      <c r="M114" s="66"/>
      <c r="N114" s="71">
        <f>D114</f>
        <v>59.999999999999936</v>
      </c>
      <c r="O114" s="70"/>
      <c r="P114" s="71"/>
      <c r="Q114" s="66"/>
      <c r="R114" s="120">
        <f t="shared" ref="R114:R119" si="41">H114*(1+$W$5)</f>
        <v>62.443323271087515</v>
      </c>
      <c r="S114" s="115"/>
      <c r="T114" s="121">
        <f>R114*+D114</f>
        <v>3746.5993962652469</v>
      </c>
      <c r="U114" s="115"/>
      <c r="V114" s="115"/>
      <c r="W114" s="74"/>
      <c r="X114" s="85"/>
      <c r="Y114" s="86"/>
      <c r="Z114" s="86"/>
      <c r="AA114" s="86"/>
      <c r="AB114" s="86"/>
      <c r="AC114" s="86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59"/>
      <c r="AS114" s="59"/>
      <c r="AT114" s="59"/>
      <c r="AU114" s="60"/>
      <c r="AV114" s="59"/>
    </row>
    <row r="115" spans="1:48">
      <c r="A115" s="221" t="s">
        <v>420</v>
      </c>
      <c r="B115" s="117"/>
      <c r="C115" s="118"/>
      <c r="D115" s="117"/>
      <c r="E115" s="114"/>
      <c r="F115" s="66">
        <f>+'1.5" W Gov E14'!V54</f>
        <v>344.00000000000011</v>
      </c>
      <c r="G115" s="66"/>
      <c r="H115" s="223">
        <f>+'1.5" W Gov E14'!S4</f>
        <v>3.29</v>
      </c>
      <c r="I115" s="115"/>
      <c r="J115" s="71">
        <f>H115*F115</f>
        <v>1131.7600000000004</v>
      </c>
      <c r="K115" s="66"/>
      <c r="L115" s="69">
        <f t="shared" si="40"/>
        <v>1131.7600000000004</v>
      </c>
      <c r="M115" s="66"/>
      <c r="N115" s="71"/>
      <c r="O115" s="70"/>
      <c r="P115" s="71">
        <f t="shared" ref="P115:P118" si="42">SUM(F115)</f>
        <v>344.00000000000011</v>
      </c>
      <c r="Q115" s="66"/>
      <c r="R115" s="120">
        <f t="shared" si="41"/>
        <v>4.0109045990214351</v>
      </c>
      <c r="S115" s="115"/>
      <c r="T115" s="121">
        <f>R115*F115</f>
        <v>1379.7511820633742</v>
      </c>
      <c r="U115" s="115"/>
      <c r="V115" s="115"/>
      <c r="W115" s="74"/>
      <c r="X115" s="85"/>
      <c r="Y115" s="86"/>
      <c r="Z115" s="86"/>
      <c r="AA115" s="86"/>
      <c r="AB115" s="86"/>
      <c r="AC115" s="86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59"/>
      <c r="AS115" s="59"/>
      <c r="AT115" s="59"/>
      <c r="AU115" s="60"/>
      <c r="AV115" s="59"/>
    </row>
    <row r="116" spans="1:48">
      <c r="A116" s="221" t="s">
        <v>386</v>
      </c>
      <c r="B116" s="117"/>
      <c r="C116" s="118"/>
      <c r="D116" s="117"/>
      <c r="E116" s="114"/>
      <c r="F116" s="66">
        <f>+'1.5" W Gov E14'!W54</f>
        <v>602</v>
      </c>
      <c r="G116" s="66"/>
      <c r="H116" s="223">
        <f>+'1.5" W Gov E14'!S5</f>
        <v>3.12</v>
      </c>
      <c r="I116" s="115"/>
      <c r="J116" s="71">
        <f>H116*F116</f>
        <v>1878.24</v>
      </c>
      <c r="K116" s="66"/>
      <c r="L116" s="69">
        <f t="shared" si="40"/>
        <v>1878.24</v>
      </c>
      <c r="M116" s="66"/>
      <c r="N116" s="71"/>
      <c r="O116" s="70"/>
      <c r="P116" s="71">
        <f t="shared" si="42"/>
        <v>602</v>
      </c>
      <c r="Q116" s="66"/>
      <c r="R116" s="120">
        <f t="shared" si="41"/>
        <v>3.8036542094063464</v>
      </c>
      <c r="S116" s="115"/>
      <c r="T116" s="121">
        <f t="shared" ref="T116:T118" si="43">R116*F116</f>
        <v>2289.7998340626204</v>
      </c>
      <c r="U116" s="115"/>
      <c r="V116" s="115"/>
      <c r="W116" s="84"/>
      <c r="X116" s="85"/>
      <c r="Y116" s="86"/>
      <c r="Z116" s="86"/>
      <c r="AA116" s="86"/>
      <c r="AB116" s="86"/>
      <c r="AC116" s="86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59"/>
      <c r="AS116" s="59"/>
      <c r="AT116" s="59"/>
      <c r="AU116" s="60"/>
      <c r="AV116" s="59"/>
    </row>
    <row r="117" spans="1:48">
      <c r="A117" s="221" t="s">
        <v>387</v>
      </c>
      <c r="B117" s="117"/>
      <c r="C117" s="118"/>
      <c r="D117" s="117"/>
      <c r="E117" s="114"/>
      <c r="F117" s="66">
        <f>+'1.5" W Gov E14'!X54</f>
        <v>553</v>
      </c>
      <c r="G117" s="66"/>
      <c r="H117" s="223">
        <f>+'1.5" W Gov E14'!S6</f>
        <v>2.79</v>
      </c>
      <c r="I117" s="115"/>
      <c r="J117" s="71">
        <f>H117*F117</f>
        <v>1542.8700000000001</v>
      </c>
      <c r="K117" s="66"/>
      <c r="L117" s="69">
        <f t="shared" si="40"/>
        <v>1542.8700000000001</v>
      </c>
      <c r="M117" s="66"/>
      <c r="N117" s="71"/>
      <c r="O117" s="70"/>
      <c r="P117" s="71">
        <f t="shared" si="42"/>
        <v>553</v>
      </c>
      <c r="Q117" s="66"/>
      <c r="R117" s="120">
        <f t="shared" si="41"/>
        <v>3.4013446295652905</v>
      </c>
      <c r="S117" s="115"/>
      <c r="T117" s="121">
        <f t="shared" si="43"/>
        <v>1880.9435801496056</v>
      </c>
      <c r="U117" s="115"/>
      <c r="V117" s="115"/>
      <c r="W117" s="84"/>
      <c r="X117" s="85"/>
      <c r="Y117" s="86"/>
      <c r="Z117" s="86"/>
      <c r="AA117" s="86"/>
      <c r="AB117" s="86"/>
      <c r="AC117" s="86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59"/>
      <c r="AS117" s="88"/>
      <c r="AT117" s="59"/>
      <c r="AU117" s="60"/>
      <c r="AV117" s="59"/>
    </row>
    <row r="118" spans="1:48">
      <c r="A118" s="221" t="s">
        <v>388</v>
      </c>
      <c r="B118" s="117"/>
      <c r="C118" s="118"/>
      <c r="D118" s="117"/>
      <c r="E118" s="114"/>
      <c r="F118" s="66">
        <f>+'1.5" W Gov E14'!Y54</f>
        <v>911</v>
      </c>
      <c r="G118" s="66"/>
      <c r="H118" s="223">
        <f>+'1.5" W Gov E14'!S7</f>
        <v>2.5499999999999998</v>
      </c>
      <c r="I118" s="115"/>
      <c r="J118" s="71">
        <f>H118*F118</f>
        <v>2323.0499999999997</v>
      </c>
      <c r="K118" s="66"/>
      <c r="L118" s="69">
        <f t="shared" si="40"/>
        <v>2323.0499999999997</v>
      </c>
      <c r="M118" s="66"/>
      <c r="N118" s="71"/>
      <c r="O118" s="70"/>
      <c r="P118" s="71">
        <f t="shared" si="42"/>
        <v>911</v>
      </c>
      <c r="Q118" s="66"/>
      <c r="R118" s="120">
        <f t="shared" si="41"/>
        <v>3.1087558442263403</v>
      </c>
      <c r="S118" s="115"/>
      <c r="T118" s="121">
        <f t="shared" si="43"/>
        <v>2832.0765740901961</v>
      </c>
      <c r="U118" s="115"/>
      <c r="V118" s="115"/>
      <c r="W118" s="84"/>
      <c r="X118" s="85"/>
      <c r="Y118" s="86"/>
      <c r="Z118" s="86"/>
      <c r="AA118" s="86"/>
      <c r="AB118" s="86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59"/>
      <c r="AS118" s="88"/>
      <c r="AT118" s="59"/>
      <c r="AU118" s="60"/>
      <c r="AV118" s="59"/>
    </row>
    <row r="119" spans="1:48" s="135" customFormat="1" ht="12.75" thickBot="1">
      <c r="A119" s="125" t="s">
        <v>424</v>
      </c>
      <c r="B119" s="126">
        <f>SUM(B113:B118)</f>
        <v>2887</v>
      </c>
      <c r="C119" s="127"/>
      <c r="D119" s="126">
        <f>SUM(D113:D118)</f>
        <v>59.999999999999936</v>
      </c>
      <c r="E119" s="127"/>
      <c r="F119" s="126">
        <f>SUM(F113:F118)</f>
        <v>2410</v>
      </c>
      <c r="G119" s="102"/>
      <c r="H119" s="104"/>
      <c r="I119" s="103"/>
      <c r="J119" s="128">
        <f>SUM(J113:J118)</f>
        <v>9949.1199999999972</v>
      </c>
      <c r="K119" s="102"/>
      <c r="L119" s="128">
        <f>SUM(L113:L118)</f>
        <v>9949.1199999999972</v>
      </c>
      <c r="M119" s="102"/>
      <c r="N119" s="129">
        <f>SUM(N114:N118)</f>
        <v>59.999999999999936</v>
      </c>
      <c r="O119" s="106"/>
      <c r="P119" s="129">
        <f>SUM(P115:P118)</f>
        <v>2410</v>
      </c>
      <c r="Q119" s="102"/>
      <c r="R119" s="120">
        <f t="shared" si="41"/>
        <v>0</v>
      </c>
      <c r="S119" s="127"/>
      <c r="T119" s="128">
        <f>SUM(T113:T118)</f>
        <v>12129.170566631044</v>
      </c>
      <c r="U119" s="115"/>
      <c r="V119" s="127"/>
      <c r="W119" s="124"/>
      <c r="X119" s="131"/>
      <c r="Y119" s="132"/>
      <c r="Z119" s="132"/>
      <c r="AA119" s="132"/>
      <c r="AB119" s="132"/>
      <c r="AC119" s="132"/>
      <c r="AD119" s="132" t="s">
        <v>390</v>
      </c>
      <c r="AE119" s="110"/>
      <c r="AF119" s="103"/>
      <c r="AG119" s="127"/>
      <c r="AH119" s="127"/>
      <c r="AI119" s="127"/>
      <c r="AJ119" s="103"/>
      <c r="AK119" s="133"/>
      <c r="AL119" s="103"/>
      <c r="AM119" s="133"/>
      <c r="AN119" s="103"/>
      <c r="AO119" s="133"/>
      <c r="AP119" s="103"/>
      <c r="AQ119" s="133"/>
      <c r="AR119" s="134"/>
      <c r="AS119" s="134"/>
      <c r="AT119" s="134"/>
      <c r="AU119" s="134"/>
      <c r="AV119" s="134"/>
    </row>
    <row r="120" spans="1:48" ht="12.75" thickTop="1">
      <c r="A120" s="125"/>
      <c r="B120" s="117"/>
      <c r="C120" s="118"/>
      <c r="D120" s="117"/>
      <c r="E120" s="114"/>
      <c r="F120" s="66"/>
      <c r="G120" s="66"/>
      <c r="H120" s="68"/>
      <c r="I120" s="115"/>
      <c r="J120" s="69"/>
      <c r="K120" s="66"/>
      <c r="L120" s="69"/>
      <c r="M120" s="66"/>
      <c r="N120" s="71"/>
      <c r="O120" s="70"/>
      <c r="P120" s="71"/>
      <c r="Q120" s="66"/>
      <c r="R120" s="72"/>
      <c r="S120" s="115"/>
      <c r="T120" s="73"/>
      <c r="U120" s="115"/>
      <c r="V120" s="115"/>
      <c r="W120" s="74"/>
      <c r="X120" s="85"/>
      <c r="Y120" s="86"/>
      <c r="Z120" s="86"/>
      <c r="AA120" s="86"/>
      <c r="AB120" s="86"/>
      <c r="AC120" s="86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59"/>
      <c r="AS120" s="59"/>
      <c r="AT120" s="59"/>
      <c r="AU120" s="60"/>
      <c r="AV120" s="59"/>
    </row>
    <row r="121" spans="1:48" ht="12.75" thickBot="1">
      <c r="A121" s="136" t="s">
        <v>425</v>
      </c>
      <c r="B121" s="117"/>
      <c r="C121" s="118"/>
      <c r="D121" s="117"/>
      <c r="E121" s="114"/>
      <c r="F121" s="66"/>
      <c r="G121" s="66"/>
      <c r="H121" s="68"/>
      <c r="I121" s="115"/>
      <c r="J121" s="69"/>
      <c r="K121" s="66"/>
      <c r="L121" s="137">
        <f>L119/+$D119</f>
        <v>165.81866666666679</v>
      </c>
      <c r="M121" s="66"/>
      <c r="N121" s="71"/>
      <c r="O121" s="70"/>
      <c r="P121" s="71"/>
      <c r="Q121" s="66"/>
      <c r="R121" s="72"/>
      <c r="S121" s="115"/>
      <c r="T121" s="137">
        <f>T119/+$D119</f>
        <v>202.1528427771843</v>
      </c>
      <c r="U121" s="115">
        <f>$T121-$L121</f>
        <v>36.334176110517518</v>
      </c>
      <c r="V121" s="115">
        <f>U121/$L121</f>
        <v>0.21911993891229067</v>
      </c>
      <c r="W121" s="74"/>
      <c r="X121" s="85"/>
      <c r="Y121" s="86"/>
      <c r="Z121" s="86"/>
      <c r="AA121" s="86"/>
      <c r="AB121" s="86"/>
      <c r="AC121" s="86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59"/>
      <c r="AS121" s="59"/>
      <c r="AT121" s="59"/>
      <c r="AU121" s="60"/>
      <c r="AV121" s="59"/>
    </row>
    <row r="122" spans="1:48" ht="12.75" thickTop="1">
      <c r="A122" s="113" t="s">
        <v>426</v>
      </c>
      <c r="B122" s="66">
        <f>+'1.5" W Ind E14'!I30/1000</f>
        <v>1187</v>
      </c>
      <c r="C122" s="114"/>
      <c r="D122" s="66"/>
      <c r="E122" s="114"/>
      <c r="F122" s="66"/>
      <c r="G122" s="66"/>
      <c r="H122" s="226"/>
      <c r="I122" s="115"/>
      <c r="J122" s="69"/>
      <c r="K122" s="66"/>
      <c r="L122" s="69"/>
      <c r="M122" s="66"/>
      <c r="N122" s="71"/>
      <c r="O122" s="70"/>
      <c r="P122" s="71"/>
      <c r="Q122" s="66"/>
      <c r="R122" s="72"/>
      <c r="S122" s="114"/>
      <c r="T122" s="116"/>
      <c r="U122" s="114"/>
      <c r="V122" s="114"/>
      <c r="W122" s="84"/>
      <c r="X122" s="85"/>
      <c r="Y122" s="86"/>
      <c r="Z122" s="86"/>
      <c r="AA122" s="86"/>
      <c r="AB122" s="86"/>
      <c r="AC122" s="86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88"/>
      <c r="AS122" s="88"/>
      <c r="AT122" s="88"/>
      <c r="AU122" s="88"/>
      <c r="AV122" s="88"/>
    </row>
    <row r="123" spans="1:48">
      <c r="A123" s="221" t="s">
        <v>419</v>
      </c>
      <c r="B123" s="117"/>
      <c r="C123" s="118"/>
      <c r="D123" s="117">
        <f>+'1.5" W Ind E14'!S34</f>
        <v>24.000000000000007</v>
      </c>
      <c r="E123" s="114"/>
      <c r="F123" s="66"/>
      <c r="G123" s="66"/>
      <c r="H123" s="222">
        <f>+'1.5" W Ind E14'!S2</f>
        <v>51.22</v>
      </c>
      <c r="I123" s="115"/>
      <c r="J123" s="69">
        <f>H123*D123</f>
        <v>1229.2800000000004</v>
      </c>
      <c r="K123" s="66"/>
      <c r="L123" s="69">
        <f t="shared" ref="L123:L127" si="44">+J123</f>
        <v>1229.2800000000004</v>
      </c>
      <c r="M123" s="66"/>
      <c r="N123" s="71">
        <f>D123</f>
        <v>24.000000000000007</v>
      </c>
      <c r="O123" s="70"/>
      <c r="P123" s="71"/>
      <c r="Q123" s="66"/>
      <c r="R123" s="120">
        <f t="shared" ref="R123:R128" si="45">H123*(1+$W$5)</f>
        <v>62.443323271087515</v>
      </c>
      <c r="S123" s="115"/>
      <c r="T123" s="121">
        <f>R123*+D123</f>
        <v>1498.6397585061009</v>
      </c>
      <c r="U123" s="115"/>
      <c r="V123" s="115"/>
      <c r="W123" s="74"/>
      <c r="X123" s="85"/>
      <c r="Y123" s="86"/>
      <c r="Z123" s="86"/>
      <c r="AA123" s="86"/>
      <c r="AB123" s="86"/>
      <c r="AC123" s="86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59"/>
      <c r="AS123" s="59"/>
      <c r="AT123" s="59"/>
      <c r="AU123" s="60"/>
      <c r="AV123" s="59"/>
    </row>
    <row r="124" spans="1:48">
      <c r="A124" s="221" t="s">
        <v>420</v>
      </c>
      <c r="B124" s="117"/>
      <c r="C124" s="118"/>
      <c r="D124" s="117"/>
      <c r="E124" s="114"/>
      <c r="F124" s="66">
        <f>+'1.5" W Ind E14'!V34</f>
        <v>267.00000000000011</v>
      </c>
      <c r="G124" s="66"/>
      <c r="H124" s="223">
        <f>+'1.5" W Ind E14'!S4</f>
        <v>3.29</v>
      </c>
      <c r="I124" s="115"/>
      <c r="J124" s="71">
        <f>H124*F124</f>
        <v>878.4300000000004</v>
      </c>
      <c r="K124" s="66"/>
      <c r="L124" s="69">
        <f t="shared" si="44"/>
        <v>878.4300000000004</v>
      </c>
      <c r="M124" s="66"/>
      <c r="N124" s="71"/>
      <c r="O124" s="70"/>
      <c r="P124" s="71">
        <f t="shared" ref="P124:P127" si="46">SUM(F124)</f>
        <v>267.00000000000011</v>
      </c>
      <c r="Q124" s="66"/>
      <c r="R124" s="120">
        <f t="shared" si="45"/>
        <v>4.0109045990214351</v>
      </c>
      <c r="S124" s="115"/>
      <c r="T124" s="121">
        <f>R124*F124</f>
        <v>1070.9115279387236</v>
      </c>
      <c r="U124" s="115"/>
      <c r="V124" s="115"/>
      <c r="W124" s="74"/>
      <c r="X124" s="85"/>
      <c r="Y124" s="86"/>
      <c r="Z124" s="86"/>
      <c r="AA124" s="86"/>
      <c r="AB124" s="86"/>
      <c r="AC124" s="86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59"/>
      <c r="AS124" s="59"/>
      <c r="AT124" s="59"/>
      <c r="AU124" s="60"/>
      <c r="AV124" s="59"/>
    </row>
    <row r="125" spans="1:48">
      <c r="A125" s="221" t="s">
        <v>386</v>
      </c>
      <c r="B125" s="117"/>
      <c r="C125" s="118"/>
      <c r="D125" s="117"/>
      <c r="E125" s="114"/>
      <c r="F125" s="66">
        <f>+'1.5" W Ind E14'!W34</f>
        <v>385</v>
      </c>
      <c r="G125" s="66"/>
      <c r="H125" s="223">
        <f>+'1.5" W Ind E14'!S5</f>
        <v>3.12</v>
      </c>
      <c r="I125" s="115"/>
      <c r="J125" s="71">
        <f>H125*F125</f>
        <v>1201.2</v>
      </c>
      <c r="K125" s="66"/>
      <c r="L125" s="69">
        <f t="shared" si="44"/>
        <v>1201.2</v>
      </c>
      <c r="M125" s="66"/>
      <c r="N125" s="71"/>
      <c r="O125" s="70"/>
      <c r="P125" s="71">
        <f t="shared" si="46"/>
        <v>385</v>
      </c>
      <c r="Q125" s="66"/>
      <c r="R125" s="120">
        <f t="shared" si="45"/>
        <v>3.8036542094063464</v>
      </c>
      <c r="S125" s="115"/>
      <c r="T125" s="121">
        <f t="shared" ref="T125:T127" si="47">R125*F125</f>
        <v>1464.4068706214434</v>
      </c>
      <c r="U125" s="115"/>
      <c r="V125" s="115"/>
      <c r="W125" s="84"/>
      <c r="X125" s="85"/>
      <c r="Y125" s="86"/>
      <c r="Z125" s="86"/>
      <c r="AA125" s="86"/>
      <c r="AB125" s="86"/>
      <c r="AC125" s="86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59"/>
      <c r="AS125" s="59"/>
      <c r="AT125" s="59"/>
      <c r="AU125" s="60"/>
      <c r="AV125" s="59"/>
    </row>
    <row r="126" spans="1:48">
      <c r="A126" s="221" t="s">
        <v>387</v>
      </c>
      <c r="B126" s="117"/>
      <c r="C126" s="118"/>
      <c r="D126" s="117"/>
      <c r="E126" s="114"/>
      <c r="F126" s="66">
        <f>+'1.5" W Ind E14'!X34</f>
        <v>170</v>
      </c>
      <c r="G126" s="66"/>
      <c r="H126" s="223">
        <f>+'1.5" W Ind E14'!S6</f>
        <v>2.79</v>
      </c>
      <c r="I126" s="115"/>
      <c r="J126" s="71">
        <f>H126*F126</f>
        <v>474.3</v>
      </c>
      <c r="K126" s="66"/>
      <c r="L126" s="69">
        <f t="shared" si="44"/>
        <v>474.3</v>
      </c>
      <c r="M126" s="66"/>
      <c r="N126" s="71"/>
      <c r="O126" s="70"/>
      <c r="P126" s="71">
        <f t="shared" si="46"/>
        <v>170</v>
      </c>
      <c r="Q126" s="66"/>
      <c r="R126" s="120">
        <f t="shared" si="45"/>
        <v>3.4013446295652905</v>
      </c>
      <c r="S126" s="115"/>
      <c r="T126" s="121">
        <f t="shared" si="47"/>
        <v>578.22858702609938</v>
      </c>
      <c r="U126" s="115"/>
      <c r="V126" s="115"/>
      <c r="W126" s="84"/>
      <c r="X126" s="85"/>
      <c r="Y126" s="86"/>
      <c r="Z126" s="86"/>
      <c r="AA126" s="86"/>
      <c r="AB126" s="86"/>
      <c r="AC126" s="86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59"/>
      <c r="AS126" s="88"/>
      <c r="AT126" s="59"/>
      <c r="AU126" s="60"/>
      <c r="AV126" s="59"/>
    </row>
    <row r="127" spans="1:48">
      <c r="A127" s="221" t="s">
        <v>388</v>
      </c>
      <c r="B127" s="117"/>
      <c r="C127" s="118"/>
      <c r="D127" s="117"/>
      <c r="E127" s="114"/>
      <c r="F127" s="66">
        <f>+'1.5" W Ind E14'!Y34</f>
        <v>56</v>
      </c>
      <c r="G127" s="66"/>
      <c r="H127" s="223">
        <f>+'1.5" W Ind E14'!S7</f>
        <v>2.5499999999999998</v>
      </c>
      <c r="I127" s="115"/>
      <c r="J127" s="71">
        <f>H127*F127</f>
        <v>142.79999999999998</v>
      </c>
      <c r="K127" s="66"/>
      <c r="L127" s="69">
        <f t="shared" si="44"/>
        <v>142.79999999999998</v>
      </c>
      <c r="M127" s="66"/>
      <c r="N127" s="71"/>
      <c r="O127" s="70"/>
      <c r="P127" s="71">
        <f t="shared" si="46"/>
        <v>56</v>
      </c>
      <c r="Q127" s="66"/>
      <c r="R127" s="120">
        <f t="shared" si="45"/>
        <v>3.1087558442263403</v>
      </c>
      <c r="S127" s="115"/>
      <c r="T127" s="121">
        <f t="shared" si="47"/>
        <v>174.09032727667505</v>
      </c>
      <c r="U127" s="115"/>
      <c r="V127" s="115"/>
      <c r="W127" s="84"/>
      <c r="X127" s="85"/>
      <c r="Y127" s="86"/>
      <c r="Z127" s="86"/>
      <c r="AA127" s="86"/>
      <c r="AB127" s="86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59"/>
      <c r="AS127" s="88"/>
      <c r="AT127" s="59"/>
      <c r="AU127" s="60"/>
      <c r="AV127" s="59"/>
    </row>
    <row r="128" spans="1:48" s="135" customFormat="1" ht="12.75" thickBot="1">
      <c r="A128" s="125" t="s">
        <v>427</v>
      </c>
      <c r="B128" s="126">
        <f>SUM(B122:B127)</f>
        <v>1187</v>
      </c>
      <c r="C128" s="127"/>
      <c r="D128" s="126">
        <f>SUM(D122:D127)</f>
        <v>24.000000000000007</v>
      </c>
      <c r="E128" s="127"/>
      <c r="F128" s="126">
        <f>SUM(F122:F127)</f>
        <v>878.00000000000011</v>
      </c>
      <c r="G128" s="102"/>
      <c r="H128" s="104"/>
      <c r="I128" s="103"/>
      <c r="J128" s="128">
        <f>SUM(J122:J127)</f>
        <v>3926.0100000000011</v>
      </c>
      <c r="K128" s="102"/>
      <c r="L128" s="128">
        <f>SUM(L122:L127)</f>
        <v>3926.0100000000011</v>
      </c>
      <c r="M128" s="102"/>
      <c r="N128" s="129">
        <f>SUM(N123:N127)</f>
        <v>24.000000000000007</v>
      </c>
      <c r="O128" s="106"/>
      <c r="P128" s="129">
        <f>SUM(P124:P127)</f>
        <v>878.00000000000011</v>
      </c>
      <c r="Q128" s="102"/>
      <c r="R128" s="120">
        <f t="shared" si="45"/>
        <v>0</v>
      </c>
      <c r="S128" s="127"/>
      <c r="T128" s="128">
        <f>SUM(T122:T127)</f>
        <v>4786.2770713690425</v>
      </c>
      <c r="U128" s="127"/>
      <c r="V128" s="127"/>
      <c r="W128" s="124"/>
      <c r="X128" s="131"/>
      <c r="Y128" s="132"/>
      <c r="Z128" s="132"/>
      <c r="AA128" s="132"/>
      <c r="AB128" s="132"/>
      <c r="AC128" s="132"/>
      <c r="AD128" s="132" t="s">
        <v>390</v>
      </c>
      <c r="AE128" s="110"/>
      <c r="AF128" s="103"/>
      <c r="AG128" s="127"/>
      <c r="AH128" s="127"/>
      <c r="AI128" s="127"/>
      <c r="AJ128" s="103"/>
      <c r="AK128" s="133"/>
      <c r="AL128" s="103"/>
      <c r="AM128" s="133"/>
      <c r="AN128" s="103"/>
      <c r="AO128" s="133"/>
      <c r="AP128" s="103"/>
      <c r="AQ128" s="133"/>
      <c r="AR128" s="134"/>
      <c r="AS128" s="134"/>
      <c r="AT128" s="134"/>
      <c r="AU128" s="134"/>
      <c r="AV128" s="134"/>
    </row>
    <row r="129" spans="1:48" ht="12.75" thickTop="1">
      <c r="A129" s="125"/>
      <c r="B129" s="117"/>
      <c r="C129" s="118"/>
      <c r="D129" s="117"/>
      <c r="E129" s="114"/>
      <c r="F129" s="66"/>
      <c r="G129" s="66"/>
      <c r="H129" s="68"/>
      <c r="I129" s="115"/>
      <c r="J129" s="69"/>
      <c r="K129" s="66"/>
      <c r="L129" s="69"/>
      <c r="M129" s="66"/>
      <c r="N129" s="71"/>
      <c r="O129" s="70"/>
      <c r="P129" s="71"/>
      <c r="Q129" s="66"/>
      <c r="R129" s="72"/>
      <c r="S129" s="115"/>
      <c r="T129" s="73"/>
      <c r="U129" s="115"/>
      <c r="V129" s="115"/>
      <c r="W129" s="74"/>
      <c r="X129" s="85"/>
      <c r="Y129" s="86"/>
      <c r="Z129" s="86"/>
      <c r="AA129" s="86"/>
      <c r="AB129" s="86"/>
      <c r="AC129" s="86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59"/>
      <c r="AS129" s="59"/>
      <c r="AT129" s="59"/>
      <c r="AU129" s="60"/>
      <c r="AV129" s="59"/>
    </row>
    <row r="130" spans="1:48" ht="12.75" thickBot="1">
      <c r="A130" s="136" t="s">
        <v>428</v>
      </c>
      <c r="B130" s="117"/>
      <c r="C130" s="118"/>
      <c r="D130" s="117"/>
      <c r="E130" s="114"/>
      <c r="F130" s="66"/>
      <c r="G130" s="66"/>
      <c r="H130" s="68"/>
      <c r="I130" s="115"/>
      <c r="J130" s="69"/>
      <c r="K130" s="66"/>
      <c r="L130" s="137">
        <f>L128/+$D128</f>
        <v>163.58375000000001</v>
      </c>
      <c r="M130" s="66"/>
      <c r="N130" s="71"/>
      <c r="O130" s="70"/>
      <c r="P130" s="71"/>
      <c r="Q130" s="66"/>
      <c r="R130" s="72"/>
      <c r="S130" s="115"/>
      <c r="T130" s="137">
        <f>T128/+$D128</f>
        <v>199.42821130704337</v>
      </c>
      <c r="U130" s="115">
        <f>$T130-$L130</f>
        <v>35.84446130704336</v>
      </c>
      <c r="V130" s="115">
        <f>U130/$L130</f>
        <v>0.21911993891229023</v>
      </c>
      <c r="W130" s="74"/>
      <c r="X130" s="85"/>
      <c r="Y130" s="86"/>
      <c r="Z130" s="86"/>
      <c r="AA130" s="86"/>
      <c r="AB130" s="86"/>
      <c r="AC130" s="86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59"/>
      <c r="AS130" s="59"/>
      <c r="AT130" s="59"/>
      <c r="AU130" s="60"/>
      <c r="AV130" s="59"/>
    </row>
    <row r="131" spans="1:48" ht="12.75" thickTop="1">
      <c r="A131" s="113" t="s">
        <v>429</v>
      </c>
      <c r="B131" s="66">
        <f>+'2" W C E14'!I152/1000</f>
        <v>26670</v>
      </c>
      <c r="C131" s="114"/>
      <c r="D131" s="66"/>
      <c r="E131" s="114"/>
      <c r="F131" s="66"/>
      <c r="G131" s="66"/>
      <c r="H131" s="226"/>
      <c r="I131" s="115"/>
      <c r="J131" s="69"/>
      <c r="K131" s="66"/>
      <c r="L131" s="69"/>
      <c r="M131" s="66"/>
      <c r="N131" s="71"/>
      <c r="O131" s="70"/>
      <c r="P131" s="71"/>
      <c r="Q131" s="66"/>
      <c r="R131" s="72"/>
      <c r="S131" s="114"/>
      <c r="T131" s="116"/>
      <c r="U131" s="114"/>
      <c r="V131" s="114"/>
      <c r="W131" s="84"/>
      <c r="X131" s="85"/>
      <c r="Y131" s="86"/>
      <c r="Z131" s="86"/>
      <c r="AA131" s="86"/>
      <c r="AB131" s="86"/>
      <c r="AC131" s="86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88"/>
      <c r="AS131" s="88"/>
      <c r="AT131" s="88"/>
      <c r="AU131" s="88"/>
      <c r="AV131" s="88"/>
    </row>
    <row r="132" spans="1:48">
      <c r="A132" s="221" t="s">
        <v>430</v>
      </c>
      <c r="B132" s="117"/>
      <c r="C132" s="118"/>
      <c r="D132" s="117">
        <f>+'2" W C E14'!S156</f>
        <v>344.99999999999898</v>
      </c>
      <c r="E132" s="114"/>
      <c r="F132" s="66"/>
      <c r="G132" s="66"/>
      <c r="H132" s="222">
        <f>+'2" W C E14'!S2</f>
        <v>78.8</v>
      </c>
      <c r="I132" s="115"/>
      <c r="J132" s="69">
        <f>H132*D132</f>
        <v>27185.99999999992</v>
      </c>
      <c r="K132" s="66"/>
      <c r="L132" s="69">
        <f t="shared" ref="L132:L136" si="48">+J132</f>
        <v>27185.99999999992</v>
      </c>
      <c r="M132" s="66"/>
      <c r="N132" s="71">
        <f>D132</f>
        <v>344.99999999999898</v>
      </c>
      <c r="O132" s="70"/>
      <c r="P132" s="71"/>
      <c r="Q132" s="66"/>
      <c r="R132" s="120">
        <f t="shared" ref="R132:R137" si="49">H132*(1+$W$5)</f>
        <v>96.066651186288482</v>
      </c>
      <c r="S132" s="115"/>
      <c r="T132" s="121">
        <f>R132*+D132</f>
        <v>33142.994659269425</v>
      </c>
      <c r="U132" s="115"/>
      <c r="V132" s="115"/>
      <c r="W132" s="74"/>
      <c r="X132" s="85"/>
      <c r="Y132" s="86"/>
      <c r="Z132" s="86"/>
      <c r="AA132" s="86"/>
      <c r="AB132" s="86"/>
      <c r="AC132" s="86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59"/>
      <c r="AS132" s="59"/>
      <c r="AT132" s="59"/>
      <c r="AU132" s="60"/>
      <c r="AV132" s="59"/>
    </row>
    <row r="133" spans="1:48">
      <c r="A133" s="221" t="s">
        <v>431</v>
      </c>
      <c r="B133" s="117"/>
      <c r="C133" s="118"/>
      <c r="D133" s="117"/>
      <c r="E133" s="114"/>
      <c r="F133" s="66">
        <f>+'2" W C E14'!V156</f>
        <v>791.99999999999898</v>
      </c>
      <c r="G133" s="66"/>
      <c r="H133" s="223">
        <f>+'2" W C E14'!S4</f>
        <v>3.29</v>
      </c>
      <c r="I133" s="115"/>
      <c r="J133" s="71">
        <f>H133*F133</f>
        <v>2605.6799999999967</v>
      </c>
      <c r="K133" s="66"/>
      <c r="L133" s="69">
        <f t="shared" si="48"/>
        <v>2605.6799999999967</v>
      </c>
      <c r="M133" s="66"/>
      <c r="N133" s="71"/>
      <c r="O133" s="70"/>
      <c r="P133" s="71">
        <f t="shared" ref="P133:P136" si="50">SUM(F133)</f>
        <v>791.99999999999898</v>
      </c>
      <c r="Q133" s="66"/>
      <c r="R133" s="120">
        <f t="shared" si="49"/>
        <v>4.0109045990214351</v>
      </c>
      <c r="S133" s="115"/>
      <c r="T133" s="121">
        <f>R133*F133</f>
        <v>3176.6364424249728</v>
      </c>
      <c r="U133" s="115"/>
      <c r="V133" s="115"/>
      <c r="W133" s="74"/>
      <c r="X133" s="85"/>
      <c r="Y133" s="86"/>
      <c r="Z133" s="86"/>
      <c r="AA133" s="86"/>
      <c r="AB133" s="86"/>
      <c r="AC133" s="86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59"/>
      <c r="AS133" s="59"/>
      <c r="AT133" s="59"/>
      <c r="AU133" s="60"/>
      <c r="AV133" s="59"/>
    </row>
    <row r="134" spans="1:48">
      <c r="A134" s="221" t="s">
        <v>386</v>
      </c>
      <c r="B134" s="117"/>
      <c r="C134" s="118"/>
      <c r="D134" s="117"/>
      <c r="E134" s="114"/>
      <c r="F134" s="66">
        <f>+'2" W C E14'!W156</f>
        <v>3752</v>
      </c>
      <c r="G134" s="66"/>
      <c r="H134" s="223">
        <f>+'2" W C E14'!S5</f>
        <v>3.12</v>
      </c>
      <c r="I134" s="115"/>
      <c r="J134" s="71">
        <f>H134*F134</f>
        <v>11706.24</v>
      </c>
      <c r="K134" s="66"/>
      <c r="L134" s="69">
        <f t="shared" si="48"/>
        <v>11706.24</v>
      </c>
      <c r="M134" s="66"/>
      <c r="N134" s="71"/>
      <c r="O134" s="70"/>
      <c r="P134" s="71">
        <f t="shared" si="50"/>
        <v>3752</v>
      </c>
      <c r="Q134" s="66"/>
      <c r="R134" s="120">
        <f t="shared" si="49"/>
        <v>3.8036542094063464</v>
      </c>
      <c r="S134" s="115"/>
      <c r="T134" s="121">
        <f t="shared" ref="T134:T136" si="51">R134*F134</f>
        <v>14271.310593692611</v>
      </c>
      <c r="U134" s="115"/>
      <c r="V134" s="115"/>
      <c r="W134" s="84"/>
      <c r="X134" s="85"/>
      <c r="Y134" s="86"/>
      <c r="Z134" s="86"/>
      <c r="AA134" s="86"/>
      <c r="AB134" s="86"/>
      <c r="AC134" s="86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59"/>
      <c r="AS134" s="59"/>
      <c r="AT134" s="59"/>
      <c r="AU134" s="60"/>
      <c r="AV134" s="59"/>
    </row>
    <row r="135" spans="1:48">
      <c r="A135" s="221" t="s">
        <v>387</v>
      </c>
      <c r="B135" s="117"/>
      <c r="C135" s="118"/>
      <c r="D135" s="117"/>
      <c r="E135" s="114"/>
      <c r="F135" s="66">
        <f>+'2" W C E14'!X156</f>
        <v>5230</v>
      </c>
      <c r="G135" s="66"/>
      <c r="H135" s="223">
        <f>+'2" W C E14'!S6</f>
        <v>2.79</v>
      </c>
      <c r="I135" s="115"/>
      <c r="J135" s="71">
        <f>H135*F135</f>
        <v>14591.7</v>
      </c>
      <c r="K135" s="66"/>
      <c r="L135" s="69">
        <f t="shared" si="48"/>
        <v>14591.7</v>
      </c>
      <c r="M135" s="66"/>
      <c r="N135" s="71"/>
      <c r="O135" s="70"/>
      <c r="P135" s="71">
        <f t="shared" si="50"/>
        <v>5230</v>
      </c>
      <c r="Q135" s="66"/>
      <c r="R135" s="120">
        <f t="shared" si="49"/>
        <v>3.4013446295652905</v>
      </c>
      <c r="S135" s="115"/>
      <c r="T135" s="121">
        <f t="shared" si="51"/>
        <v>17789.032412626468</v>
      </c>
      <c r="U135" s="115"/>
      <c r="V135" s="115"/>
      <c r="W135" s="84"/>
      <c r="X135" s="85"/>
      <c r="Y135" s="86"/>
      <c r="Z135" s="86"/>
      <c r="AA135" s="86"/>
      <c r="AB135" s="86"/>
      <c r="AC135" s="86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59"/>
      <c r="AS135" s="88"/>
      <c r="AT135" s="59"/>
      <c r="AU135" s="60"/>
      <c r="AV135" s="59"/>
    </row>
    <row r="136" spans="1:48">
      <c r="A136" s="221" t="s">
        <v>388</v>
      </c>
      <c r="B136" s="117"/>
      <c r="C136" s="118"/>
      <c r="D136" s="117"/>
      <c r="E136" s="114"/>
      <c r="F136" s="66">
        <f>+'2" W C E14'!Y156</f>
        <v>11395.999999999998</v>
      </c>
      <c r="G136" s="66"/>
      <c r="H136" s="223">
        <f>+'2" W C E14'!S7</f>
        <v>2.5499999999999998</v>
      </c>
      <c r="I136" s="115"/>
      <c r="J136" s="71">
        <f>H136*F136</f>
        <v>29059.799999999992</v>
      </c>
      <c r="K136" s="66"/>
      <c r="L136" s="69">
        <f t="shared" si="48"/>
        <v>29059.799999999992</v>
      </c>
      <c r="M136" s="66"/>
      <c r="N136" s="71"/>
      <c r="O136" s="70"/>
      <c r="P136" s="71">
        <f t="shared" si="50"/>
        <v>11395.999999999998</v>
      </c>
      <c r="Q136" s="66"/>
      <c r="R136" s="120">
        <f t="shared" si="49"/>
        <v>3.1087558442263403</v>
      </c>
      <c r="S136" s="115"/>
      <c r="T136" s="121">
        <f t="shared" si="51"/>
        <v>35427.381600803368</v>
      </c>
      <c r="U136" s="115"/>
      <c r="V136" s="115"/>
      <c r="W136" s="84"/>
      <c r="X136" s="85"/>
      <c r="Y136" s="86"/>
      <c r="Z136" s="86"/>
      <c r="AA136" s="86"/>
      <c r="AB136" s="86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59"/>
      <c r="AS136" s="88"/>
      <c r="AT136" s="59"/>
      <c r="AU136" s="60"/>
      <c r="AV136" s="59"/>
    </row>
    <row r="137" spans="1:48" s="135" customFormat="1" ht="12.75" thickBot="1">
      <c r="A137" s="125" t="s">
        <v>432</v>
      </c>
      <c r="B137" s="126">
        <f>SUM(B131:B136)</f>
        <v>26670</v>
      </c>
      <c r="C137" s="127"/>
      <c r="D137" s="126">
        <f>SUM(D131:D136)</f>
        <v>344.99999999999898</v>
      </c>
      <c r="E137" s="127"/>
      <c r="F137" s="126">
        <f>SUM(F131:F136)</f>
        <v>21170</v>
      </c>
      <c r="G137" s="102"/>
      <c r="H137" s="104"/>
      <c r="I137" s="103"/>
      <c r="J137" s="128">
        <f>SUM(J131:J136)</f>
        <v>85149.419999999911</v>
      </c>
      <c r="K137" s="102"/>
      <c r="L137" s="128">
        <f>SUM(L131:L136)</f>
        <v>85149.419999999911</v>
      </c>
      <c r="M137" s="102"/>
      <c r="N137" s="129">
        <f>SUM(N132:N136)</f>
        <v>344.99999999999898</v>
      </c>
      <c r="O137" s="106"/>
      <c r="P137" s="129">
        <f>SUM(P133:P136)</f>
        <v>21170</v>
      </c>
      <c r="Q137" s="102"/>
      <c r="R137" s="120">
        <f t="shared" si="49"/>
        <v>0</v>
      </c>
      <c r="S137" s="127"/>
      <c r="T137" s="128">
        <f>SUM(T131:T136)</f>
        <v>103807.35570881685</v>
      </c>
      <c r="U137" s="115"/>
      <c r="V137" s="127"/>
      <c r="W137" s="124"/>
      <c r="X137" s="131"/>
      <c r="Y137" s="132"/>
      <c r="Z137" s="132"/>
      <c r="AA137" s="132"/>
      <c r="AB137" s="132"/>
      <c r="AC137" s="132"/>
      <c r="AD137" s="132" t="s">
        <v>390</v>
      </c>
      <c r="AE137" s="110"/>
      <c r="AF137" s="103"/>
      <c r="AG137" s="127"/>
      <c r="AH137" s="127"/>
      <c r="AI137" s="127"/>
      <c r="AJ137" s="103"/>
      <c r="AK137" s="133"/>
      <c r="AL137" s="103"/>
      <c r="AM137" s="133"/>
      <c r="AN137" s="103"/>
      <c r="AO137" s="133"/>
      <c r="AP137" s="103"/>
      <c r="AQ137" s="133"/>
      <c r="AR137" s="134"/>
      <c r="AS137" s="134"/>
      <c r="AT137" s="134"/>
      <c r="AU137" s="134"/>
      <c r="AV137" s="134"/>
    </row>
    <row r="138" spans="1:48" ht="12.75" thickTop="1">
      <c r="A138" s="125"/>
      <c r="B138" s="117"/>
      <c r="C138" s="118"/>
      <c r="D138" s="117"/>
      <c r="E138" s="114"/>
      <c r="F138" s="66"/>
      <c r="G138" s="66"/>
      <c r="H138" s="68"/>
      <c r="I138" s="115"/>
      <c r="J138" s="69"/>
      <c r="K138" s="66"/>
      <c r="L138" s="69"/>
      <c r="M138" s="66"/>
      <c r="N138" s="71"/>
      <c r="O138" s="70"/>
      <c r="P138" s="71"/>
      <c r="Q138" s="66"/>
      <c r="R138" s="72"/>
      <c r="S138" s="115"/>
      <c r="T138" s="73"/>
      <c r="U138" s="115"/>
      <c r="V138" s="115"/>
      <c r="W138" s="74"/>
      <c r="X138" s="85"/>
      <c r="Y138" s="86"/>
      <c r="Z138" s="86"/>
      <c r="AA138" s="86"/>
      <c r="AB138" s="86"/>
      <c r="AC138" s="86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59"/>
      <c r="AS138" s="59"/>
      <c r="AT138" s="59"/>
      <c r="AU138" s="60"/>
      <c r="AV138" s="59"/>
    </row>
    <row r="139" spans="1:48" ht="12.75" thickBot="1">
      <c r="A139" s="136" t="s">
        <v>433</v>
      </c>
      <c r="B139" s="117"/>
      <c r="C139" s="118"/>
      <c r="D139" s="117"/>
      <c r="E139" s="114"/>
      <c r="F139" s="66"/>
      <c r="G139" s="66"/>
      <c r="H139" s="68"/>
      <c r="I139" s="115"/>
      <c r="J139" s="69"/>
      <c r="K139" s="66"/>
      <c r="L139" s="137">
        <f>L137/+$D137</f>
        <v>246.80991304347873</v>
      </c>
      <c r="M139" s="66"/>
      <c r="N139" s="71"/>
      <c r="O139" s="70"/>
      <c r="P139" s="71"/>
      <c r="Q139" s="66"/>
      <c r="R139" s="72"/>
      <c r="S139" s="115"/>
      <c r="T139" s="137">
        <f>T137/+$D137</f>
        <v>300.8908861125135</v>
      </c>
      <c r="U139" s="115">
        <f>$T139-$L139</f>
        <v>54.080973069034769</v>
      </c>
      <c r="V139" s="115">
        <f>U139/$L139</f>
        <v>0.21911993891229042</v>
      </c>
      <c r="W139" s="74"/>
      <c r="X139" s="85"/>
      <c r="Y139" s="86"/>
      <c r="Z139" s="86"/>
      <c r="AA139" s="86"/>
      <c r="AB139" s="86"/>
      <c r="AC139" s="86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59"/>
      <c r="AS139" s="59"/>
      <c r="AT139" s="59"/>
      <c r="AU139" s="60"/>
      <c r="AV139" s="59"/>
    </row>
    <row r="140" spans="1:48" ht="12.75" thickTop="1">
      <c r="A140" s="113" t="s">
        <v>434</v>
      </c>
      <c r="B140" s="66">
        <f>(+'2" W Ind 2 E14'!I16+'2" W Ind E14'!I28)/1000</f>
        <v>835</v>
      </c>
      <c r="C140" s="114"/>
      <c r="D140" s="66"/>
      <c r="E140" s="114"/>
      <c r="F140" s="66"/>
      <c r="G140" s="66"/>
      <c r="H140" s="226"/>
      <c r="I140" s="115"/>
      <c r="J140" s="69"/>
      <c r="K140" s="66"/>
      <c r="L140" s="69"/>
      <c r="M140" s="66"/>
      <c r="N140" s="71"/>
      <c r="O140" s="70"/>
      <c r="P140" s="71"/>
      <c r="Q140" s="66"/>
      <c r="R140" s="72"/>
      <c r="S140" s="114"/>
      <c r="T140" s="116"/>
      <c r="U140" s="114"/>
      <c r="V140" s="114"/>
      <c r="W140" s="84"/>
      <c r="X140" s="85"/>
      <c r="Y140" s="86"/>
      <c r="Z140" s="86"/>
      <c r="AA140" s="86"/>
      <c r="AB140" s="86"/>
      <c r="AC140" s="86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88"/>
      <c r="AS140" s="88"/>
      <c r="AT140" s="88"/>
      <c r="AU140" s="88"/>
      <c r="AV140" s="88"/>
    </row>
    <row r="141" spans="1:48">
      <c r="A141" s="221" t="s">
        <v>430</v>
      </c>
      <c r="B141" s="117"/>
      <c r="C141" s="118"/>
      <c r="D141" s="117">
        <f>+'2" W Ind E14'!S32+'2" W Ind 2 E14'!S20</f>
        <v>48.000000000000021</v>
      </c>
      <c r="E141" s="114"/>
      <c r="F141" s="66"/>
      <c r="G141" s="66"/>
      <c r="H141" s="222">
        <f>+'2" W Ind E14'!S2</f>
        <v>78.8</v>
      </c>
      <c r="I141" s="115"/>
      <c r="J141" s="69">
        <f>H141*D141</f>
        <v>3782.4000000000015</v>
      </c>
      <c r="K141" s="66"/>
      <c r="L141" s="69">
        <f t="shared" ref="L141:L145" si="52">+J141</f>
        <v>3782.4000000000015</v>
      </c>
      <c r="M141" s="66"/>
      <c r="N141" s="71">
        <f>D141</f>
        <v>48.000000000000021</v>
      </c>
      <c r="O141" s="70"/>
      <c r="P141" s="71"/>
      <c r="Q141" s="66"/>
      <c r="R141" s="120">
        <f t="shared" ref="R141:R146" si="53">H141*(1+$W$5)</f>
        <v>96.066651186288482</v>
      </c>
      <c r="S141" s="115"/>
      <c r="T141" s="121">
        <f>R141*+D141</f>
        <v>4611.1992569418489</v>
      </c>
      <c r="U141" s="115"/>
      <c r="V141" s="115"/>
      <c r="W141" s="74"/>
      <c r="X141" s="85"/>
      <c r="Y141" s="86"/>
      <c r="Z141" s="86"/>
      <c r="AA141" s="86"/>
      <c r="AB141" s="86"/>
      <c r="AC141" s="86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59"/>
      <c r="AS141" s="59"/>
      <c r="AT141" s="59"/>
      <c r="AU141" s="60"/>
      <c r="AV141" s="59"/>
    </row>
    <row r="142" spans="1:48">
      <c r="A142" s="221" t="s">
        <v>431</v>
      </c>
      <c r="B142" s="117"/>
      <c r="C142" s="118"/>
      <c r="D142" s="117"/>
      <c r="E142" s="114"/>
      <c r="F142" s="66">
        <f>+'2" W Ind E14'!V32+'2" W Ind 2 E14'!V20</f>
        <v>42.999999999999993</v>
      </c>
      <c r="G142" s="66"/>
      <c r="H142" s="223">
        <f>+'2" W Ind E14'!S4</f>
        <v>3.29</v>
      </c>
      <c r="I142" s="115"/>
      <c r="J142" s="71">
        <f>H142*F142</f>
        <v>141.46999999999997</v>
      </c>
      <c r="K142" s="66"/>
      <c r="L142" s="69">
        <f t="shared" si="52"/>
        <v>141.46999999999997</v>
      </c>
      <c r="M142" s="66"/>
      <c r="N142" s="71"/>
      <c r="O142" s="70"/>
      <c r="P142" s="71">
        <f t="shared" ref="P142:P145" si="54">SUM(F142)</f>
        <v>42.999999999999993</v>
      </c>
      <c r="Q142" s="66"/>
      <c r="R142" s="120">
        <f t="shared" si="53"/>
        <v>4.0109045990214351</v>
      </c>
      <c r="S142" s="115"/>
      <c r="T142" s="121">
        <f>R142*F142</f>
        <v>172.4688977579217</v>
      </c>
      <c r="U142" s="115"/>
      <c r="V142" s="115"/>
      <c r="W142" s="74"/>
      <c r="X142" s="85"/>
      <c r="Y142" s="86"/>
      <c r="Z142" s="86"/>
      <c r="AA142" s="86"/>
      <c r="AB142" s="86"/>
      <c r="AC142" s="86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59"/>
      <c r="AS142" s="59"/>
      <c r="AT142" s="59"/>
      <c r="AU142" s="60"/>
      <c r="AV142" s="59"/>
    </row>
    <row r="143" spans="1:48">
      <c r="A143" s="221" t="s">
        <v>386</v>
      </c>
      <c r="B143" s="117"/>
      <c r="C143" s="118"/>
      <c r="D143" s="117"/>
      <c r="E143" s="114"/>
      <c r="F143" s="66">
        <f>+'2" W Ind E14'!W32+'2" W Ind 2 E14'!W20</f>
        <v>212</v>
      </c>
      <c r="G143" s="66"/>
      <c r="H143" s="223">
        <f>+'2" W Ind E14'!S5</f>
        <v>3.12</v>
      </c>
      <c r="I143" s="115"/>
      <c r="J143" s="71">
        <f>H143*F143</f>
        <v>661.44</v>
      </c>
      <c r="K143" s="66"/>
      <c r="L143" s="69">
        <f t="shared" si="52"/>
        <v>661.44</v>
      </c>
      <c r="M143" s="66"/>
      <c r="N143" s="71"/>
      <c r="O143" s="70"/>
      <c r="P143" s="71">
        <f t="shared" si="54"/>
        <v>212</v>
      </c>
      <c r="Q143" s="66"/>
      <c r="R143" s="120">
        <f t="shared" si="53"/>
        <v>3.8036542094063464</v>
      </c>
      <c r="S143" s="115"/>
      <c r="T143" s="121">
        <f t="shared" ref="T143:T145" si="55">R143*F143</f>
        <v>806.37469239414543</v>
      </c>
      <c r="U143" s="115"/>
      <c r="V143" s="115"/>
      <c r="W143" s="84"/>
      <c r="X143" s="85"/>
      <c r="Y143" s="86"/>
      <c r="Z143" s="86"/>
      <c r="AA143" s="86"/>
      <c r="AB143" s="86"/>
      <c r="AC143" s="86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59"/>
      <c r="AS143" s="59"/>
      <c r="AT143" s="59"/>
      <c r="AU143" s="60"/>
      <c r="AV143" s="59"/>
    </row>
    <row r="144" spans="1:48">
      <c r="A144" s="221" t="s">
        <v>387</v>
      </c>
      <c r="B144" s="117"/>
      <c r="C144" s="118"/>
      <c r="D144" s="117"/>
      <c r="E144" s="114"/>
      <c r="F144" s="66">
        <f>+'2" W Ind E14'!X32+'2" W Ind 2 E14'!X20</f>
        <v>238</v>
      </c>
      <c r="G144" s="66"/>
      <c r="H144" s="223">
        <f>+'2" W Ind E14'!S6</f>
        <v>2.79</v>
      </c>
      <c r="I144" s="115"/>
      <c r="J144" s="71">
        <f>H144*F144</f>
        <v>664.02</v>
      </c>
      <c r="K144" s="66"/>
      <c r="L144" s="69">
        <f t="shared" si="52"/>
        <v>664.02</v>
      </c>
      <c r="M144" s="66"/>
      <c r="N144" s="71"/>
      <c r="O144" s="70"/>
      <c r="P144" s="71">
        <f t="shared" si="54"/>
        <v>238</v>
      </c>
      <c r="Q144" s="66"/>
      <c r="R144" s="120">
        <f t="shared" si="53"/>
        <v>3.4013446295652905</v>
      </c>
      <c r="S144" s="115"/>
      <c r="T144" s="121">
        <f t="shared" si="55"/>
        <v>809.52002183653917</v>
      </c>
      <c r="U144" s="115"/>
      <c r="V144" s="115"/>
      <c r="W144" s="84"/>
      <c r="X144" s="85"/>
      <c r="Y144" s="86"/>
      <c r="Z144" s="86"/>
      <c r="AA144" s="86"/>
      <c r="AB144" s="86"/>
      <c r="AC144" s="86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59"/>
      <c r="AS144" s="88"/>
      <c r="AT144" s="59"/>
      <c r="AU144" s="60"/>
      <c r="AV144" s="59"/>
    </row>
    <row r="145" spans="1:48">
      <c r="A145" s="221" t="s">
        <v>388</v>
      </c>
      <c r="B145" s="117"/>
      <c r="C145" s="118"/>
      <c r="D145" s="117"/>
      <c r="E145" s="114"/>
      <c r="F145" s="66">
        <f>+'2" W Ind E14'!Y32+'2" W Ind 2 E14'!Y20</f>
        <v>8</v>
      </c>
      <c r="G145" s="66"/>
      <c r="H145" s="223">
        <f>+'2" W Ind E14'!S7</f>
        <v>2.5499999999999998</v>
      </c>
      <c r="I145" s="115"/>
      <c r="J145" s="71">
        <f>H145*F145</f>
        <v>20.399999999999999</v>
      </c>
      <c r="K145" s="66"/>
      <c r="L145" s="69">
        <f t="shared" si="52"/>
        <v>20.399999999999999</v>
      </c>
      <c r="M145" s="66"/>
      <c r="N145" s="71"/>
      <c r="O145" s="70"/>
      <c r="P145" s="71">
        <f t="shared" si="54"/>
        <v>8</v>
      </c>
      <c r="Q145" s="66"/>
      <c r="R145" s="120">
        <f t="shared" si="53"/>
        <v>3.1087558442263403</v>
      </c>
      <c r="S145" s="115"/>
      <c r="T145" s="121">
        <f t="shared" si="55"/>
        <v>24.870046753810723</v>
      </c>
      <c r="U145" s="115"/>
      <c r="V145" s="115"/>
      <c r="W145" s="84"/>
      <c r="X145" s="85"/>
      <c r="Y145" s="86"/>
      <c r="Z145" s="86"/>
      <c r="AA145" s="86"/>
      <c r="AB145" s="86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59"/>
      <c r="AS145" s="88"/>
      <c r="AT145" s="59"/>
      <c r="AU145" s="60"/>
      <c r="AV145" s="59"/>
    </row>
    <row r="146" spans="1:48" s="135" customFormat="1" ht="12.75" thickBot="1">
      <c r="A146" s="125" t="s">
        <v>435</v>
      </c>
      <c r="B146" s="126">
        <f>SUM(B140:B145)</f>
        <v>835</v>
      </c>
      <c r="C146" s="127"/>
      <c r="D146" s="126">
        <f>SUM(D140:D145)</f>
        <v>48.000000000000021</v>
      </c>
      <c r="E146" s="127"/>
      <c r="F146" s="126">
        <f>SUM(F140:F145)</f>
        <v>501</v>
      </c>
      <c r="G146" s="102"/>
      <c r="H146" s="104"/>
      <c r="I146" s="103"/>
      <c r="J146" s="128">
        <f>SUM(J140:J145)</f>
        <v>5269.7300000000014</v>
      </c>
      <c r="K146" s="102"/>
      <c r="L146" s="128">
        <f>SUM(L140:L145)</f>
        <v>5269.7300000000014</v>
      </c>
      <c r="M146" s="102"/>
      <c r="N146" s="129">
        <f>SUM(N141:N145)</f>
        <v>48.000000000000021</v>
      </c>
      <c r="O146" s="106"/>
      <c r="P146" s="129">
        <f>SUM(P142:P145)</f>
        <v>501</v>
      </c>
      <c r="Q146" s="102"/>
      <c r="R146" s="120">
        <f t="shared" si="53"/>
        <v>0</v>
      </c>
      <c r="S146" s="127"/>
      <c r="T146" s="128">
        <f>SUM(T140:T145)</f>
        <v>6424.4329156842659</v>
      </c>
      <c r="U146" s="127"/>
      <c r="V146" s="127"/>
      <c r="W146" s="124"/>
      <c r="X146" s="131"/>
      <c r="Y146" s="132"/>
      <c r="Z146" s="132"/>
      <c r="AA146" s="132"/>
      <c r="AB146" s="132"/>
      <c r="AC146" s="132"/>
      <c r="AD146" s="132" t="s">
        <v>390</v>
      </c>
      <c r="AE146" s="110"/>
      <c r="AF146" s="103"/>
      <c r="AG146" s="127"/>
      <c r="AH146" s="127"/>
      <c r="AI146" s="127"/>
      <c r="AJ146" s="103"/>
      <c r="AK146" s="133"/>
      <c r="AL146" s="103"/>
      <c r="AM146" s="133"/>
      <c r="AN146" s="103"/>
      <c r="AO146" s="133"/>
      <c r="AP146" s="103"/>
      <c r="AQ146" s="133"/>
      <c r="AR146" s="134"/>
      <c r="AS146" s="134"/>
      <c r="AT146" s="134"/>
      <c r="AU146" s="134"/>
      <c r="AV146" s="134"/>
    </row>
    <row r="147" spans="1:48" ht="12.75" thickTop="1">
      <c r="A147" s="125"/>
      <c r="B147" s="117"/>
      <c r="C147" s="118"/>
      <c r="D147" s="117"/>
      <c r="E147" s="114"/>
      <c r="F147" s="66"/>
      <c r="G147" s="66"/>
      <c r="H147" s="68"/>
      <c r="I147" s="115"/>
      <c r="J147" s="69"/>
      <c r="K147" s="66"/>
      <c r="L147" s="69"/>
      <c r="M147" s="66"/>
      <c r="N147" s="71"/>
      <c r="O147" s="70"/>
      <c r="P147" s="71"/>
      <c r="Q147" s="66"/>
      <c r="R147" s="72"/>
      <c r="S147" s="115"/>
      <c r="T147" s="73"/>
      <c r="U147" s="115"/>
      <c r="V147" s="115"/>
      <c r="W147" s="74"/>
      <c r="X147" s="85"/>
      <c r="Y147" s="86"/>
      <c r="Z147" s="86"/>
      <c r="AA147" s="86"/>
      <c r="AB147" s="86"/>
      <c r="AC147" s="86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59"/>
      <c r="AS147" s="59"/>
      <c r="AT147" s="59"/>
      <c r="AU147" s="60"/>
      <c r="AV147" s="59"/>
    </row>
    <row r="148" spans="1:48" ht="12.75" thickBot="1">
      <c r="A148" s="136" t="s">
        <v>436</v>
      </c>
      <c r="B148" s="117"/>
      <c r="C148" s="118"/>
      <c r="D148" s="117"/>
      <c r="E148" s="114"/>
      <c r="F148" s="66"/>
      <c r="G148" s="66"/>
      <c r="H148" s="68"/>
      <c r="I148" s="115"/>
      <c r="J148" s="69"/>
      <c r="K148" s="66"/>
      <c r="L148" s="137">
        <f>L146/+$D146</f>
        <v>109.78604166666665</v>
      </c>
      <c r="M148" s="66"/>
      <c r="N148" s="71"/>
      <c r="O148" s="70"/>
      <c r="P148" s="71"/>
      <c r="Q148" s="66"/>
      <c r="R148" s="72"/>
      <c r="S148" s="115"/>
      <c r="T148" s="137">
        <f>T146/+$D146</f>
        <v>133.84235241008881</v>
      </c>
      <c r="U148" s="115">
        <f>$T148-$L148</f>
        <v>24.056310743422159</v>
      </c>
      <c r="V148" s="115">
        <f>U148/$L148</f>
        <v>0.21911993891229034</v>
      </c>
      <c r="W148" s="74"/>
      <c r="X148" s="85"/>
      <c r="Y148" s="86"/>
      <c r="Z148" s="86"/>
      <c r="AA148" s="86"/>
      <c r="AB148" s="86"/>
      <c r="AC148" s="86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59"/>
      <c r="AS148" s="59"/>
      <c r="AT148" s="59"/>
      <c r="AU148" s="60"/>
      <c r="AV148" s="59"/>
    </row>
    <row r="149" spans="1:48" ht="12.75" thickTop="1">
      <c r="A149" s="113" t="s">
        <v>437</v>
      </c>
      <c r="B149" s="66">
        <f>+'2" W Gov E14'!I83/1000</f>
        <v>6537</v>
      </c>
      <c r="C149" s="114"/>
      <c r="D149" s="66"/>
      <c r="E149" s="114"/>
      <c r="F149" s="66"/>
      <c r="G149" s="66"/>
      <c r="H149" s="226"/>
      <c r="I149" s="115"/>
      <c r="J149" s="69"/>
      <c r="K149" s="66"/>
      <c r="L149" s="69"/>
      <c r="M149" s="66"/>
      <c r="N149" s="71"/>
      <c r="O149" s="70"/>
      <c r="P149" s="71"/>
      <c r="Q149" s="66"/>
      <c r="R149" s="72"/>
      <c r="S149" s="114"/>
      <c r="T149" s="116"/>
      <c r="U149" s="114"/>
      <c r="V149" s="114"/>
      <c r="W149" s="84"/>
      <c r="X149" s="85"/>
      <c r="Y149" s="86"/>
      <c r="Z149" s="86"/>
      <c r="AA149" s="86"/>
      <c r="AB149" s="86"/>
      <c r="AC149" s="86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88"/>
      <c r="AS149" s="88"/>
      <c r="AT149" s="88"/>
      <c r="AU149" s="88"/>
      <c r="AV149" s="88"/>
    </row>
    <row r="150" spans="1:48">
      <c r="A150" s="221" t="s">
        <v>430</v>
      </c>
      <c r="B150" s="117"/>
      <c r="C150" s="118"/>
      <c r="D150" s="117">
        <f>+'2" W Gov E14'!S87</f>
        <v>191.99999999999963</v>
      </c>
      <c r="E150" s="114"/>
      <c r="F150" s="66"/>
      <c r="G150" s="66"/>
      <c r="H150" s="222">
        <f>+'2" W Gov E14'!S2</f>
        <v>78.8</v>
      </c>
      <c r="I150" s="115"/>
      <c r="J150" s="69">
        <f>H150*D150</f>
        <v>15129.599999999969</v>
      </c>
      <c r="K150" s="66"/>
      <c r="L150" s="69">
        <f t="shared" ref="L150:L154" si="56">+J150</f>
        <v>15129.599999999969</v>
      </c>
      <c r="M150" s="66"/>
      <c r="N150" s="71">
        <f>D150</f>
        <v>191.99999999999963</v>
      </c>
      <c r="O150" s="70"/>
      <c r="P150" s="71"/>
      <c r="Q150" s="66"/>
      <c r="R150" s="120">
        <f t="shared" ref="R150:R155" si="57">H150*(1+$W$5)</f>
        <v>96.066651186288482</v>
      </c>
      <c r="S150" s="115"/>
      <c r="T150" s="121">
        <f>R150*+D150</f>
        <v>18444.797027767352</v>
      </c>
      <c r="U150" s="115"/>
      <c r="V150" s="115"/>
      <c r="W150" s="74"/>
      <c r="X150" s="85"/>
      <c r="Y150" s="86"/>
      <c r="Z150" s="86"/>
      <c r="AA150" s="86"/>
      <c r="AB150" s="86"/>
      <c r="AC150" s="86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59"/>
      <c r="AS150" s="59"/>
      <c r="AT150" s="59"/>
      <c r="AU150" s="60"/>
      <c r="AV150" s="59"/>
    </row>
    <row r="151" spans="1:48">
      <c r="A151" s="221" t="s">
        <v>431</v>
      </c>
      <c r="B151" s="117"/>
      <c r="C151" s="118"/>
      <c r="D151" s="117"/>
      <c r="E151" s="114"/>
      <c r="F151" s="66">
        <f>+'2" W Gov E14'!V87</f>
        <v>292.99999999999994</v>
      </c>
      <c r="G151" s="66"/>
      <c r="H151" s="223">
        <f>+'2" W Gov E14'!S4</f>
        <v>3.29</v>
      </c>
      <c r="I151" s="115"/>
      <c r="J151" s="71">
        <f>H151*F151</f>
        <v>963.9699999999998</v>
      </c>
      <c r="K151" s="66"/>
      <c r="L151" s="69">
        <f t="shared" si="56"/>
        <v>963.9699999999998</v>
      </c>
      <c r="M151" s="66"/>
      <c r="N151" s="71"/>
      <c r="O151" s="70"/>
      <c r="P151" s="71">
        <f t="shared" ref="P151:P154" si="58">SUM(F151)</f>
        <v>292.99999999999994</v>
      </c>
      <c r="Q151" s="66"/>
      <c r="R151" s="120">
        <f t="shared" si="57"/>
        <v>4.0109045990214351</v>
      </c>
      <c r="S151" s="115"/>
      <c r="T151" s="121">
        <f>R151*F151</f>
        <v>1175.1950475132803</v>
      </c>
      <c r="U151" s="115"/>
      <c r="V151" s="115"/>
      <c r="W151" s="74"/>
      <c r="X151" s="85"/>
      <c r="Y151" s="86"/>
      <c r="Z151" s="86"/>
      <c r="AA151" s="86"/>
      <c r="AB151" s="86"/>
      <c r="AC151" s="86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59"/>
      <c r="AS151" s="59"/>
      <c r="AT151" s="59"/>
      <c r="AU151" s="60"/>
      <c r="AV151" s="59"/>
    </row>
    <row r="152" spans="1:48">
      <c r="A152" s="221" t="s">
        <v>386</v>
      </c>
      <c r="B152" s="117"/>
      <c r="C152" s="118"/>
      <c r="D152" s="117"/>
      <c r="E152" s="114"/>
      <c r="F152" s="66">
        <f>+'2" W Gov E14'!W87</f>
        <v>1521</v>
      </c>
      <c r="G152" s="66"/>
      <c r="H152" s="223">
        <f>+'2" W Gov E14'!S5</f>
        <v>3.12</v>
      </c>
      <c r="I152" s="115"/>
      <c r="J152" s="71">
        <f>H152*F152</f>
        <v>4745.5200000000004</v>
      </c>
      <c r="K152" s="66"/>
      <c r="L152" s="69">
        <f t="shared" si="56"/>
        <v>4745.5200000000004</v>
      </c>
      <c r="M152" s="66"/>
      <c r="N152" s="71"/>
      <c r="O152" s="70"/>
      <c r="P152" s="71">
        <f t="shared" si="58"/>
        <v>1521</v>
      </c>
      <c r="Q152" s="66"/>
      <c r="R152" s="120">
        <f t="shared" si="57"/>
        <v>3.8036542094063464</v>
      </c>
      <c r="S152" s="115"/>
      <c r="T152" s="121">
        <f t="shared" ref="T152:T154" si="59">R152*F152</f>
        <v>5785.3580525070529</v>
      </c>
      <c r="U152" s="115"/>
      <c r="V152" s="115"/>
      <c r="W152" s="84"/>
      <c r="X152" s="85"/>
      <c r="Y152" s="86"/>
      <c r="Z152" s="86"/>
      <c r="AA152" s="86"/>
      <c r="AB152" s="86"/>
      <c r="AC152" s="86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59"/>
      <c r="AS152" s="59"/>
      <c r="AT152" s="59"/>
      <c r="AU152" s="60"/>
      <c r="AV152" s="59"/>
    </row>
    <row r="153" spans="1:48">
      <c r="A153" s="221" t="s">
        <v>387</v>
      </c>
      <c r="B153" s="117"/>
      <c r="C153" s="118"/>
      <c r="D153" s="117"/>
      <c r="E153" s="114"/>
      <c r="F153" s="66">
        <f>+'2" W Gov E14'!X87</f>
        <v>1595.0000000000005</v>
      </c>
      <c r="G153" s="66"/>
      <c r="H153" s="223">
        <f>+'2" W Gov E14'!S6</f>
        <v>2.79</v>
      </c>
      <c r="I153" s="115"/>
      <c r="J153" s="71">
        <f>H153*F153</f>
        <v>4450.0500000000011</v>
      </c>
      <c r="K153" s="66"/>
      <c r="L153" s="69">
        <f t="shared" si="56"/>
        <v>4450.0500000000011</v>
      </c>
      <c r="M153" s="66"/>
      <c r="N153" s="71"/>
      <c r="O153" s="70"/>
      <c r="P153" s="71">
        <f t="shared" si="58"/>
        <v>1595.0000000000005</v>
      </c>
      <c r="Q153" s="66"/>
      <c r="R153" s="120">
        <f t="shared" si="57"/>
        <v>3.4013446295652905</v>
      </c>
      <c r="S153" s="115"/>
      <c r="T153" s="121">
        <f t="shared" si="59"/>
        <v>5425.1446841566403</v>
      </c>
      <c r="U153" s="115"/>
      <c r="V153" s="115"/>
      <c r="W153" s="84"/>
      <c r="X153" s="85"/>
      <c r="Y153" s="86"/>
      <c r="Z153" s="86"/>
      <c r="AA153" s="86"/>
      <c r="AB153" s="86"/>
      <c r="AC153" s="86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59"/>
      <c r="AS153" s="88"/>
      <c r="AT153" s="59"/>
      <c r="AU153" s="60"/>
      <c r="AV153" s="59"/>
    </row>
    <row r="154" spans="1:48">
      <c r="A154" s="221" t="s">
        <v>388</v>
      </c>
      <c r="B154" s="117"/>
      <c r="C154" s="118"/>
      <c r="D154" s="117"/>
      <c r="E154" s="114"/>
      <c r="F154" s="66">
        <f>+'2" W Gov E14'!Y87</f>
        <v>1019</v>
      </c>
      <c r="G154" s="66"/>
      <c r="H154" s="223">
        <f>+'2" W Gov E14'!S7</f>
        <v>2.5499999999999998</v>
      </c>
      <c r="I154" s="115"/>
      <c r="J154" s="71">
        <f>H154*F154</f>
        <v>2598.4499999999998</v>
      </c>
      <c r="K154" s="66"/>
      <c r="L154" s="69">
        <f t="shared" si="56"/>
        <v>2598.4499999999998</v>
      </c>
      <c r="M154" s="66"/>
      <c r="N154" s="71"/>
      <c r="O154" s="70"/>
      <c r="P154" s="71">
        <f t="shared" si="58"/>
        <v>1019</v>
      </c>
      <c r="Q154" s="66"/>
      <c r="R154" s="120">
        <f t="shared" si="57"/>
        <v>3.1087558442263403</v>
      </c>
      <c r="S154" s="115"/>
      <c r="T154" s="121">
        <f t="shared" si="59"/>
        <v>3167.8222052666406</v>
      </c>
      <c r="U154" s="115"/>
      <c r="V154" s="115"/>
      <c r="W154" s="84"/>
      <c r="X154" s="85"/>
      <c r="Y154" s="86"/>
      <c r="Z154" s="86"/>
      <c r="AA154" s="86"/>
      <c r="AB154" s="86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59"/>
      <c r="AS154" s="88"/>
      <c r="AT154" s="59"/>
      <c r="AU154" s="60"/>
      <c r="AV154" s="59"/>
    </row>
    <row r="155" spans="1:48" s="135" customFormat="1" ht="12.75" thickBot="1">
      <c r="A155" s="125" t="s">
        <v>438</v>
      </c>
      <c r="B155" s="126">
        <f>SUM(B149:B154)</f>
        <v>6537</v>
      </c>
      <c r="C155" s="127"/>
      <c r="D155" s="126">
        <f>SUM(D149:D154)</f>
        <v>191.99999999999963</v>
      </c>
      <c r="E155" s="127"/>
      <c r="F155" s="126">
        <f>SUM(F149:F154)</f>
        <v>4428</v>
      </c>
      <c r="G155" s="102"/>
      <c r="H155" s="104"/>
      <c r="I155" s="103"/>
      <c r="J155" s="128">
        <f>SUM(J149:J154)</f>
        <v>27887.589999999971</v>
      </c>
      <c r="K155" s="102"/>
      <c r="L155" s="128">
        <f>SUM(L149:L154)</f>
        <v>27887.589999999971</v>
      </c>
      <c r="M155" s="102"/>
      <c r="N155" s="129">
        <f>SUM(N150:N154)</f>
        <v>191.99999999999963</v>
      </c>
      <c r="O155" s="106"/>
      <c r="P155" s="129">
        <f>SUM(P151:P154)</f>
        <v>4428</v>
      </c>
      <c r="Q155" s="102"/>
      <c r="R155" s="120">
        <f t="shared" si="57"/>
        <v>0</v>
      </c>
      <c r="S155" s="127"/>
      <c r="T155" s="128">
        <f>SUM(T149:T154)</f>
        <v>33998.317017210968</v>
      </c>
      <c r="U155" s="127"/>
      <c r="V155" s="127"/>
      <c r="W155" s="124"/>
      <c r="X155" s="131"/>
      <c r="Y155" s="132"/>
      <c r="Z155" s="132"/>
      <c r="AA155" s="132"/>
      <c r="AB155" s="132"/>
      <c r="AC155" s="132"/>
      <c r="AD155" s="132" t="s">
        <v>390</v>
      </c>
      <c r="AE155" s="110"/>
      <c r="AF155" s="103"/>
      <c r="AG155" s="127"/>
      <c r="AH155" s="127"/>
      <c r="AI155" s="127"/>
      <c r="AJ155" s="103"/>
      <c r="AK155" s="133"/>
      <c r="AL155" s="103"/>
      <c r="AM155" s="133"/>
      <c r="AN155" s="103"/>
      <c r="AO155" s="133"/>
      <c r="AP155" s="103"/>
      <c r="AQ155" s="133"/>
      <c r="AR155" s="134"/>
      <c r="AS155" s="134"/>
      <c r="AT155" s="134"/>
      <c r="AU155" s="134"/>
      <c r="AV155" s="134"/>
    </row>
    <row r="156" spans="1:48" ht="12.75" thickTop="1">
      <c r="A156" s="125"/>
      <c r="B156" s="117"/>
      <c r="C156" s="118"/>
      <c r="D156" s="117"/>
      <c r="E156" s="114"/>
      <c r="F156" s="66"/>
      <c r="G156" s="66"/>
      <c r="H156" s="68"/>
      <c r="I156" s="115"/>
      <c r="J156" s="69"/>
      <c r="K156" s="66"/>
      <c r="L156" s="69"/>
      <c r="M156" s="66"/>
      <c r="N156" s="71"/>
      <c r="O156" s="70"/>
      <c r="P156" s="71"/>
      <c r="Q156" s="66"/>
      <c r="R156" s="72"/>
      <c r="S156" s="115"/>
      <c r="T156" s="73"/>
      <c r="U156" s="115"/>
      <c r="V156" s="115"/>
      <c r="W156" s="74"/>
      <c r="X156" s="85"/>
      <c r="Y156" s="86"/>
      <c r="Z156" s="86"/>
      <c r="AA156" s="86"/>
      <c r="AB156" s="86"/>
      <c r="AC156" s="86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  <c r="AR156" s="59"/>
      <c r="AS156" s="59"/>
      <c r="AT156" s="59"/>
      <c r="AU156" s="60"/>
      <c r="AV156" s="59"/>
    </row>
    <row r="157" spans="1:48" ht="12.75" thickBot="1">
      <c r="A157" s="136" t="s">
        <v>439</v>
      </c>
      <c r="B157" s="117"/>
      <c r="C157" s="118"/>
      <c r="D157" s="117"/>
      <c r="E157" s="114"/>
      <c r="F157" s="66"/>
      <c r="G157" s="66"/>
      <c r="H157" s="68"/>
      <c r="I157" s="115"/>
      <c r="J157" s="69"/>
      <c r="K157" s="66"/>
      <c r="L157" s="137">
        <f>L155/+$D155</f>
        <v>145.24786458333347</v>
      </c>
      <c r="M157" s="66"/>
      <c r="N157" s="71"/>
      <c r="O157" s="70"/>
      <c r="P157" s="71"/>
      <c r="Q157" s="66"/>
      <c r="R157" s="72"/>
      <c r="S157" s="115"/>
      <c r="T157" s="137">
        <f>T155/+$D155</f>
        <v>177.07456779797414</v>
      </c>
      <c r="U157" s="115">
        <f>$T157-$L157</f>
        <v>31.826703214640673</v>
      </c>
      <c r="V157" s="115">
        <f>U157/$L157</f>
        <v>0.21911993891229051</v>
      </c>
      <c r="W157" s="74"/>
      <c r="X157" s="85"/>
      <c r="Y157" s="86"/>
      <c r="Z157" s="86"/>
      <c r="AA157" s="86"/>
      <c r="AB157" s="86"/>
      <c r="AC157" s="86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  <c r="AR157" s="59"/>
      <c r="AS157" s="59"/>
      <c r="AT157" s="59"/>
      <c r="AU157" s="60"/>
      <c r="AV157" s="59"/>
    </row>
    <row r="158" spans="1:48" ht="12.75" thickTop="1">
      <c r="A158" s="136"/>
      <c r="B158" s="117"/>
      <c r="C158" s="118"/>
      <c r="D158" s="117"/>
      <c r="E158" s="114"/>
      <c r="F158" s="66"/>
      <c r="G158" s="66"/>
      <c r="H158" s="68"/>
      <c r="I158" s="115"/>
      <c r="J158" s="69"/>
      <c r="K158" s="66"/>
      <c r="L158" s="69"/>
      <c r="M158" s="66"/>
      <c r="N158" s="71"/>
      <c r="O158" s="70"/>
      <c r="P158" s="71"/>
      <c r="Q158" s="66"/>
      <c r="R158" s="72"/>
      <c r="S158" s="115"/>
      <c r="T158" s="139"/>
      <c r="U158" s="115"/>
      <c r="V158" s="115"/>
      <c r="W158" s="74"/>
      <c r="X158" s="85"/>
      <c r="Y158" s="86"/>
      <c r="Z158" s="86"/>
      <c r="AA158" s="86"/>
      <c r="AB158" s="86"/>
      <c r="AC158" s="86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Q158" s="44"/>
      <c r="AR158" s="59"/>
      <c r="AS158" s="59"/>
      <c r="AT158" s="59"/>
      <c r="AU158" s="60"/>
      <c r="AV158" s="59"/>
    </row>
    <row r="159" spans="1:48">
      <c r="A159" s="113" t="s">
        <v>440</v>
      </c>
      <c r="B159" s="66">
        <f>+'3" W C E14'!I39/1000</f>
        <v>4137</v>
      </c>
      <c r="C159" s="114"/>
      <c r="D159" s="66"/>
      <c r="E159" s="114"/>
      <c r="F159" s="66"/>
      <c r="G159" s="66"/>
      <c r="H159" s="226"/>
      <c r="I159" s="115"/>
      <c r="J159" s="69"/>
      <c r="K159" s="66"/>
      <c r="L159" s="69"/>
      <c r="M159" s="66"/>
      <c r="N159" s="71"/>
      <c r="O159" s="70"/>
      <c r="P159" s="71"/>
      <c r="Q159" s="66"/>
      <c r="R159" s="72"/>
      <c r="S159" s="114"/>
      <c r="T159" s="116"/>
      <c r="U159" s="114"/>
      <c r="V159" s="114"/>
      <c r="W159" s="84"/>
      <c r="X159" s="85"/>
      <c r="Y159" s="86"/>
      <c r="Z159" s="86"/>
      <c r="AA159" s="86"/>
      <c r="AB159" s="86"/>
      <c r="AC159" s="86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88"/>
      <c r="AS159" s="88"/>
      <c r="AT159" s="88"/>
      <c r="AU159" s="88"/>
      <c r="AV159" s="88"/>
    </row>
    <row r="160" spans="1:48">
      <c r="A160" s="221" t="s">
        <v>441</v>
      </c>
      <c r="B160" s="117"/>
      <c r="C160" s="118"/>
      <c r="D160" s="117">
        <f>+'3" W C E14'!S43</f>
        <v>36.000000000000021</v>
      </c>
      <c r="E160" s="114"/>
      <c r="F160" s="66"/>
      <c r="G160" s="66"/>
      <c r="H160" s="222">
        <f>+'3" W C E14'!S2</f>
        <v>220.05</v>
      </c>
      <c r="I160" s="115"/>
      <c r="J160" s="69">
        <f>H160*D160</f>
        <v>7921.8000000000047</v>
      </c>
      <c r="K160" s="66"/>
      <c r="L160" s="69">
        <f t="shared" ref="L160:L162" si="60">+J160</f>
        <v>7921.8000000000047</v>
      </c>
      <c r="M160" s="66"/>
      <c r="N160" s="71">
        <f>D160</f>
        <v>36.000000000000021</v>
      </c>
      <c r="O160" s="70"/>
      <c r="P160" s="71"/>
      <c r="Q160" s="66"/>
      <c r="R160" s="120">
        <f t="shared" ref="R160:R162" si="61">H160*(1+$W$5)</f>
        <v>268.2673425576495</v>
      </c>
      <c r="S160" s="115"/>
      <c r="T160" s="121">
        <f>R160*+D160</f>
        <v>9657.6243320753874</v>
      </c>
      <c r="U160" s="115"/>
      <c r="V160" s="115"/>
      <c r="W160" s="74"/>
      <c r="X160" s="85"/>
      <c r="Y160" s="86"/>
      <c r="Z160" s="86"/>
      <c r="AA160" s="86"/>
      <c r="AB160" s="86"/>
      <c r="AC160" s="86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59"/>
      <c r="AS160" s="59"/>
      <c r="AT160" s="59"/>
      <c r="AU160" s="60"/>
      <c r="AV160" s="59"/>
    </row>
    <row r="161" spans="1:48">
      <c r="A161" s="221" t="s">
        <v>442</v>
      </c>
      <c r="B161" s="117"/>
      <c r="C161" s="118"/>
      <c r="D161" s="117"/>
      <c r="E161" s="114"/>
      <c r="F161" s="66">
        <f>+'3" W C E14'!V43</f>
        <v>768.00000000000011</v>
      </c>
      <c r="G161" s="66"/>
      <c r="H161" s="223">
        <f>+'3" W C E14'!S4</f>
        <v>2.79</v>
      </c>
      <c r="I161" s="115"/>
      <c r="J161" s="71">
        <f>H161*F161</f>
        <v>2142.7200000000003</v>
      </c>
      <c r="K161" s="66"/>
      <c r="L161" s="69">
        <f t="shared" si="60"/>
        <v>2142.7200000000003</v>
      </c>
      <c r="M161" s="66"/>
      <c r="N161" s="71"/>
      <c r="O161" s="70"/>
      <c r="P161" s="71">
        <f t="shared" ref="P161:P162" si="62">SUM(F161)</f>
        <v>768.00000000000011</v>
      </c>
      <c r="Q161" s="66"/>
      <c r="R161" s="120">
        <f t="shared" si="61"/>
        <v>3.4013446295652905</v>
      </c>
      <c r="S161" s="115"/>
      <c r="T161" s="121">
        <f>R161*F161</f>
        <v>2612.2326755061436</v>
      </c>
      <c r="U161" s="115"/>
      <c r="V161" s="115"/>
      <c r="W161" s="74"/>
      <c r="X161" s="85"/>
      <c r="Y161" s="86"/>
      <c r="Z161" s="86"/>
      <c r="AA161" s="86"/>
      <c r="AB161" s="86"/>
      <c r="AC161" s="86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Q161" s="44"/>
      <c r="AR161" s="59"/>
      <c r="AS161" s="59"/>
      <c r="AT161" s="59"/>
      <c r="AU161" s="60"/>
      <c r="AV161" s="59"/>
    </row>
    <row r="162" spans="1:48">
      <c r="A162" s="221" t="s">
        <v>388</v>
      </c>
      <c r="B162" s="117"/>
      <c r="C162" s="118"/>
      <c r="D162" s="117"/>
      <c r="E162" s="114"/>
      <c r="F162" s="66">
        <f>+'3" W C E14'!W43</f>
        <v>1480.9999999999998</v>
      </c>
      <c r="G162" s="66"/>
      <c r="H162" s="223">
        <f>+'3" W C E14'!S5</f>
        <v>2.5499999999999998</v>
      </c>
      <c r="I162" s="115"/>
      <c r="J162" s="71">
        <f>H162*F162</f>
        <v>3776.5499999999993</v>
      </c>
      <c r="K162" s="66"/>
      <c r="L162" s="69">
        <f t="shared" si="60"/>
        <v>3776.5499999999993</v>
      </c>
      <c r="M162" s="66"/>
      <c r="N162" s="71"/>
      <c r="O162" s="70"/>
      <c r="P162" s="71">
        <f t="shared" si="62"/>
        <v>1480.9999999999998</v>
      </c>
      <c r="Q162" s="66"/>
      <c r="R162" s="120">
        <f t="shared" si="61"/>
        <v>3.1087558442263403</v>
      </c>
      <c r="S162" s="115"/>
      <c r="T162" s="121">
        <f t="shared" ref="T162" si="63">R162*F162</f>
        <v>4604.067405299209</v>
      </c>
      <c r="U162" s="115"/>
      <c r="V162" s="115"/>
      <c r="W162" s="84"/>
      <c r="X162" s="85"/>
      <c r="Y162" s="86"/>
      <c r="Z162" s="86"/>
      <c r="AA162" s="86"/>
      <c r="AB162" s="86"/>
      <c r="AC162" s="86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59"/>
      <c r="AS162" s="59"/>
      <c r="AT162" s="59"/>
      <c r="AU162" s="60"/>
      <c r="AV162" s="59"/>
    </row>
    <row r="163" spans="1:48" s="135" customFormat="1" ht="12.75" thickBot="1">
      <c r="A163" s="125" t="s">
        <v>443</v>
      </c>
      <c r="B163" s="126">
        <f>SUM(B159:B162)</f>
        <v>4137</v>
      </c>
      <c r="C163" s="127"/>
      <c r="D163" s="126">
        <f>SUM(D159:D162)</f>
        <v>36.000000000000021</v>
      </c>
      <c r="E163" s="127"/>
      <c r="F163" s="126">
        <f>SUM(F159:F162)</f>
        <v>2249</v>
      </c>
      <c r="G163" s="102"/>
      <c r="H163" s="104"/>
      <c r="I163" s="103"/>
      <c r="J163" s="128">
        <f>SUM(J159:J162)</f>
        <v>13841.070000000003</v>
      </c>
      <c r="K163" s="102"/>
      <c r="L163" s="128">
        <f>SUM(L159:L162)</f>
        <v>13841.070000000003</v>
      </c>
      <c r="M163" s="102"/>
      <c r="N163" s="227">
        <f>SUM(N160:N162)</f>
        <v>36.000000000000021</v>
      </c>
      <c r="O163" s="70"/>
      <c r="P163" s="227">
        <f>SUM(P161:P162)</f>
        <v>2249</v>
      </c>
      <c r="Q163" s="102"/>
      <c r="R163" s="72"/>
      <c r="S163" s="127"/>
      <c r="T163" s="128">
        <f>SUM(T159:T162)</f>
        <v>16873.92441288074</v>
      </c>
      <c r="U163" s="127"/>
      <c r="V163" s="127"/>
      <c r="W163" s="124"/>
      <c r="X163" s="131"/>
      <c r="Y163" s="132"/>
      <c r="Z163" s="132"/>
      <c r="AA163" s="132"/>
      <c r="AB163" s="132"/>
      <c r="AC163" s="132"/>
      <c r="AD163" s="132" t="s">
        <v>390</v>
      </c>
      <c r="AE163" s="110"/>
      <c r="AF163" s="103"/>
      <c r="AG163" s="127"/>
      <c r="AH163" s="127"/>
      <c r="AI163" s="127"/>
      <c r="AJ163" s="103"/>
      <c r="AK163" s="133"/>
      <c r="AL163" s="103"/>
      <c r="AM163" s="133"/>
      <c r="AN163" s="103"/>
      <c r="AO163" s="133"/>
      <c r="AP163" s="103"/>
      <c r="AQ163" s="133"/>
      <c r="AR163" s="134"/>
      <c r="AS163" s="134"/>
      <c r="AT163" s="134"/>
      <c r="AU163" s="134"/>
      <c r="AV163" s="134"/>
    </row>
    <row r="164" spans="1:48" ht="12.75" thickTop="1">
      <c r="A164" s="125"/>
      <c r="B164" s="117"/>
      <c r="C164" s="118"/>
      <c r="D164" s="117"/>
      <c r="E164" s="114"/>
      <c r="F164" s="66"/>
      <c r="G164" s="66"/>
      <c r="H164" s="68"/>
      <c r="I164" s="115"/>
      <c r="J164" s="69"/>
      <c r="K164" s="66"/>
      <c r="L164" s="69"/>
      <c r="M164" s="66"/>
      <c r="N164" s="71"/>
      <c r="O164" s="70"/>
      <c r="P164" s="71"/>
      <c r="Q164" s="66"/>
      <c r="R164" s="72"/>
      <c r="S164" s="115"/>
      <c r="T164" s="73"/>
      <c r="U164" s="115"/>
      <c r="V164" s="115"/>
      <c r="W164" s="74"/>
      <c r="X164" s="85"/>
      <c r="Y164" s="86"/>
      <c r="Z164" s="86"/>
      <c r="AA164" s="86"/>
      <c r="AB164" s="86"/>
      <c r="AC164" s="86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  <c r="AQ164" s="44"/>
      <c r="AR164" s="59"/>
      <c r="AS164" s="59"/>
      <c r="AT164" s="59"/>
      <c r="AU164" s="60"/>
      <c r="AV164" s="59"/>
    </row>
    <row r="165" spans="1:48" ht="12.75" thickBot="1">
      <c r="A165" s="136" t="s">
        <v>444</v>
      </c>
      <c r="B165" s="117"/>
      <c r="C165" s="118"/>
      <c r="D165" s="117"/>
      <c r="E165" s="114"/>
      <c r="F165" s="66"/>
      <c r="G165" s="66"/>
      <c r="H165" s="68"/>
      <c r="I165" s="115"/>
      <c r="J165" s="69"/>
      <c r="K165" s="66"/>
      <c r="L165" s="137">
        <f>L163/+$D163</f>
        <v>384.47416666666652</v>
      </c>
      <c r="M165" s="66"/>
      <c r="N165" s="71"/>
      <c r="O165" s="70"/>
      <c r="P165" s="71"/>
      <c r="Q165" s="66"/>
      <c r="R165" s="72"/>
      <c r="S165" s="115"/>
      <c r="T165" s="137">
        <f>T163/+$D163</f>
        <v>468.7201225800203</v>
      </c>
      <c r="U165" s="115">
        <f>$T165-$L165</f>
        <v>84.245955913353782</v>
      </c>
      <c r="V165" s="115">
        <f>U165/$L165</f>
        <v>0.21911993891229053</v>
      </c>
      <c r="W165" s="74"/>
      <c r="X165" s="85"/>
      <c r="Y165" s="86"/>
      <c r="Z165" s="86"/>
      <c r="AA165" s="86"/>
      <c r="AB165" s="86"/>
      <c r="AC165" s="86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59"/>
      <c r="AS165" s="59"/>
      <c r="AT165" s="59"/>
      <c r="AU165" s="60"/>
      <c r="AV165" s="59"/>
    </row>
    <row r="166" spans="1:48" ht="12.75" thickTop="1">
      <c r="A166" s="113" t="s">
        <v>445</v>
      </c>
      <c r="B166" s="66">
        <f>(+'3" W Gov E14'!I37+'3" W Pine E14'!I13)/1000</f>
        <v>11626</v>
      </c>
      <c r="C166" s="114"/>
      <c r="D166" s="66"/>
      <c r="E166" s="114"/>
      <c r="F166" s="66"/>
      <c r="G166" s="66"/>
      <c r="H166" s="226"/>
      <c r="I166" s="115"/>
      <c r="J166" s="69"/>
      <c r="K166" s="66"/>
      <c r="L166" s="69"/>
      <c r="M166" s="66"/>
      <c r="N166" s="71"/>
      <c r="O166" s="70"/>
      <c r="P166" s="71"/>
      <c r="Q166" s="66"/>
      <c r="R166" s="72"/>
      <c r="S166" s="114"/>
      <c r="T166" s="116"/>
      <c r="U166" s="114"/>
      <c r="V166" s="114"/>
      <c r="W166" s="84"/>
      <c r="X166" s="85"/>
      <c r="Y166" s="86"/>
      <c r="Z166" s="86"/>
      <c r="AA166" s="86"/>
      <c r="AB166" s="86"/>
      <c r="AC166" s="86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O166" s="44"/>
      <c r="AP166" s="44"/>
      <c r="AQ166" s="44"/>
      <c r="AR166" s="88"/>
      <c r="AS166" s="88"/>
      <c r="AT166" s="88"/>
      <c r="AU166" s="88"/>
      <c r="AV166" s="88"/>
    </row>
    <row r="167" spans="1:48">
      <c r="A167" s="221" t="s">
        <v>441</v>
      </c>
      <c r="B167" s="117"/>
      <c r="C167" s="118"/>
      <c r="D167" s="117">
        <f>+'3" W Pine E14'!S17+'3" W Gov E14'!S41</f>
        <v>49.999999999999972</v>
      </c>
      <c r="E167" s="114"/>
      <c r="F167" s="66"/>
      <c r="G167" s="66"/>
      <c r="H167" s="222">
        <f>+'3" W Gov E14'!S2</f>
        <v>220.05</v>
      </c>
      <c r="I167" s="115"/>
      <c r="J167" s="69">
        <f>H167*D167</f>
        <v>11002.499999999995</v>
      </c>
      <c r="K167" s="66"/>
      <c r="L167" s="69">
        <f t="shared" ref="L167:L169" si="64">+J167</f>
        <v>11002.499999999995</v>
      </c>
      <c r="M167" s="66"/>
      <c r="N167" s="71">
        <f>D167</f>
        <v>49.999999999999972</v>
      </c>
      <c r="O167" s="70"/>
      <c r="P167" s="71"/>
      <c r="Q167" s="66"/>
      <c r="R167" s="120">
        <f t="shared" ref="R167:R169" si="65">H167*(1+$W$5)</f>
        <v>268.2673425576495</v>
      </c>
      <c r="S167" s="115"/>
      <c r="T167" s="121">
        <f>R167*+D167</f>
        <v>13413.367127882468</v>
      </c>
      <c r="U167" s="115"/>
      <c r="V167" s="115"/>
      <c r="W167" s="74"/>
      <c r="X167" s="85"/>
      <c r="Y167" s="86"/>
      <c r="Z167" s="86"/>
      <c r="AA167" s="86"/>
      <c r="AB167" s="86"/>
      <c r="AC167" s="86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59"/>
      <c r="AS167" s="59"/>
      <c r="AT167" s="59"/>
      <c r="AU167" s="60"/>
      <c r="AV167" s="59"/>
    </row>
    <row r="168" spans="1:48">
      <c r="A168" s="221" t="s">
        <v>442</v>
      </c>
      <c r="B168" s="117"/>
      <c r="C168" s="118"/>
      <c r="D168" s="117"/>
      <c r="E168" s="114"/>
      <c r="F168" s="66">
        <f>+'3" W Gov E14'!V41+'3" W Pine E14'!V17</f>
        <v>447.99999999999994</v>
      </c>
      <c r="G168" s="66"/>
      <c r="H168" s="223">
        <f>+'3" W Gov E14'!S4</f>
        <v>2.79</v>
      </c>
      <c r="I168" s="115"/>
      <c r="J168" s="71">
        <f>H168*F168</f>
        <v>1249.9199999999998</v>
      </c>
      <c r="K168" s="66"/>
      <c r="L168" s="69">
        <f t="shared" si="64"/>
        <v>1249.9199999999998</v>
      </c>
      <c r="M168" s="66"/>
      <c r="N168" s="71"/>
      <c r="O168" s="70"/>
      <c r="P168" s="71">
        <f t="shared" ref="P168:P169" si="66">SUM(F168)</f>
        <v>447.99999999999994</v>
      </c>
      <c r="Q168" s="66"/>
      <c r="R168" s="120">
        <f t="shared" si="65"/>
        <v>3.4013446295652905</v>
      </c>
      <c r="S168" s="115"/>
      <c r="T168" s="121">
        <f>R168*F168</f>
        <v>1523.8023940452499</v>
      </c>
      <c r="U168" s="115"/>
      <c r="V168" s="115"/>
      <c r="W168" s="74"/>
      <c r="X168" s="85"/>
      <c r="Y168" s="86"/>
      <c r="Z168" s="86"/>
      <c r="AA168" s="86"/>
      <c r="AB168" s="86"/>
      <c r="AC168" s="86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  <c r="AO168" s="44"/>
      <c r="AP168" s="44"/>
      <c r="AQ168" s="44"/>
      <c r="AR168" s="59"/>
      <c r="AS168" s="59"/>
      <c r="AT168" s="59"/>
      <c r="AU168" s="60"/>
      <c r="AV168" s="59"/>
    </row>
    <row r="169" spans="1:48">
      <c r="A169" s="221" t="s">
        <v>388</v>
      </c>
      <c r="B169" s="117"/>
      <c r="C169" s="118"/>
      <c r="D169" s="117"/>
      <c r="E169" s="114"/>
      <c r="F169" s="66">
        <f>+'3" W Gov E14'!W41+'3" W Pine E14'!W17</f>
        <v>9959</v>
      </c>
      <c r="G169" s="66"/>
      <c r="H169" s="223">
        <f>+'3" W Gov E14'!S5</f>
        <v>2.5499999999999998</v>
      </c>
      <c r="I169" s="115"/>
      <c r="J169" s="71">
        <f>H169*F169</f>
        <v>25395.449999999997</v>
      </c>
      <c r="K169" s="66"/>
      <c r="L169" s="69">
        <f t="shared" si="64"/>
        <v>25395.449999999997</v>
      </c>
      <c r="M169" s="66"/>
      <c r="N169" s="71"/>
      <c r="O169" s="70"/>
      <c r="P169" s="71">
        <f t="shared" si="66"/>
        <v>9959</v>
      </c>
      <c r="Q169" s="66"/>
      <c r="R169" s="120">
        <f t="shared" si="65"/>
        <v>3.1087558442263403</v>
      </c>
      <c r="S169" s="115"/>
      <c r="T169" s="121">
        <f t="shared" ref="T169" si="67">R169*F169</f>
        <v>30960.099452650124</v>
      </c>
      <c r="U169" s="115"/>
      <c r="V169" s="115"/>
      <c r="W169" s="84"/>
      <c r="X169" s="85"/>
      <c r="Y169" s="86"/>
      <c r="Z169" s="86"/>
      <c r="AA169" s="86"/>
      <c r="AB169" s="86"/>
      <c r="AC169" s="86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  <c r="AR169" s="59"/>
      <c r="AS169" s="59"/>
      <c r="AT169" s="59"/>
      <c r="AU169" s="60"/>
      <c r="AV169" s="59"/>
    </row>
    <row r="170" spans="1:48" s="135" customFormat="1" ht="12.75" thickBot="1">
      <c r="A170" s="125" t="s">
        <v>446</v>
      </c>
      <c r="B170" s="126">
        <f>SUM(B166:B169)</f>
        <v>11626</v>
      </c>
      <c r="C170" s="127"/>
      <c r="D170" s="126">
        <f>SUM(D166:D169)</f>
        <v>49.999999999999972</v>
      </c>
      <c r="E170" s="127"/>
      <c r="F170" s="126">
        <f>SUM(F166:F169)</f>
        <v>10407</v>
      </c>
      <c r="G170" s="102"/>
      <c r="H170" s="104"/>
      <c r="I170" s="103"/>
      <c r="J170" s="128">
        <f>SUM(J166:J169)</f>
        <v>37647.869999999995</v>
      </c>
      <c r="K170" s="102"/>
      <c r="L170" s="128">
        <f>SUM(L166:L169)</f>
        <v>37647.869999999995</v>
      </c>
      <c r="M170" s="102"/>
      <c r="N170" s="129">
        <f>SUM(N167:N169)</f>
        <v>49.999999999999972</v>
      </c>
      <c r="O170" s="106"/>
      <c r="P170" s="129">
        <f>SUM(P168:P169)</f>
        <v>10407</v>
      </c>
      <c r="Q170" s="102"/>
      <c r="R170" s="72"/>
      <c r="S170" s="127"/>
      <c r="T170" s="128">
        <f>SUM(T166:T169)</f>
        <v>45897.268974577841</v>
      </c>
      <c r="U170" s="127"/>
      <c r="V170" s="127"/>
      <c r="W170" s="124"/>
      <c r="X170" s="131"/>
      <c r="Y170" s="132"/>
      <c r="Z170" s="132"/>
      <c r="AA170" s="132"/>
      <c r="AB170" s="132"/>
      <c r="AC170" s="132"/>
      <c r="AD170" s="132" t="s">
        <v>390</v>
      </c>
      <c r="AE170" s="110"/>
      <c r="AF170" s="103"/>
      <c r="AG170" s="127"/>
      <c r="AH170" s="127"/>
      <c r="AI170" s="127"/>
      <c r="AJ170" s="103"/>
      <c r="AK170" s="133"/>
      <c r="AL170" s="103"/>
      <c r="AM170" s="133"/>
      <c r="AN170" s="103"/>
      <c r="AO170" s="133"/>
      <c r="AP170" s="103"/>
      <c r="AQ170" s="133"/>
      <c r="AR170" s="134"/>
      <c r="AS170" s="134"/>
      <c r="AT170" s="134"/>
      <c r="AU170" s="134"/>
      <c r="AV170" s="134"/>
    </row>
    <row r="171" spans="1:48" ht="12.75" thickTop="1">
      <c r="A171" s="125"/>
      <c r="B171" s="117"/>
      <c r="C171" s="118"/>
      <c r="D171" s="117"/>
      <c r="E171" s="114"/>
      <c r="F171" s="66"/>
      <c r="G171" s="66"/>
      <c r="H171" s="68"/>
      <c r="I171" s="115"/>
      <c r="J171" s="69"/>
      <c r="K171" s="66"/>
      <c r="L171" s="69"/>
      <c r="M171" s="66"/>
      <c r="N171" s="71"/>
      <c r="O171" s="70"/>
      <c r="P171" s="71"/>
      <c r="Q171" s="66"/>
      <c r="R171" s="72"/>
      <c r="S171" s="115"/>
      <c r="T171" s="73"/>
      <c r="U171" s="115"/>
      <c r="V171" s="115"/>
      <c r="W171" s="74"/>
      <c r="X171" s="85"/>
      <c r="Y171" s="86"/>
      <c r="Z171" s="86"/>
      <c r="AA171" s="86"/>
      <c r="AB171" s="86"/>
      <c r="AC171" s="86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  <c r="AO171" s="44"/>
      <c r="AP171" s="44"/>
      <c r="AQ171" s="44"/>
      <c r="AR171" s="59"/>
      <c r="AS171" s="59"/>
      <c r="AT171" s="59"/>
      <c r="AU171" s="60"/>
      <c r="AV171" s="59"/>
    </row>
    <row r="172" spans="1:48" ht="12.75" thickBot="1">
      <c r="A172" s="136" t="s">
        <v>447</v>
      </c>
      <c r="B172" s="117"/>
      <c r="C172" s="118"/>
      <c r="D172" s="117"/>
      <c r="E172" s="114"/>
      <c r="F172" s="66"/>
      <c r="G172" s="66"/>
      <c r="H172" s="68"/>
      <c r="I172" s="115"/>
      <c r="J172" s="69"/>
      <c r="K172" s="66"/>
      <c r="L172" s="137">
        <f>L170/+$D170</f>
        <v>752.95740000000035</v>
      </c>
      <c r="M172" s="66"/>
      <c r="N172" s="71"/>
      <c r="O172" s="70"/>
      <c r="P172" s="71"/>
      <c r="Q172" s="66"/>
      <c r="R172" s="72"/>
      <c r="S172" s="115"/>
      <c r="T172" s="137">
        <f>T170/+$D170</f>
        <v>917.94537949155733</v>
      </c>
      <c r="U172" s="115">
        <f>$T172-$L172</f>
        <v>164.98797949155698</v>
      </c>
      <c r="V172" s="115">
        <f>U172/$L172</f>
        <v>0.21911993891229026</v>
      </c>
      <c r="W172" s="74"/>
      <c r="X172" s="85"/>
      <c r="Y172" s="86"/>
      <c r="Z172" s="86"/>
      <c r="AA172" s="86"/>
      <c r="AB172" s="86"/>
      <c r="AC172" s="86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/>
      <c r="AQ172" s="44"/>
      <c r="AR172" s="59"/>
      <c r="AS172" s="59"/>
      <c r="AT172" s="59"/>
      <c r="AU172" s="60"/>
      <c r="AV172" s="59"/>
    </row>
    <row r="173" spans="1:48" ht="12.75" thickTop="1">
      <c r="A173" s="113" t="s">
        <v>448</v>
      </c>
      <c r="B173" s="66">
        <f>+'3" W Ind E14'!I23/1000</f>
        <v>8953</v>
      </c>
      <c r="C173" s="114"/>
      <c r="D173" s="66"/>
      <c r="E173" s="114"/>
      <c r="F173" s="66"/>
      <c r="G173" s="66"/>
      <c r="H173" s="226"/>
      <c r="I173" s="115"/>
      <c r="J173" s="69"/>
      <c r="K173" s="66"/>
      <c r="L173" s="69"/>
      <c r="M173" s="66"/>
      <c r="N173" s="71"/>
      <c r="O173" s="70"/>
      <c r="P173" s="71"/>
      <c r="Q173" s="66"/>
      <c r="R173" s="72"/>
      <c r="S173" s="114"/>
      <c r="T173" s="116"/>
      <c r="U173" s="114"/>
      <c r="V173" s="114"/>
      <c r="W173" s="84"/>
      <c r="X173" s="85"/>
      <c r="Y173" s="86"/>
      <c r="Z173" s="86"/>
      <c r="AA173" s="86"/>
      <c r="AB173" s="86"/>
      <c r="AC173" s="86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88"/>
      <c r="AS173" s="88"/>
      <c r="AT173" s="88"/>
      <c r="AU173" s="88"/>
      <c r="AV173" s="88"/>
    </row>
    <row r="174" spans="1:48">
      <c r="A174" s="221" t="s">
        <v>441</v>
      </c>
      <c r="B174" s="117"/>
      <c r="C174" s="118"/>
      <c r="D174" s="117">
        <f>+'3" W Ind E14'!S27</f>
        <v>12.000000000000002</v>
      </c>
      <c r="E174" s="114"/>
      <c r="F174" s="66"/>
      <c r="G174" s="66"/>
      <c r="H174" s="222">
        <f>+'3" W Ind E14'!S2</f>
        <v>220.05</v>
      </c>
      <c r="I174" s="115"/>
      <c r="J174" s="69">
        <f>H174*D174</f>
        <v>2640.6000000000004</v>
      </c>
      <c r="K174" s="66"/>
      <c r="L174" s="69">
        <f t="shared" ref="L174:L176" si="68">+J174</f>
        <v>2640.6000000000004</v>
      </c>
      <c r="M174" s="66"/>
      <c r="N174" s="71">
        <f>D174</f>
        <v>12.000000000000002</v>
      </c>
      <c r="O174" s="70"/>
      <c r="P174" s="71"/>
      <c r="Q174" s="66"/>
      <c r="R174" s="120">
        <f t="shared" ref="R174:R176" si="69">H174*(1+$W$5)</f>
        <v>268.2673425576495</v>
      </c>
      <c r="S174" s="115"/>
      <c r="T174" s="121">
        <f>R174*+D174</f>
        <v>3219.2081106917944</v>
      </c>
      <c r="U174" s="115"/>
      <c r="V174" s="115"/>
      <c r="W174" s="74"/>
      <c r="X174" s="85"/>
      <c r="Y174" s="86"/>
      <c r="Z174" s="86"/>
      <c r="AA174" s="86"/>
      <c r="AB174" s="86"/>
      <c r="AC174" s="86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/>
      <c r="AP174" s="44"/>
      <c r="AQ174" s="44"/>
      <c r="AR174" s="59"/>
      <c r="AS174" s="59"/>
      <c r="AT174" s="59"/>
      <c r="AU174" s="60"/>
      <c r="AV174" s="59"/>
    </row>
    <row r="175" spans="1:48">
      <c r="A175" s="221" t="s">
        <v>442</v>
      </c>
      <c r="B175" s="117"/>
      <c r="C175" s="118"/>
      <c r="D175" s="117"/>
      <c r="E175" s="114"/>
      <c r="F175" s="66">
        <f>+'3" W Ind E14'!V27</f>
        <v>383.99999999999994</v>
      </c>
      <c r="G175" s="66"/>
      <c r="H175" s="223">
        <f>+'3" W Ind E14'!S4</f>
        <v>2.79</v>
      </c>
      <c r="I175" s="115"/>
      <c r="J175" s="71">
        <f>H175*F175</f>
        <v>1071.3599999999999</v>
      </c>
      <c r="K175" s="66"/>
      <c r="L175" s="69">
        <f t="shared" si="68"/>
        <v>1071.3599999999999</v>
      </c>
      <c r="M175" s="66"/>
      <c r="N175" s="71"/>
      <c r="O175" s="70"/>
      <c r="P175" s="71">
        <f t="shared" ref="P175:P176" si="70">SUM(F175)</f>
        <v>383.99999999999994</v>
      </c>
      <c r="Q175" s="66"/>
      <c r="R175" s="120">
        <f t="shared" si="69"/>
        <v>3.4013446295652905</v>
      </c>
      <c r="S175" s="115"/>
      <c r="T175" s="121">
        <f>R175*F175</f>
        <v>1306.1163377530713</v>
      </c>
      <c r="U175" s="115"/>
      <c r="V175" s="115"/>
      <c r="W175" s="74"/>
      <c r="X175" s="85"/>
      <c r="Y175" s="86"/>
      <c r="Z175" s="86"/>
      <c r="AA175" s="86"/>
      <c r="AB175" s="86"/>
      <c r="AC175" s="86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59"/>
      <c r="AS175" s="59"/>
      <c r="AT175" s="59"/>
      <c r="AU175" s="60"/>
      <c r="AV175" s="59"/>
    </row>
    <row r="176" spans="1:48">
      <c r="A176" s="221" t="s">
        <v>388</v>
      </c>
      <c r="B176" s="117"/>
      <c r="C176" s="118"/>
      <c r="D176" s="117"/>
      <c r="E176" s="114"/>
      <c r="F176" s="66">
        <f>+'3" W Ind E14'!W27</f>
        <v>7753</v>
      </c>
      <c r="G176" s="66"/>
      <c r="H176" s="223">
        <f>+'3" W Ind E14'!S5</f>
        <v>2.5499999999999998</v>
      </c>
      <c r="I176" s="115"/>
      <c r="J176" s="71">
        <f>H176*F176</f>
        <v>19770.149999999998</v>
      </c>
      <c r="K176" s="66"/>
      <c r="L176" s="69">
        <f t="shared" si="68"/>
        <v>19770.149999999998</v>
      </c>
      <c r="M176" s="66"/>
      <c r="N176" s="71"/>
      <c r="O176" s="70"/>
      <c r="P176" s="71">
        <f t="shared" si="70"/>
        <v>7753</v>
      </c>
      <c r="Q176" s="66"/>
      <c r="R176" s="120">
        <f t="shared" si="69"/>
        <v>3.1087558442263403</v>
      </c>
      <c r="S176" s="115"/>
      <c r="T176" s="121">
        <f t="shared" ref="T176" si="71">R176*F176</f>
        <v>24102.184060286818</v>
      </c>
      <c r="U176" s="115"/>
      <c r="V176" s="115"/>
      <c r="W176" s="84"/>
      <c r="X176" s="85"/>
      <c r="Y176" s="86"/>
      <c r="Z176" s="86"/>
      <c r="AA176" s="86"/>
      <c r="AB176" s="86"/>
      <c r="AC176" s="86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  <c r="AO176" s="44"/>
      <c r="AP176" s="44"/>
      <c r="AQ176" s="44"/>
      <c r="AR176" s="59"/>
      <c r="AS176" s="59"/>
      <c r="AT176" s="59"/>
      <c r="AU176" s="60"/>
      <c r="AV176" s="59"/>
    </row>
    <row r="177" spans="1:48" s="135" customFormat="1" ht="12.75" thickBot="1">
      <c r="A177" s="125" t="s">
        <v>449</v>
      </c>
      <c r="B177" s="126">
        <f>SUM(B173:B176)</f>
        <v>8953</v>
      </c>
      <c r="C177" s="127"/>
      <c r="D177" s="126">
        <f>SUM(D173:D176)</f>
        <v>12.000000000000002</v>
      </c>
      <c r="E177" s="127"/>
      <c r="F177" s="126">
        <f>SUM(F173:F176)</f>
        <v>8137</v>
      </c>
      <c r="G177" s="102"/>
      <c r="H177" s="104"/>
      <c r="I177" s="103"/>
      <c r="J177" s="128">
        <f>SUM(J173:J176)</f>
        <v>23482.109999999997</v>
      </c>
      <c r="K177" s="102"/>
      <c r="L177" s="128">
        <f>SUM(L173:L176)</f>
        <v>23482.109999999997</v>
      </c>
      <c r="M177" s="102"/>
      <c r="N177" s="129">
        <f>SUM(N174:N176)</f>
        <v>12.000000000000002</v>
      </c>
      <c r="O177" s="106"/>
      <c r="P177" s="129">
        <f>SUM(P175:P176)</f>
        <v>8137</v>
      </c>
      <c r="Q177" s="102"/>
      <c r="R177" s="72"/>
      <c r="S177" s="127"/>
      <c r="T177" s="128">
        <f>SUM(T173:T176)</f>
        <v>28627.508508731684</v>
      </c>
      <c r="U177" s="127"/>
      <c r="V177" s="127"/>
      <c r="W177" s="124"/>
      <c r="X177" s="131"/>
      <c r="Y177" s="132"/>
      <c r="Z177" s="132"/>
      <c r="AA177" s="132"/>
      <c r="AB177" s="132"/>
      <c r="AC177" s="132"/>
      <c r="AD177" s="132" t="s">
        <v>390</v>
      </c>
      <c r="AE177" s="110"/>
      <c r="AF177" s="103"/>
      <c r="AG177" s="127"/>
      <c r="AH177" s="127"/>
      <c r="AI177" s="127"/>
      <c r="AJ177" s="103"/>
      <c r="AK177" s="133"/>
      <c r="AL177" s="103"/>
      <c r="AM177" s="133"/>
      <c r="AN177" s="103"/>
      <c r="AO177" s="133"/>
      <c r="AP177" s="103"/>
      <c r="AQ177" s="133"/>
      <c r="AR177" s="134"/>
      <c r="AS177" s="134"/>
      <c r="AT177" s="134"/>
      <c r="AU177" s="134"/>
      <c r="AV177" s="134"/>
    </row>
    <row r="178" spans="1:48" ht="12.75" thickTop="1">
      <c r="A178" s="125"/>
      <c r="B178" s="117"/>
      <c r="C178" s="118"/>
      <c r="D178" s="117"/>
      <c r="E178" s="114"/>
      <c r="F178" s="66"/>
      <c r="G178" s="66"/>
      <c r="H178" s="68"/>
      <c r="I178" s="115"/>
      <c r="J178" s="69"/>
      <c r="K178" s="66"/>
      <c r="L178" s="69"/>
      <c r="M178" s="66"/>
      <c r="N178" s="71"/>
      <c r="O178" s="70"/>
      <c r="P178" s="71"/>
      <c r="Q178" s="66"/>
      <c r="R178" s="72"/>
      <c r="S178" s="115"/>
      <c r="T178" s="73"/>
      <c r="U178" s="115"/>
      <c r="V178" s="115"/>
      <c r="W178" s="74"/>
      <c r="X178" s="85"/>
      <c r="Y178" s="86"/>
      <c r="Z178" s="86"/>
      <c r="AA178" s="86"/>
      <c r="AB178" s="86"/>
      <c r="AC178" s="86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/>
      <c r="AP178" s="44"/>
      <c r="AQ178" s="44"/>
      <c r="AR178" s="59"/>
      <c r="AS178" s="59"/>
      <c r="AT178" s="59"/>
      <c r="AU178" s="60"/>
      <c r="AV178" s="59"/>
    </row>
    <row r="179" spans="1:48" ht="12.75" thickBot="1">
      <c r="A179" s="136" t="s">
        <v>450</v>
      </c>
      <c r="B179" s="117"/>
      <c r="C179" s="118"/>
      <c r="D179" s="117"/>
      <c r="E179" s="114"/>
      <c r="F179" s="66"/>
      <c r="G179" s="66"/>
      <c r="H179" s="68"/>
      <c r="I179" s="115"/>
      <c r="J179" s="69"/>
      <c r="K179" s="66"/>
      <c r="L179" s="137">
        <f>L177/+$D177</f>
        <v>1956.8424999999995</v>
      </c>
      <c r="M179" s="66"/>
      <c r="N179" s="71"/>
      <c r="O179" s="70"/>
      <c r="P179" s="71"/>
      <c r="Q179" s="66"/>
      <c r="R179" s="72"/>
      <c r="S179" s="115"/>
      <c r="T179" s="137">
        <f>T177/+$D177</f>
        <v>2385.6257090609733</v>
      </c>
      <c r="U179" s="115">
        <f>$T179-$L179</f>
        <v>428.78320906097383</v>
      </c>
      <c r="V179" s="115">
        <f>U179/$L179</f>
        <v>0.21911993891229056</v>
      </c>
      <c r="W179" s="74"/>
      <c r="X179" s="85"/>
      <c r="Y179" s="86"/>
      <c r="Z179" s="86"/>
      <c r="AA179" s="86"/>
      <c r="AB179" s="86"/>
      <c r="AC179" s="86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  <c r="AQ179" s="44"/>
      <c r="AR179" s="59"/>
      <c r="AS179" s="59"/>
      <c r="AT179" s="59"/>
      <c r="AU179" s="60"/>
      <c r="AV179" s="59"/>
    </row>
    <row r="180" spans="1:48" ht="12.75" thickTop="1">
      <c r="A180" s="113" t="s">
        <v>451</v>
      </c>
      <c r="B180" s="66">
        <f>+'4" W C E14'!I22/1000</f>
        <v>1930</v>
      </c>
      <c r="C180" s="114"/>
      <c r="D180" s="66"/>
      <c r="E180" s="114"/>
      <c r="F180" s="66"/>
      <c r="G180" s="66"/>
      <c r="H180" s="226"/>
      <c r="I180" s="115"/>
      <c r="J180" s="69"/>
      <c r="K180" s="66"/>
      <c r="L180" s="69"/>
      <c r="M180" s="66"/>
      <c r="N180" s="71"/>
      <c r="O180" s="70"/>
      <c r="P180" s="71"/>
      <c r="Q180" s="66"/>
      <c r="R180" s="72"/>
      <c r="S180" s="114"/>
      <c r="T180" s="116"/>
      <c r="U180" s="114"/>
      <c r="V180" s="114"/>
      <c r="W180" s="84"/>
      <c r="X180" s="85"/>
      <c r="Y180" s="86"/>
      <c r="Z180" s="86"/>
      <c r="AA180" s="86"/>
      <c r="AB180" s="86"/>
      <c r="AC180" s="86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  <c r="AO180" s="44"/>
      <c r="AP180" s="44"/>
      <c r="AQ180" s="44"/>
      <c r="AR180" s="88"/>
      <c r="AS180" s="88"/>
      <c r="AT180" s="88"/>
      <c r="AU180" s="88"/>
      <c r="AV180" s="88"/>
    </row>
    <row r="181" spans="1:48">
      <c r="A181" s="221" t="s">
        <v>452</v>
      </c>
      <c r="B181" s="117"/>
      <c r="C181" s="118"/>
      <c r="D181" s="117">
        <f>+'4" W C E14'!S26</f>
        <v>12</v>
      </c>
      <c r="E181" s="114"/>
      <c r="F181" s="66"/>
      <c r="G181" s="66"/>
      <c r="H181" s="222">
        <f>+'4" W C E14'!S2</f>
        <v>378.43</v>
      </c>
      <c r="I181" s="115"/>
      <c r="J181" s="69">
        <f>H181*D181</f>
        <v>4541.16</v>
      </c>
      <c r="K181" s="66"/>
      <c r="L181" s="69">
        <f t="shared" ref="L181:L182" si="72">+J181</f>
        <v>4541.16</v>
      </c>
      <c r="M181" s="66"/>
      <c r="N181" s="71">
        <f>D181</f>
        <v>12</v>
      </c>
      <c r="O181" s="70"/>
      <c r="P181" s="71"/>
      <c r="Q181" s="66"/>
      <c r="R181" s="120">
        <f t="shared" ref="R181:R182" si="73">H181*(1+$W$5)</f>
        <v>461.35155848257807</v>
      </c>
      <c r="S181" s="115"/>
      <c r="T181" s="121">
        <f>R181*+D181</f>
        <v>5536.2187017909364</v>
      </c>
      <c r="U181" s="115"/>
      <c r="V181" s="115"/>
      <c r="W181" s="74"/>
      <c r="X181" s="85"/>
      <c r="Y181" s="86"/>
      <c r="Z181" s="86"/>
      <c r="AA181" s="86"/>
      <c r="AB181" s="86"/>
      <c r="AC181" s="86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  <c r="AO181" s="44"/>
      <c r="AP181" s="44"/>
      <c r="AQ181" s="44"/>
      <c r="AR181" s="59"/>
      <c r="AS181" s="59"/>
      <c r="AT181" s="59"/>
      <c r="AU181" s="60"/>
      <c r="AV181" s="59"/>
    </row>
    <row r="182" spans="1:48">
      <c r="A182" s="221" t="s">
        <v>453</v>
      </c>
      <c r="B182" s="117"/>
      <c r="C182" s="118"/>
      <c r="D182" s="117"/>
      <c r="E182" s="114"/>
      <c r="F182" s="66">
        <f>+'4" W C E14'!V26</f>
        <v>438</v>
      </c>
      <c r="G182" s="66"/>
      <c r="H182" s="223">
        <f>+'4" W C E14'!S4</f>
        <v>2.5499999999999998</v>
      </c>
      <c r="I182" s="115"/>
      <c r="J182" s="71">
        <f>H182*F182</f>
        <v>1116.8999999999999</v>
      </c>
      <c r="K182" s="66"/>
      <c r="L182" s="69">
        <f t="shared" si="72"/>
        <v>1116.8999999999999</v>
      </c>
      <c r="M182" s="66"/>
      <c r="N182" s="71"/>
      <c r="O182" s="70"/>
      <c r="P182" s="71">
        <f t="shared" ref="P182" si="74">SUM(F182)</f>
        <v>438</v>
      </c>
      <c r="Q182" s="66"/>
      <c r="R182" s="120">
        <f t="shared" si="73"/>
        <v>3.1087558442263403</v>
      </c>
      <c r="S182" s="115"/>
      <c r="T182" s="121">
        <f>R182*F182</f>
        <v>1361.6350597711371</v>
      </c>
      <c r="U182" s="115"/>
      <c r="V182" s="115"/>
      <c r="W182" s="74"/>
      <c r="X182" s="85"/>
      <c r="Y182" s="86"/>
      <c r="Z182" s="86"/>
      <c r="AA182" s="86"/>
      <c r="AB182" s="86"/>
      <c r="AC182" s="86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  <c r="AO182" s="44"/>
      <c r="AP182" s="44"/>
      <c r="AQ182" s="44"/>
      <c r="AR182" s="59"/>
      <c r="AS182" s="59"/>
      <c r="AT182" s="59"/>
      <c r="AU182" s="60"/>
      <c r="AV182" s="59"/>
    </row>
    <row r="183" spans="1:48" s="135" customFormat="1" ht="12.75" thickBot="1">
      <c r="A183" s="125" t="s">
        <v>454</v>
      </c>
      <c r="B183" s="126">
        <f>SUM(B180:B182)</f>
        <v>1930</v>
      </c>
      <c r="C183" s="127"/>
      <c r="D183" s="126">
        <f>SUM(D180:D182)</f>
        <v>12</v>
      </c>
      <c r="E183" s="127"/>
      <c r="F183" s="126">
        <f>SUM(F180:F182)</f>
        <v>438</v>
      </c>
      <c r="G183" s="102"/>
      <c r="H183" s="104"/>
      <c r="I183" s="103"/>
      <c r="J183" s="128">
        <f>SUM(J180:J182)</f>
        <v>5658.0599999999995</v>
      </c>
      <c r="K183" s="102"/>
      <c r="L183" s="128">
        <f>SUM(L180:L182)</f>
        <v>5658.0599999999995</v>
      </c>
      <c r="M183" s="102"/>
      <c r="N183" s="227">
        <f>SUM(N181:N182)</f>
        <v>12</v>
      </c>
      <c r="O183" s="70"/>
      <c r="P183" s="227">
        <f>SUM(P182)</f>
        <v>438</v>
      </c>
      <c r="Q183" s="102"/>
      <c r="R183" s="72"/>
      <c r="S183" s="127"/>
      <c r="T183" s="128">
        <f>SUM(T180:T182)</f>
        <v>6897.8537615620735</v>
      </c>
      <c r="U183" s="127"/>
      <c r="V183" s="127"/>
      <c r="W183" s="124"/>
      <c r="X183" s="131"/>
      <c r="Y183" s="132"/>
      <c r="Z183" s="132"/>
      <c r="AA183" s="132"/>
      <c r="AB183" s="132"/>
      <c r="AC183" s="132"/>
      <c r="AD183" s="132" t="s">
        <v>390</v>
      </c>
      <c r="AE183" s="110"/>
      <c r="AF183" s="103"/>
      <c r="AG183" s="127"/>
      <c r="AH183" s="127"/>
      <c r="AI183" s="127"/>
      <c r="AJ183" s="103"/>
      <c r="AK183" s="133"/>
      <c r="AL183" s="103"/>
      <c r="AM183" s="133"/>
      <c r="AN183" s="103"/>
      <c r="AO183" s="133"/>
      <c r="AP183" s="103"/>
      <c r="AQ183" s="133"/>
      <c r="AR183" s="134"/>
      <c r="AS183" s="134"/>
      <c r="AT183" s="134"/>
      <c r="AU183" s="134"/>
      <c r="AV183" s="134"/>
    </row>
    <row r="184" spans="1:48" ht="12.75" thickTop="1">
      <c r="A184" s="125"/>
      <c r="B184" s="117"/>
      <c r="C184" s="118"/>
      <c r="D184" s="117"/>
      <c r="E184" s="114"/>
      <c r="F184" s="66"/>
      <c r="G184" s="66"/>
      <c r="H184" s="68"/>
      <c r="I184" s="115"/>
      <c r="J184" s="69"/>
      <c r="K184" s="66"/>
      <c r="L184" s="69"/>
      <c r="M184" s="66"/>
      <c r="N184" s="71"/>
      <c r="O184" s="70"/>
      <c r="P184" s="71"/>
      <c r="Q184" s="66"/>
      <c r="R184" s="72"/>
      <c r="S184" s="115"/>
      <c r="T184" s="73"/>
      <c r="U184" s="115"/>
      <c r="V184" s="115"/>
      <c r="W184" s="74"/>
      <c r="X184" s="85"/>
      <c r="Y184" s="86"/>
      <c r="Z184" s="86"/>
      <c r="AA184" s="86"/>
      <c r="AB184" s="86"/>
      <c r="AC184" s="86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  <c r="AO184" s="44"/>
      <c r="AP184" s="44"/>
      <c r="AQ184" s="44"/>
      <c r="AR184" s="59"/>
      <c r="AS184" s="59"/>
      <c r="AT184" s="59"/>
      <c r="AU184" s="60"/>
      <c r="AV184" s="59"/>
    </row>
    <row r="185" spans="1:48" ht="12.75" thickBot="1">
      <c r="A185" s="136" t="s">
        <v>455</v>
      </c>
      <c r="B185" s="117"/>
      <c r="C185" s="118"/>
      <c r="D185" s="117"/>
      <c r="E185" s="114"/>
      <c r="F185" s="66"/>
      <c r="G185" s="66"/>
      <c r="H185" s="68"/>
      <c r="I185" s="115"/>
      <c r="J185" s="69"/>
      <c r="K185" s="66"/>
      <c r="L185" s="137">
        <f>L183/+$D183</f>
        <v>471.50499999999994</v>
      </c>
      <c r="M185" s="66"/>
      <c r="N185" s="71"/>
      <c r="O185" s="70"/>
      <c r="P185" s="71"/>
      <c r="Q185" s="66"/>
      <c r="R185" s="72"/>
      <c r="S185" s="115"/>
      <c r="T185" s="137">
        <f>T183/+$D183</f>
        <v>574.82114679683946</v>
      </c>
      <c r="U185" s="115">
        <f>$T185-$L185</f>
        <v>103.31614679683952</v>
      </c>
      <c r="V185" s="115">
        <f>U185/$L185</f>
        <v>0.21911993891229051</v>
      </c>
      <c r="W185" s="74"/>
      <c r="X185" s="85"/>
      <c r="Y185" s="86"/>
      <c r="Z185" s="86"/>
      <c r="AA185" s="86"/>
      <c r="AB185" s="86"/>
      <c r="AC185" s="86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  <c r="AO185" s="44"/>
      <c r="AP185" s="44"/>
      <c r="AQ185" s="44"/>
      <c r="AR185" s="59"/>
      <c r="AS185" s="59"/>
      <c r="AT185" s="59"/>
      <c r="AU185" s="60"/>
      <c r="AV185" s="59"/>
    </row>
    <row r="186" spans="1:48" ht="12.75" thickTop="1">
      <c r="A186" s="113" t="s">
        <v>456</v>
      </c>
      <c r="B186" s="66">
        <f>+'4" W Gov E14'!I20/1000</f>
        <v>373</v>
      </c>
      <c r="C186" s="114"/>
      <c r="D186" s="66"/>
      <c r="E186" s="114"/>
      <c r="F186" s="66"/>
      <c r="G186" s="66"/>
      <c r="H186" s="226"/>
      <c r="I186" s="115"/>
      <c r="J186" s="69"/>
      <c r="K186" s="66"/>
      <c r="L186" s="69"/>
      <c r="M186" s="66"/>
      <c r="N186" s="71"/>
      <c r="O186" s="70"/>
      <c r="P186" s="71"/>
      <c r="Q186" s="66"/>
      <c r="R186" s="72"/>
      <c r="S186" s="114"/>
      <c r="T186" s="116"/>
      <c r="U186" s="114"/>
      <c r="V186" s="114"/>
      <c r="W186" s="84"/>
      <c r="X186" s="85"/>
      <c r="Y186" s="86"/>
      <c r="Z186" s="86"/>
      <c r="AA186" s="86"/>
      <c r="AB186" s="86"/>
      <c r="AC186" s="86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O186" s="44"/>
      <c r="AP186" s="44"/>
      <c r="AQ186" s="44"/>
      <c r="AR186" s="88"/>
      <c r="AS186" s="88"/>
      <c r="AT186" s="88"/>
      <c r="AU186" s="88"/>
      <c r="AV186" s="88"/>
    </row>
    <row r="187" spans="1:48">
      <c r="A187" s="221" t="s">
        <v>452</v>
      </c>
      <c r="B187" s="117"/>
      <c r="C187" s="118"/>
      <c r="D187" s="117">
        <f>+'4" W Gov E14'!S24</f>
        <v>12</v>
      </c>
      <c r="E187" s="114"/>
      <c r="F187" s="66"/>
      <c r="G187" s="66"/>
      <c r="H187" s="222">
        <f>+'4" W Gov E14'!S2</f>
        <v>378.43</v>
      </c>
      <c r="I187" s="115"/>
      <c r="J187" s="69">
        <f>H187*D187</f>
        <v>4541.16</v>
      </c>
      <c r="K187" s="66"/>
      <c r="L187" s="69">
        <f t="shared" ref="L187:L188" si="75">+J187</f>
        <v>4541.16</v>
      </c>
      <c r="M187" s="66"/>
      <c r="N187" s="71">
        <f>D187</f>
        <v>12</v>
      </c>
      <c r="O187" s="70"/>
      <c r="P187" s="71"/>
      <c r="Q187" s="66"/>
      <c r="R187" s="120">
        <f t="shared" ref="R187:R188" si="76">H187*(1+$W$5)</f>
        <v>461.35155848257807</v>
      </c>
      <c r="S187" s="115"/>
      <c r="T187" s="121">
        <f>R187*+D187</f>
        <v>5536.2187017909364</v>
      </c>
      <c r="U187" s="115"/>
      <c r="V187" s="115"/>
      <c r="W187" s="74"/>
      <c r="X187" s="85"/>
      <c r="Y187" s="86"/>
      <c r="Z187" s="86"/>
      <c r="AA187" s="86"/>
      <c r="AB187" s="86"/>
      <c r="AC187" s="86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O187" s="44"/>
      <c r="AP187" s="44"/>
      <c r="AQ187" s="44"/>
      <c r="AR187" s="59"/>
      <c r="AS187" s="59"/>
      <c r="AT187" s="59"/>
      <c r="AU187" s="60"/>
      <c r="AV187" s="59"/>
    </row>
    <row r="188" spans="1:48">
      <c r="A188" s="221" t="s">
        <v>453</v>
      </c>
      <c r="B188" s="117"/>
      <c r="C188" s="118"/>
      <c r="D188" s="117"/>
      <c r="E188" s="114"/>
      <c r="F188" s="66">
        <v>0</v>
      </c>
      <c r="G188" s="66"/>
      <c r="H188" s="223">
        <f>+'4" W Gov E14'!S4</f>
        <v>2.5499999999999998</v>
      </c>
      <c r="I188" s="115"/>
      <c r="J188" s="71">
        <f>H188*F188</f>
        <v>0</v>
      </c>
      <c r="K188" s="66"/>
      <c r="L188" s="69">
        <f t="shared" si="75"/>
        <v>0</v>
      </c>
      <c r="M188" s="66"/>
      <c r="N188" s="71"/>
      <c r="O188" s="70"/>
      <c r="P188" s="71">
        <f t="shared" ref="P188" si="77">SUM(F188)</f>
        <v>0</v>
      </c>
      <c r="Q188" s="66"/>
      <c r="R188" s="120">
        <f t="shared" si="76"/>
        <v>3.1087558442263403</v>
      </c>
      <c r="S188" s="115"/>
      <c r="T188" s="121">
        <f>R188*F188</f>
        <v>0</v>
      </c>
      <c r="U188" s="115"/>
      <c r="V188" s="115"/>
      <c r="W188" s="74"/>
      <c r="X188" s="85"/>
      <c r="Y188" s="86"/>
      <c r="Z188" s="86"/>
      <c r="AA188" s="86"/>
      <c r="AB188" s="86"/>
      <c r="AC188" s="86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  <c r="AO188" s="44"/>
      <c r="AP188" s="44"/>
      <c r="AQ188" s="44"/>
      <c r="AR188" s="59"/>
      <c r="AS188" s="59"/>
      <c r="AT188" s="59"/>
      <c r="AU188" s="60"/>
      <c r="AV188" s="59"/>
    </row>
    <row r="189" spans="1:48" s="135" customFormat="1" ht="12.75" thickBot="1">
      <c r="A189" s="125" t="s">
        <v>457</v>
      </c>
      <c r="B189" s="126">
        <f>SUM(B186:B188)</f>
        <v>373</v>
      </c>
      <c r="C189" s="127"/>
      <c r="D189" s="126">
        <f>SUM(D186:D188)</f>
        <v>12</v>
      </c>
      <c r="E189" s="127"/>
      <c r="F189" s="126">
        <f>SUM(F186:F188)</f>
        <v>0</v>
      </c>
      <c r="G189" s="102"/>
      <c r="H189" s="104"/>
      <c r="I189" s="103"/>
      <c r="J189" s="128">
        <f>SUM(J186:J188)</f>
        <v>4541.16</v>
      </c>
      <c r="K189" s="102"/>
      <c r="L189" s="128">
        <f>SUM(L186:L188)</f>
        <v>4541.16</v>
      </c>
      <c r="M189" s="102"/>
      <c r="N189" s="129">
        <f>SUM(N187:N188)</f>
        <v>12</v>
      </c>
      <c r="O189" s="106"/>
      <c r="P189" s="129">
        <f>SUM(P188)</f>
        <v>0</v>
      </c>
      <c r="Q189" s="102"/>
      <c r="R189" s="72"/>
      <c r="S189" s="127"/>
      <c r="T189" s="128">
        <f>SUM(T186:T188)</f>
        <v>5536.2187017909364</v>
      </c>
      <c r="U189" s="127"/>
      <c r="V189" s="127"/>
      <c r="W189" s="124"/>
      <c r="X189" s="131"/>
      <c r="Y189" s="132"/>
      <c r="Z189" s="132"/>
      <c r="AA189" s="132"/>
      <c r="AB189" s="132"/>
      <c r="AC189" s="132"/>
      <c r="AD189" s="132" t="s">
        <v>390</v>
      </c>
      <c r="AE189" s="110"/>
      <c r="AF189" s="103"/>
      <c r="AG189" s="127"/>
      <c r="AH189" s="127"/>
      <c r="AI189" s="127"/>
      <c r="AJ189" s="103"/>
      <c r="AK189" s="133"/>
      <c r="AL189" s="103"/>
      <c r="AM189" s="133"/>
      <c r="AN189" s="103"/>
      <c r="AO189" s="133"/>
      <c r="AP189" s="103"/>
      <c r="AQ189" s="133"/>
      <c r="AR189" s="134"/>
      <c r="AS189" s="134"/>
      <c r="AT189" s="134"/>
      <c r="AU189" s="134"/>
      <c r="AV189" s="134"/>
    </row>
    <row r="190" spans="1:48" ht="12.75" thickTop="1">
      <c r="A190" s="125"/>
      <c r="B190" s="117"/>
      <c r="C190" s="118"/>
      <c r="D190" s="117"/>
      <c r="E190" s="114"/>
      <c r="F190" s="66"/>
      <c r="G190" s="66"/>
      <c r="H190" s="68"/>
      <c r="I190" s="115"/>
      <c r="J190" s="69"/>
      <c r="K190" s="66"/>
      <c r="L190" s="69"/>
      <c r="M190" s="66"/>
      <c r="N190" s="71"/>
      <c r="O190" s="70"/>
      <c r="P190" s="71"/>
      <c r="Q190" s="66"/>
      <c r="R190" s="72"/>
      <c r="S190" s="115"/>
      <c r="T190" s="73"/>
      <c r="U190" s="115"/>
      <c r="V190" s="115"/>
      <c r="W190" s="74"/>
      <c r="X190" s="85"/>
      <c r="Y190" s="86"/>
      <c r="Z190" s="86"/>
      <c r="AA190" s="86"/>
      <c r="AB190" s="86"/>
      <c r="AC190" s="86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  <c r="AO190" s="44"/>
      <c r="AP190" s="44"/>
      <c r="AQ190" s="44"/>
      <c r="AR190" s="59"/>
      <c r="AS190" s="59"/>
      <c r="AT190" s="59"/>
      <c r="AU190" s="60"/>
      <c r="AV190" s="59"/>
    </row>
    <row r="191" spans="1:48" ht="12.75" thickBot="1">
      <c r="A191" s="136" t="s">
        <v>458</v>
      </c>
      <c r="B191" s="117"/>
      <c r="C191" s="118"/>
      <c r="D191" s="117"/>
      <c r="E191" s="114"/>
      <c r="F191" s="66"/>
      <c r="G191" s="66"/>
      <c r="H191" s="68"/>
      <c r="I191" s="115"/>
      <c r="J191" s="69"/>
      <c r="K191" s="66"/>
      <c r="L191" s="137">
        <f>L189/+$D189</f>
        <v>378.43</v>
      </c>
      <c r="M191" s="66"/>
      <c r="N191" s="71"/>
      <c r="O191" s="70"/>
      <c r="P191" s="71"/>
      <c r="Q191" s="66"/>
      <c r="R191" s="72"/>
      <c r="S191" s="115"/>
      <c r="T191" s="137">
        <f>T189/+$D189</f>
        <v>461.35155848257801</v>
      </c>
      <c r="U191" s="115">
        <f>$T191-$L191</f>
        <v>82.921558482578007</v>
      </c>
      <c r="V191" s="115">
        <f>U191/$L191</f>
        <v>0.21911993891229026</v>
      </c>
      <c r="W191" s="74"/>
      <c r="X191" s="85"/>
      <c r="Y191" s="86"/>
      <c r="Z191" s="86"/>
      <c r="AA191" s="86"/>
      <c r="AB191" s="86"/>
      <c r="AC191" s="86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  <c r="AO191" s="44"/>
      <c r="AP191" s="44"/>
      <c r="AQ191" s="44"/>
      <c r="AR191" s="59"/>
      <c r="AS191" s="59"/>
      <c r="AT191" s="59"/>
      <c r="AU191" s="60"/>
      <c r="AV191" s="59"/>
    </row>
    <row r="192" spans="1:48" ht="12.75" thickTop="1">
      <c r="A192" s="113" t="s">
        <v>459</v>
      </c>
      <c r="B192" s="66">
        <f>+'4" W Ind E14'!I23/1000</f>
        <v>1258</v>
      </c>
      <c r="C192" s="114"/>
      <c r="D192" s="66"/>
      <c r="E192" s="114"/>
      <c r="F192" s="66"/>
      <c r="G192" s="66"/>
      <c r="H192" s="226"/>
      <c r="I192" s="115"/>
      <c r="J192" s="69"/>
      <c r="K192" s="66"/>
      <c r="L192" s="69"/>
      <c r="M192" s="66"/>
      <c r="N192" s="71"/>
      <c r="O192" s="70"/>
      <c r="P192" s="71"/>
      <c r="Q192" s="66"/>
      <c r="R192" s="72"/>
      <c r="S192" s="114"/>
      <c r="T192" s="116"/>
      <c r="U192" s="114"/>
      <c r="V192" s="114"/>
      <c r="W192" s="84"/>
      <c r="X192" s="85"/>
      <c r="Y192" s="86"/>
      <c r="Z192" s="86"/>
      <c r="AA192" s="86"/>
      <c r="AB192" s="86"/>
      <c r="AC192" s="86"/>
      <c r="AD192" s="44"/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  <c r="AO192" s="44"/>
      <c r="AP192" s="44"/>
      <c r="AQ192" s="44"/>
      <c r="AR192" s="88"/>
      <c r="AS192" s="88"/>
      <c r="AT192" s="88"/>
      <c r="AU192" s="88"/>
      <c r="AV192" s="88"/>
    </row>
    <row r="193" spans="1:48">
      <c r="A193" s="221" t="s">
        <v>452</v>
      </c>
      <c r="B193" s="117"/>
      <c r="C193" s="118"/>
      <c r="D193" s="117">
        <f>+'4" W Ind E14'!S27</f>
        <v>12</v>
      </c>
      <c r="E193" s="114"/>
      <c r="F193" s="66"/>
      <c r="G193" s="66"/>
      <c r="H193" s="222">
        <f>+'4" W Ind E14'!S2</f>
        <v>378.43</v>
      </c>
      <c r="I193" s="115"/>
      <c r="J193" s="69">
        <f>H193*D193</f>
        <v>4541.16</v>
      </c>
      <c r="K193" s="66"/>
      <c r="L193" s="69">
        <f t="shared" ref="L193:L194" si="78">+J193</f>
        <v>4541.16</v>
      </c>
      <c r="M193" s="66"/>
      <c r="N193" s="71">
        <f>D193</f>
        <v>12</v>
      </c>
      <c r="O193" s="70"/>
      <c r="P193" s="71"/>
      <c r="Q193" s="66"/>
      <c r="R193" s="120">
        <f t="shared" ref="R193:R194" si="79">H193*(1+$W$5)</f>
        <v>461.35155848257807</v>
      </c>
      <c r="S193" s="115"/>
      <c r="T193" s="121">
        <f>R193*+D193</f>
        <v>5536.2187017909364</v>
      </c>
      <c r="U193" s="115"/>
      <c r="V193" s="115"/>
      <c r="W193" s="74"/>
      <c r="X193" s="85"/>
      <c r="Y193" s="86"/>
      <c r="Z193" s="86"/>
      <c r="AA193" s="86"/>
      <c r="AB193" s="86"/>
      <c r="AC193" s="86"/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  <c r="AO193" s="44"/>
      <c r="AP193" s="44"/>
      <c r="AQ193" s="44"/>
      <c r="AR193" s="59"/>
      <c r="AS193" s="59"/>
      <c r="AT193" s="59"/>
      <c r="AU193" s="60"/>
      <c r="AV193" s="59"/>
    </row>
    <row r="194" spans="1:48">
      <c r="A194" s="221" t="s">
        <v>453</v>
      </c>
      <c r="B194" s="117"/>
      <c r="C194" s="118"/>
      <c r="D194" s="117"/>
      <c r="E194" s="114"/>
      <c r="F194" s="66">
        <f>+'4" W Ind E14'!V27</f>
        <v>20</v>
      </c>
      <c r="G194" s="66"/>
      <c r="H194" s="223">
        <f>+'4" W Ind E14'!S4</f>
        <v>2.5499999999999998</v>
      </c>
      <c r="I194" s="115"/>
      <c r="J194" s="71">
        <f>H194*F194</f>
        <v>51</v>
      </c>
      <c r="K194" s="66"/>
      <c r="L194" s="69">
        <f t="shared" si="78"/>
        <v>51</v>
      </c>
      <c r="M194" s="66"/>
      <c r="N194" s="71"/>
      <c r="O194" s="70"/>
      <c r="P194" s="71">
        <f t="shared" ref="P194" si="80">SUM(F194)</f>
        <v>20</v>
      </c>
      <c r="Q194" s="66"/>
      <c r="R194" s="120">
        <f t="shared" si="79"/>
        <v>3.1087558442263403</v>
      </c>
      <c r="S194" s="115"/>
      <c r="T194" s="121">
        <f>R194*F194</f>
        <v>62.175116884526808</v>
      </c>
      <c r="U194" s="115"/>
      <c r="V194" s="115"/>
      <c r="W194" s="74"/>
      <c r="X194" s="85"/>
      <c r="Y194" s="86"/>
      <c r="Z194" s="86"/>
      <c r="AA194" s="86"/>
      <c r="AB194" s="86"/>
      <c r="AC194" s="86"/>
      <c r="AD194" s="44"/>
      <c r="AE194" s="44"/>
      <c r="AF194" s="44"/>
      <c r="AG194" s="44"/>
      <c r="AH194" s="44"/>
      <c r="AI194" s="44"/>
      <c r="AJ194" s="44"/>
      <c r="AK194" s="44"/>
      <c r="AL194" s="44"/>
      <c r="AM194" s="44"/>
      <c r="AN194" s="44"/>
      <c r="AO194" s="44"/>
      <c r="AP194" s="44"/>
      <c r="AQ194" s="44"/>
      <c r="AR194" s="59"/>
      <c r="AS194" s="59"/>
      <c r="AT194" s="59"/>
      <c r="AU194" s="60"/>
      <c r="AV194" s="59"/>
    </row>
    <row r="195" spans="1:48" s="135" customFormat="1" ht="12.75" thickBot="1">
      <c r="A195" s="125" t="s">
        <v>460</v>
      </c>
      <c r="B195" s="126">
        <f>SUM(B192:B194)</f>
        <v>1258</v>
      </c>
      <c r="C195" s="127"/>
      <c r="D195" s="126">
        <f>SUM(D192:D194)</f>
        <v>12</v>
      </c>
      <c r="E195" s="127"/>
      <c r="F195" s="126">
        <f>SUM(F192:F194)</f>
        <v>20</v>
      </c>
      <c r="G195" s="102"/>
      <c r="H195" s="104"/>
      <c r="I195" s="103"/>
      <c r="J195" s="128">
        <f>SUM(J192:J194)</f>
        <v>4592.16</v>
      </c>
      <c r="K195" s="102"/>
      <c r="L195" s="128">
        <f>SUM(L192:L194)</f>
        <v>4592.16</v>
      </c>
      <c r="M195" s="102"/>
      <c r="N195" s="129">
        <f>SUM(N193:N194)</f>
        <v>12</v>
      </c>
      <c r="O195" s="106"/>
      <c r="P195" s="129">
        <f>SUM(P194)</f>
        <v>20</v>
      </c>
      <c r="Q195" s="102"/>
      <c r="R195" s="72"/>
      <c r="S195" s="127"/>
      <c r="T195" s="128">
        <f>SUM(T192:T194)</f>
        <v>5598.3938186754631</v>
      </c>
      <c r="U195" s="127"/>
      <c r="V195" s="127"/>
      <c r="W195" s="124"/>
      <c r="X195" s="131"/>
      <c r="Y195" s="132"/>
      <c r="Z195" s="132"/>
      <c r="AA195" s="132"/>
      <c r="AB195" s="132"/>
      <c r="AC195" s="132"/>
      <c r="AD195" s="132" t="s">
        <v>390</v>
      </c>
      <c r="AE195" s="110"/>
      <c r="AF195" s="103"/>
      <c r="AG195" s="127"/>
      <c r="AH195" s="127"/>
      <c r="AI195" s="127"/>
      <c r="AJ195" s="103"/>
      <c r="AK195" s="133"/>
      <c r="AL195" s="103"/>
      <c r="AM195" s="133"/>
      <c r="AN195" s="103"/>
      <c r="AO195" s="133"/>
      <c r="AP195" s="103"/>
      <c r="AQ195" s="133"/>
      <c r="AR195" s="134"/>
      <c r="AS195" s="134"/>
      <c r="AT195" s="134"/>
      <c r="AU195" s="134"/>
      <c r="AV195" s="134"/>
    </row>
    <row r="196" spans="1:48" ht="12.75" thickTop="1">
      <c r="A196" s="125"/>
      <c r="B196" s="117"/>
      <c r="C196" s="118"/>
      <c r="D196" s="117"/>
      <c r="E196" s="114"/>
      <c r="F196" s="66"/>
      <c r="G196" s="66"/>
      <c r="H196" s="68"/>
      <c r="I196" s="115"/>
      <c r="J196" s="69"/>
      <c r="K196" s="66"/>
      <c r="L196" s="69"/>
      <c r="M196" s="66"/>
      <c r="N196" s="71"/>
      <c r="O196" s="70"/>
      <c r="P196" s="71"/>
      <c r="Q196" s="66"/>
      <c r="R196" s="72"/>
      <c r="S196" s="115"/>
      <c r="T196" s="73"/>
      <c r="U196" s="115"/>
      <c r="V196" s="115"/>
      <c r="W196" s="74"/>
      <c r="X196" s="85"/>
      <c r="Y196" s="86"/>
      <c r="Z196" s="86"/>
      <c r="AA196" s="86"/>
      <c r="AB196" s="86"/>
      <c r="AC196" s="86"/>
      <c r="AD196" s="44"/>
      <c r="AE196" s="44"/>
      <c r="AF196" s="44"/>
      <c r="AG196" s="44"/>
      <c r="AH196" s="44"/>
      <c r="AI196" s="44"/>
      <c r="AJ196" s="44"/>
      <c r="AK196" s="44"/>
      <c r="AL196" s="44"/>
      <c r="AM196" s="44"/>
      <c r="AN196" s="44"/>
      <c r="AO196" s="44"/>
      <c r="AP196" s="44"/>
      <c r="AQ196" s="44"/>
      <c r="AR196" s="59"/>
      <c r="AS196" s="59"/>
      <c r="AT196" s="59"/>
      <c r="AU196" s="60"/>
      <c r="AV196" s="59"/>
    </row>
    <row r="197" spans="1:48" ht="12.75" thickBot="1">
      <c r="A197" s="136" t="s">
        <v>461</v>
      </c>
      <c r="B197" s="117"/>
      <c r="C197" s="118"/>
      <c r="D197" s="117"/>
      <c r="E197" s="114"/>
      <c r="F197" s="66"/>
      <c r="G197" s="66"/>
      <c r="H197" s="68"/>
      <c r="I197" s="115"/>
      <c r="J197" s="69"/>
      <c r="K197" s="66"/>
      <c r="L197" s="137">
        <f>L195/+$D195</f>
        <v>382.68</v>
      </c>
      <c r="M197" s="66"/>
      <c r="N197" s="71"/>
      <c r="O197" s="70"/>
      <c r="P197" s="71"/>
      <c r="Q197" s="66"/>
      <c r="R197" s="72"/>
      <c r="S197" s="115"/>
      <c r="T197" s="137">
        <f>T195/+$D195</f>
        <v>466.53281822295526</v>
      </c>
      <c r="U197" s="115">
        <f>$T197-$L197</f>
        <v>83.85281822295525</v>
      </c>
      <c r="V197" s="115">
        <f>U197/$L197</f>
        <v>0.21911993891229029</v>
      </c>
      <c r="W197" s="74"/>
      <c r="X197" s="85"/>
      <c r="Y197" s="86"/>
      <c r="Z197" s="86"/>
      <c r="AA197" s="86"/>
      <c r="AB197" s="86"/>
      <c r="AC197" s="86"/>
      <c r="AD197" s="44"/>
      <c r="AE197" s="44"/>
      <c r="AF197" s="44"/>
      <c r="AG197" s="44"/>
      <c r="AH197" s="44"/>
      <c r="AI197" s="44"/>
      <c r="AJ197" s="44"/>
      <c r="AK197" s="44"/>
      <c r="AL197" s="44"/>
      <c r="AM197" s="44"/>
      <c r="AN197" s="44"/>
      <c r="AO197" s="44"/>
      <c r="AP197" s="44"/>
      <c r="AQ197" s="44"/>
      <c r="AR197" s="59"/>
      <c r="AS197" s="59"/>
      <c r="AT197" s="59"/>
      <c r="AU197" s="60"/>
      <c r="AV197" s="59"/>
    </row>
    <row r="198" spans="1:48" ht="12.75" thickTop="1">
      <c r="A198" s="113" t="s">
        <v>462</v>
      </c>
      <c r="B198" s="66">
        <f>+'6" W C E14'!I30/1000</f>
        <v>1809</v>
      </c>
      <c r="C198" s="114"/>
      <c r="D198" s="66"/>
      <c r="E198" s="114"/>
      <c r="F198" s="66"/>
      <c r="G198" s="66"/>
      <c r="H198" s="226"/>
      <c r="I198" s="115"/>
      <c r="J198" s="69"/>
      <c r="K198" s="66"/>
      <c r="L198" s="69"/>
      <c r="M198" s="66"/>
      <c r="N198" s="71"/>
      <c r="O198" s="70"/>
      <c r="P198" s="71"/>
      <c r="Q198" s="66"/>
      <c r="R198" s="72"/>
      <c r="S198" s="114"/>
      <c r="T198" s="116"/>
      <c r="U198" s="114"/>
      <c r="V198" s="114"/>
      <c r="W198" s="84"/>
      <c r="X198" s="85"/>
      <c r="Y198" s="86"/>
      <c r="Z198" s="86"/>
      <c r="AA198" s="86"/>
      <c r="AB198" s="86"/>
      <c r="AC198" s="86"/>
      <c r="AD198" s="44"/>
      <c r="AE198" s="44"/>
      <c r="AF198" s="44"/>
      <c r="AG198" s="44"/>
      <c r="AH198" s="44"/>
      <c r="AI198" s="44"/>
      <c r="AJ198" s="44"/>
      <c r="AK198" s="44"/>
      <c r="AL198" s="44"/>
      <c r="AM198" s="44"/>
      <c r="AN198" s="44"/>
      <c r="AO198" s="44"/>
      <c r="AP198" s="44"/>
      <c r="AQ198" s="44"/>
      <c r="AR198" s="88"/>
      <c r="AS198" s="88"/>
      <c r="AT198" s="88"/>
      <c r="AU198" s="88"/>
      <c r="AV198" s="88"/>
    </row>
    <row r="199" spans="1:48">
      <c r="A199" s="221" t="s">
        <v>463</v>
      </c>
      <c r="B199" s="117"/>
      <c r="C199" s="118"/>
      <c r="D199" s="117">
        <f>+'6" W C E14'!S34</f>
        <v>24</v>
      </c>
      <c r="E199" s="114"/>
      <c r="F199" s="66"/>
      <c r="G199" s="66"/>
      <c r="H199" s="222">
        <f>+'6" W C E14'!S2</f>
        <v>771.41</v>
      </c>
      <c r="I199" s="115"/>
      <c r="J199" s="69">
        <f>H199*D199</f>
        <v>18513.84</v>
      </c>
      <c r="K199" s="66"/>
      <c r="L199" s="69">
        <f t="shared" ref="L199:L200" si="81">+J199</f>
        <v>18513.84</v>
      </c>
      <c r="M199" s="66"/>
      <c r="N199" s="71">
        <f>D199</f>
        <v>24</v>
      </c>
      <c r="O199" s="70"/>
      <c r="P199" s="71"/>
      <c r="Q199" s="66"/>
      <c r="R199" s="120">
        <f t="shared" ref="R199:R200" si="82">H199*(1+$W$5)</f>
        <v>940.44131207632995</v>
      </c>
      <c r="S199" s="115"/>
      <c r="T199" s="121">
        <f>R199*+D199</f>
        <v>22570.591489831917</v>
      </c>
      <c r="U199" s="115"/>
      <c r="V199" s="115"/>
      <c r="W199" s="74"/>
      <c r="X199" s="85"/>
      <c r="Y199" s="86"/>
      <c r="Z199" s="86"/>
      <c r="AA199" s="86"/>
      <c r="AB199" s="86"/>
      <c r="AC199" s="86"/>
      <c r="AD199" s="44"/>
      <c r="AE199" s="44"/>
      <c r="AF199" s="44"/>
      <c r="AG199" s="44"/>
      <c r="AH199" s="44"/>
      <c r="AI199" s="44"/>
      <c r="AJ199" s="44"/>
      <c r="AK199" s="44"/>
      <c r="AL199" s="44"/>
      <c r="AM199" s="44"/>
      <c r="AN199" s="44"/>
      <c r="AO199" s="44"/>
      <c r="AP199" s="44"/>
      <c r="AQ199" s="44"/>
      <c r="AR199" s="59"/>
      <c r="AS199" s="59"/>
      <c r="AT199" s="59"/>
      <c r="AU199" s="60"/>
      <c r="AV199" s="59"/>
    </row>
    <row r="200" spans="1:48">
      <c r="A200" s="228" t="s">
        <v>464</v>
      </c>
      <c r="B200" s="117"/>
      <c r="C200" s="118"/>
      <c r="D200" s="117"/>
      <c r="E200" s="114"/>
      <c r="F200" s="66">
        <v>0</v>
      </c>
      <c r="G200" s="66"/>
      <c r="H200" s="223">
        <f>+'6" W C E14'!S4</f>
        <v>2.5499999999999998</v>
      </c>
      <c r="I200" s="115"/>
      <c r="J200" s="71">
        <f>H200*F200</f>
        <v>0</v>
      </c>
      <c r="K200" s="66"/>
      <c r="L200" s="69">
        <f t="shared" si="81"/>
        <v>0</v>
      </c>
      <c r="M200" s="66"/>
      <c r="N200" s="71"/>
      <c r="O200" s="70"/>
      <c r="P200" s="71">
        <f t="shared" ref="P200" si="83">SUM(F200)</f>
        <v>0</v>
      </c>
      <c r="Q200" s="66"/>
      <c r="R200" s="120">
        <f t="shared" si="82"/>
        <v>3.1087558442263403</v>
      </c>
      <c r="S200" s="115"/>
      <c r="T200" s="121">
        <f>R200*F200</f>
        <v>0</v>
      </c>
      <c r="U200" s="115"/>
      <c r="V200" s="115"/>
      <c r="W200" s="74"/>
      <c r="X200" s="85"/>
      <c r="Y200" s="86"/>
      <c r="Z200" s="86"/>
      <c r="AA200" s="86"/>
      <c r="AB200" s="86"/>
      <c r="AC200" s="86"/>
      <c r="AD200" s="44"/>
      <c r="AE200" s="44"/>
      <c r="AF200" s="44"/>
      <c r="AG200" s="44"/>
      <c r="AH200" s="44"/>
      <c r="AI200" s="44"/>
      <c r="AJ200" s="44"/>
      <c r="AK200" s="44"/>
      <c r="AL200" s="44"/>
      <c r="AM200" s="44"/>
      <c r="AN200" s="44"/>
      <c r="AO200" s="44"/>
      <c r="AP200" s="44"/>
      <c r="AQ200" s="44"/>
      <c r="AR200" s="59"/>
      <c r="AS200" s="59"/>
      <c r="AT200" s="59"/>
      <c r="AU200" s="60"/>
      <c r="AV200" s="59"/>
    </row>
    <row r="201" spans="1:48" s="135" customFormat="1" ht="12.75" thickBot="1">
      <c r="A201" s="125" t="s">
        <v>465</v>
      </c>
      <c r="B201" s="126">
        <f>SUM(B198:B200)</f>
        <v>1809</v>
      </c>
      <c r="C201" s="127"/>
      <c r="D201" s="126">
        <f>SUM(D198:D200)</f>
        <v>24</v>
      </c>
      <c r="E201" s="127"/>
      <c r="F201" s="126">
        <f>SUM(F198:F200)</f>
        <v>0</v>
      </c>
      <c r="G201" s="102"/>
      <c r="H201" s="104"/>
      <c r="I201" s="103"/>
      <c r="J201" s="128">
        <f>SUM(J198:J200)</f>
        <v>18513.84</v>
      </c>
      <c r="K201" s="102"/>
      <c r="L201" s="128">
        <f>SUM(L198:L200)</f>
        <v>18513.84</v>
      </c>
      <c r="M201" s="102"/>
      <c r="N201" s="129">
        <f>SUM(N199:N200)</f>
        <v>24</v>
      </c>
      <c r="O201" s="106"/>
      <c r="P201" s="129">
        <f>SUM(P200)</f>
        <v>0</v>
      </c>
      <c r="Q201" s="102"/>
      <c r="R201" s="72"/>
      <c r="S201" s="127"/>
      <c r="T201" s="128">
        <f>SUM(T198:T200)</f>
        <v>22570.591489831917</v>
      </c>
      <c r="U201" s="127"/>
      <c r="V201" s="127"/>
      <c r="W201" s="124"/>
      <c r="X201" s="131"/>
      <c r="Y201" s="132"/>
      <c r="Z201" s="132"/>
      <c r="AA201" s="132"/>
      <c r="AB201" s="132"/>
      <c r="AC201" s="132"/>
      <c r="AD201" s="132" t="s">
        <v>390</v>
      </c>
      <c r="AE201" s="110"/>
      <c r="AF201" s="103"/>
      <c r="AG201" s="127"/>
      <c r="AH201" s="127"/>
      <c r="AI201" s="127"/>
      <c r="AJ201" s="103"/>
      <c r="AK201" s="133"/>
      <c r="AL201" s="103"/>
      <c r="AM201" s="133"/>
      <c r="AN201" s="103"/>
      <c r="AO201" s="133"/>
      <c r="AP201" s="103"/>
      <c r="AQ201" s="133"/>
      <c r="AR201" s="134"/>
      <c r="AS201" s="134"/>
      <c r="AT201" s="134"/>
      <c r="AU201" s="134"/>
      <c r="AV201" s="134"/>
    </row>
    <row r="202" spans="1:48" ht="12.75" thickTop="1">
      <c r="A202" s="125"/>
      <c r="B202" s="117"/>
      <c r="C202" s="118"/>
      <c r="D202" s="117"/>
      <c r="E202" s="114"/>
      <c r="F202" s="66"/>
      <c r="G202" s="66"/>
      <c r="H202" s="68"/>
      <c r="I202" s="115"/>
      <c r="J202" s="69"/>
      <c r="K202" s="66"/>
      <c r="L202" s="69"/>
      <c r="M202" s="66"/>
      <c r="N202" s="71"/>
      <c r="O202" s="70"/>
      <c r="P202" s="71"/>
      <c r="Q202" s="66"/>
      <c r="R202" s="72"/>
      <c r="S202" s="115"/>
      <c r="T202" s="73"/>
      <c r="U202" s="115"/>
      <c r="V202" s="115"/>
      <c r="W202" s="74"/>
      <c r="X202" s="85"/>
      <c r="Y202" s="86"/>
      <c r="Z202" s="86"/>
      <c r="AA202" s="86"/>
      <c r="AB202" s="86"/>
      <c r="AC202" s="86"/>
      <c r="AD202" s="44"/>
      <c r="AE202" s="44"/>
      <c r="AF202" s="44"/>
      <c r="AG202" s="44"/>
      <c r="AH202" s="44"/>
      <c r="AI202" s="44"/>
      <c r="AJ202" s="44"/>
      <c r="AK202" s="44"/>
      <c r="AL202" s="44"/>
      <c r="AM202" s="44"/>
      <c r="AN202" s="44"/>
      <c r="AO202" s="44"/>
      <c r="AP202" s="44"/>
      <c r="AQ202" s="44"/>
      <c r="AR202" s="59"/>
      <c r="AS202" s="59"/>
      <c r="AT202" s="59"/>
      <c r="AU202" s="60"/>
      <c r="AV202" s="59"/>
    </row>
    <row r="203" spans="1:48" ht="12.75" thickBot="1">
      <c r="A203" s="136" t="s">
        <v>466</v>
      </c>
      <c r="B203" s="117"/>
      <c r="C203" s="118"/>
      <c r="D203" s="117"/>
      <c r="E203" s="114"/>
      <c r="F203" s="66"/>
      <c r="G203" s="66"/>
      <c r="H203" s="68"/>
      <c r="I203" s="115"/>
      <c r="J203" s="69"/>
      <c r="K203" s="66"/>
      <c r="L203" s="137">
        <f>L201/+$D201</f>
        <v>771.41</v>
      </c>
      <c r="M203" s="66"/>
      <c r="N203" s="71"/>
      <c r="O203" s="70"/>
      <c r="P203" s="71"/>
      <c r="Q203" s="66"/>
      <c r="R203" s="72"/>
      <c r="S203" s="115"/>
      <c r="T203" s="137">
        <f>T201/+$D201</f>
        <v>940.44131207632984</v>
      </c>
      <c r="U203" s="115">
        <f>$T203-$L203</f>
        <v>169.03131207632987</v>
      </c>
      <c r="V203" s="115">
        <f>U203/$L203</f>
        <v>0.21911993891229031</v>
      </c>
      <c r="W203" s="74"/>
      <c r="X203" s="85"/>
      <c r="Y203" s="86"/>
      <c r="Z203" s="86"/>
      <c r="AA203" s="86"/>
      <c r="AB203" s="86"/>
      <c r="AC203" s="86"/>
      <c r="AD203" s="44"/>
      <c r="AE203" s="44"/>
      <c r="AF203" s="44"/>
      <c r="AG203" s="44"/>
      <c r="AH203" s="44"/>
      <c r="AI203" s="44"/>
      <c r="AJ203" s="44"/>
      <c r="AK203" s="44"/>
      <c r="AL203" s="44"/>
      <c r="AM203" s="44"/>
      <c r="AN203" s="44"/>
      <c r="AO203" s="44"/>
      <c r="AP203" s="44"/>
      <c r="AQ203" s="44"/>
      <c r="AR203" s="59"/>
      <c r="AS203" s="59"/>
      <c r="AT203" s="59"/>
      <c r="AU203" s="60"/>
      <c r="AV203" s="59"/>
    </row>
    <row r="204" spans="1:48" ht="12.75" thickTop="1">
      <c r="A204" s="113" t="s">
        <v>467</v>
      </c>
      <c r="B204" s="66">
        <f>+'6" W Ind E14'!I23/1000</f>
        <v>40289</v>
      </c>
      <c r="C204" s="114"/>
      <c r="D204" s="66"/>
      <c r="E204" s="114"/>
      <c r="F204" s="66"/>
      <c r="G204" s="66"/>
      <c r="H204" s="226"/>
      <c r="I204" s="115"/>
      <c r="J204" s="69"/>
      <c r="K204" s="66"/>
      <c r="L204" s="69"/>
      <c r="M204" s="66"/>
      <c r="N204" s="71"/>
      <c r="O204" s="70"/>
      <c r="P204" s="71"/>
      <c r="Q204" s="66"/>
      <c r="R204" s="72"/>
      <c r="S204" s="114"/>
      <c r="T204" s="116"/>
      <c r="U204" s="114"/>
      <c r="V204" s="114"/>
      <c r="W204" s="140"/>
      <c r="X204" s="48"/>
      <c r="Z204" s="86"/>
      <c r="AA204" s="86"/>
      <c r="AB204" s="86"/>
      <c r="AC204" s="86"/>
      <c r="AD204" s="44"/>
      <c r="AE204" s="44"/>
      <c r="AF204" s="44"/>
      <c r="AG204" s="44"/>
      <c r="AH204" s="44"/>
      <c r="AI204" s="44"/>
      <c r="AJ204" s="44"/>
      <c r="AK204" s="44"/>
      <c r="AL204" s="44"/>
      <c r="AM204" s="44"/>
      <c r="AN204" s="44"/>
      <c r="AO204" s="44"/>
      <c r="AP204" s="44"/>
      <c r="AQ204" s="44"/>
      <c r="AR204" s="88"/>
      <c r="AS204" s="88"/>
      <c r="AT204" s="88"/>
      <c r="AU204" s="88"/>
      <c r="AV204" s="88"/>
    </row>
    <row r="205" spans="1:48">
      <c r="A205" s="221" t="s">
        <v>463</v>
      </c>
      <c r="B205" s="117"/>
      <c r="C205" s="118"/>
      <c r="D205" s="117">
        <f>+'6" W Ind E14'!S27</f>
        <v>12</v>
      </c>
      <c r="E205" s="114"/>
      <c r="F205" s="66"/>
      <c r="G205" s="66"/>
      <c r="H205" s="222">
        <f>+'6" W Ind E14'!S2</f>
        <v>771.41</v>
      </c>
      <c r="I205" s="115"/>
      <c r="J205" s="69">
        <f>H205*D205</f>
        <v>9256.92</v>
      </c>
      <c r="K205" s="66"/>
      <c r="L205" s="69">
        <f t="shared" ref="L205:L206" si="84">+J205</f>
        <v>9256.92</v>
      </c>
      <c r="M205" s="66"/>
      <c r="N205" s="71">
        <f>D205</f>
        <v>12</v>
      </c>
      <c r="O205" s="70"/>
      <c r="P205" s="71"/>
      <c r="Q205" s="66"/>
      <c r="R205" s="120">
        <f t="shared" ref="R205:R206" si="85">H205*(1+$W$5)</f>
        <v>940.44131207632995</v>
      </c>
      <c r="S205" s="115"/>
      <c r="T205" s="121">
        <f>R205*+D205</f>
        <v>11285.295744915958</v>
      </c>
      <c r="U205" s="115"/>
      <c r="V205" s="115"/>
      <c r="W205" s="140"/>
      <c r="X205" s="48"/>
      <c r="Z205" s="86"/>
      <c r="AA205" s="86"/>
      <c r="AB205" s="86"/>
      <c r="AC205" s="86"/>
      <c r="AD205" s="44"/>
      <c r="AE205" s="44"/>
      <c r="AF205" s="44"/>
      <c r="AG205" s="44"/>
      <c r="AH205" s="44"/>
      <c r="AI205" s="44"/>
      <c r="AJ205" s="44"/>
      <c r="AK205" s="44"/>
      <c r="AL205" s="44"/>
      <c r="AM205" s="44"/>
      <c r="AN205" s="44"/>
      <c r="AO205" s="44"/>
      <c r="AP205" s="44"/>
      <c r="AQ205" s="44"/>
      <c r="AR205" s="59"/>
      <c r="AS205" s="59"/>
      <c r="AT205" s="59"/>
      <c r="AU205" s="60"/>
      <c r="AV205" s="59"/>
    </row>
    <row r="206" spans="1:48">
      <c r="A206" s="228" t="s">
        <v>464</v>
      </c>
      <c r="B206" s="117"/>
      <c r="C206" s="118"/>
      <c r="D206" s="117"/>
      <c r="E206" s="114"/>
      <c r="F206" s="66">
        <f>+'6" W Ind E14'!V27</f>
        <v>36911.000000000007</v>
      </c>
      <c r="G206" s="66"/>
      <c r="H206" s="223">
        <f>+'6" W Ind E14'!S4</f>
        <v>2.5499999999999998</v>
      </c>
      <c r="I206" s="115"/>
      <c r="J206" s="71">
        <f>H206*F206</f>
        <v>94123.050000000017</v>
      </c>
      <c r="K206" s="66"/>
      <c r="L206" s="69">
        <f t="shared" si="84"/>
        <v>94123.050000000017</v>
      </c>
      <c r="M206" s="66"/>
      <c r="N206" s="71"/>
      <c r="O206" s="70"/>
      <c r="P206" s="71">
        <f t="shared" ref="P206" si="86">SUM(F206)</f>
        <v>36911.000000000007</v>
      </c>
      <c r="Q206" s="66"/>
      <c r="R206" s="120">
        <f t="shared" si="85"/>
        <v>3.1087558442263403</v>
      </c>
      <c r="S206" s="115"/>
      <c r="T206" s="121">
        <f>R206*F206</f>
        <v>114747.28696623848</v>
      </c>
      <c r="U206" s="115"/>
      <c r="V206" s="115"/>
      <c r="W206" s="140"/>
      <c r="X206" s="48"/>
      <c r="Z206" s="86"/>
      <c r="AA206" s="86"/>
      <c r="AB206" s="86"/>
      <c r="AC206" s="86"/>
      <c r="AD206" s="44"/>
      <c r="AE206" s="44"/>
      <c r="AF206" s="44"/>
      <c r="AG206" s="44"/>
      <c r="AH206" s="44"/>
      <c r="AI206" s="44"/>
      <c r="AJ206" s="44"/>
      <c r="AK206" s="44"/>
      <c r="AL206" s="44"/>
      <c r="AM206" s="44"/>
      <c r="AN206" s="44"/>
      <c r="AO206" s="44"/>
      <c r="AP206" s="44"/>
      <c r="AQ206" s="44"/>
      <c r="AR206" s="59"/>
      <c r="AS206" s="59"/>
      <c r="AT206" s="59"/>
      <c r="AU206" s="60"/>
      <c r="AV206" s="59"/>
    </row>
    <row r="207" spans="1:48" s="135" customFormat="1" ht="12.75" thickBot="1">
      <c r="A207" s="125" t="s">
        <v>468</v>
      </c>
      <c r="B207" s="126">
        <f>SUM(B204:B206)</f>
        <v>40289</v>
      </c>
      <c r="C207" s="127"/>
      <c r="D207" s="126">
        <f>SUM(D204:D206)</f>
        <v>12</v>
      </c>
      <c r="E207" s="127"/>
      <c r="F207" s="126">
        <f>SUM(F204:F206)</f>
        <v>36911.000000000007</v>
      </c>
      <c r="G207" s="102"/>
      <c r="H207" s="104"/>
      <c r="I207" s="103"/>
      <c r="J207" s="128">
        <f>SUM(J204:J206)</f>
        <v>103379.97000000002</v>
      </c>
      <c r="K207" s="102"/>
      <c r="L207" s="128">
        <f>SUM(L204:L206)</f>
        <v>103379.97000000002</v>
      </c>
      <c r="M207" s="102"/>
      <c r="N207" s="129">
        <f>SUM(N205:N206)</f>
        <v>12</v>
      </c>
      <c r="O207" s="106"/>
      <c r="P207" s="129">
        <f>SUM(P206)</f>
        <v>36911.000000000007</v>
      </c>
      <c r="Q207" s="102"/>
      <c r="R207" s="72"/>
      <c r="S207" s="127"/>
      <c r="T207" s="128">
        <f>SUM(T204:T206)</f>
        <v>126032.58271115443</v>
      </c>
      <c r="U207" s="127"/>
      <c r="V207" s="127"/>
      <c r="W207" s="130"/>
      <c r="Z207" s="132"/>
      <c r="AA207" s="132"/>
      <c r="AB207" s="132"/>
      <c r="AC207" s="132"/>
      <c r="AD207" s="132" t="s">
        <v>390</v>
      </c>
      <c r="AE207" s="110"/>
      <c r="AF207" s="103"/>
      <c r="AG207" s="127"/>
      <c r="AH207" s="127"/>
      <c r="AI207" s="127"/>
      <c r="AJ207" s="103"/>
      <c r="AK207" s="133"/>
      <c r="AL207" s="103"/>
      <c r="AM207" s="133"/>
      <c r="AN207" s="103"/>
      <c r="AO207" s="133"/>
      <c r="AP207" s="103"/>
      <c r="AQ207" s="133"/>
      <c r="AR207" s="134"/>
      <c r="AS207" s="134"/>
      <c r="AT207" s="134"/>
      <c r="AU207" s="134"/>
      <c r="AV207" s="134"/>
    </row>
    <row r="208" spans="1:48" ht="12.75" thickTop="1">
      <c r="A208" s="125"/>
      <c r="B208" s="117"/>
      <c r="C208" s="118"/>
      <c r="D208" s="117"/>
      <c r="E208" s="114"/>
      <c r="F208" s="66"/>
      <c r="G208" s="66"/>
      <c r="H208" s="68"/>
      <c r="I208" s="115"/>
      <c r="J208" s="69"/>
      <c r="K208" s="66"/>
      <c r="L208" s="69"/>
      <c r="M208" s="66"/>
      <c r="N208" s="71"/>
      <c r="O208" s="70"/>
      <c r="P208" s="71"/>
      <c r="Q208" s="66"/>
      <c r="R208" s="72"/>
      <c r="S208" s="115"/>
      <c r="T208" s="73"/>
      <c r="U208" s="115"/>
      <c r="V208" s="115"/>
      <c r="W208" s="140"/>
      <c r="X208" s="48"/>
      <c r="Z208" s="86"/>
      <c r="AA208" s="86"/>
      <c r="AB208" s="86"/>
      <c r="AC208" s="86"/>
      <c r="AD208" s="44"/>
      <c r="AE208" s="44"/>
      <c r="AF208" s="44"/>
      <c r="AG208" s="44"/>
      <c r="AH208" s="44"/>
      <c r="AI208" s="44"/>
      <c r="AJ208" s="44"/>
      <c r="AK208" s="44"/>
      <c r="AL208" s="44"/>
      <c r="AM208" s="44"/>
      <c r="AN208" s="44"/>
      <c r="AO208" s="44"/>
      <c r="AP208" s="44"/>
      <c r="AQ208" s="44"/>
      <c r="AR208" s="59"/>
      <c r="AS208" s="59"/>
      <c r="AT208" s="59"/>
      <c r="AU208" s="60"/>
      <c r="AV208" s="59"/>
    </row>
    <row r="209" spans="1:48" ht="12" customHeight="1" thickBot="1">
      <c r="A209" s="136" t="s">
        <v>469</v>
      </c>
      <c r="B209" s="117"/>
      <c r="C209" s="118"/>
      <c r="D209" s="117"/>
      <c r="E209" s="114"/>
      <c r="F209" s="66"/>
      <c r="G209" s="66"/>
      <c r="H209" s="68"/>
      <c r="I209" s="115"/>
      <c r="J209" s="69"/>
      <c r="K209" s="66"/>
      <c r="L209" s="137">
        <f>L207/+$D207</f>
        <v>8614.9975000000013</v>
      </c>
      <c r="M209" s="66"/>
      <c r="N209" s="71"/>
      <c r="O209" s="70"/>
      <c r="P209" s="71"/>
      <c r="Q209" s="66"/>
      <c r="R209" s="72"/>
      <c r="S209" s="115"/>
      <c r="T209" s="137">
        <f>T207/+$D207</f>
        <v>10502.715225929536</v>
      </c>
      <c r="U209" s="115">
        <f>$T209-$L209</f>
        <v>1887.7177259295349</v>
      </c>
      <c r="V209" s="115">
        <f>U209/$L209</f>
        <v>0.21911993891229042</v>
      </c>
      <c r="W209" s="140"/>
      <c r="X209" s="48"/>
      <c r="Z209" s="86"/>
      <c r="AA209" s="86"/>
      <c r="AB209" s="86"/>
      <c r="AC209" s="86"/>
      <c r="AD209" s="44"/>
      <c r="AE209" s="44"/>
      <c r="AF209" s="44"/>
      <c r="AG209" s="44"/>
      <c r="AH209" s="44"/>
      <c r="AI209" s="44"/>
      <c r="AJ209" s="44"/>
      <c r="AK209" s="44"/>
      <c r="AL209" s="44"/>
      <c r="AM209" s="44"/>
      <c r="AN209" s="44"/>
      <c r="AO209" s="44"/>
      <c r="AP209" s="44"/>
      <c r="AQ209" s="44"/>
      <c r="AR209" s="59"/>
      <c r="AS209" s="59"/>
      <c r="AT209" s="59"/>
      <c r="AU209" s="60"/>
      <c r="AV209" s="59"/>
    </row>
    <row r="210" spans="1:48" ht="12.75" thickTop="1">
      <c r="A210" s="113"/>
      <c r="B210" s="117"/>
      <c r="C210" s="118"/>
      <c r="D210" s="117"/>
      <c r="E210" s="114"/>
      <c r="F210" s="66"/>
      <c r="G210" s="66"/>
      <c r="H210" s="68"/>
      <c r="I210" s="115"/>
      <c r="J210" s="69"/>
      <c r="K210" s="66"/>
      <c r="L210" s="69"/>
      <c r="M210" s="66"/>
      <c r="N210" s="71"/>
      <c r="O210" s="70"/>
      <c r="P210" s="71"/>
      <c r="Q210" s="66"/>
      <c r="R210" s="72"/>
      <c r="S210" s="114"/>
      <c r="T210" s="116"/>
      <c r="U210" s="114"/>
      <c r="V210" s="114"/>
      <c r="W210" s="140"/>
      <c r="X210" s="48"/>
      <c r="Z210" s="86"/>
      <c r="AA210" s="86"/>
      <c r="AB210" s="86"/>
      <c r="AC210" s="86"/>
      <c r="AD210" s="141"/>
      <c r="AE210" s="142"/>
      <c r="AF210" s="60"/>
      <c r="AG210" s="143"/>
      <c r="AH210" s="88"/>
      <c r="AI210" s="88"/>
      <c r="AJ210" s="60"/>
      <c r="AK210" s="59"/>
      <c r="AL210" s="88"/>
      <c r="AM210" s="59"/>
      <c r="AN210" s="88"/>
      <c r="AO210" s="59"/>
      <c r="AP210" s="59"/>
      <c r="AQ210" s="59"/>
      <c r="AR210" s="59"/>
      <c r="AS210" s="59"/>
      <c r="AT210" s="59"/>
      <c r="AU210" s="59"/>
      <c r="AV210" s="59"/>
    </row>
    <row r="211" spans="1:48">
      <c r="A211" s="144" t="s">
        <v>470</v>
      </c>
      <c r="B211" s="117">
        <v>0</v>
      </c>
      <c r="C211" s="118"/>
      <c r="D211" s="117">
        <f>285*12</f>
        <v>3420</v>
      </c>
      <c r="E211" s="114"/>
      <c r="F211" s="66">
        <v>0</v>
      </c>
      <c r="G211" s="66"/>
      <c r="H211" s="119">
        <v>4.43</v>
      </c>
      <c r="I211" s="115"/>
      <c r="J211" s="69">
        <f>H211*D211</f>
        <v>15150.599999999999</v>
      </c>
      <c r="K211" s="66"/>
      <c r="L211" s="69">
        <f t="shared" ref="L211" si="87">+J211</f>
        <v>15150.599999999999</v>
      </c>
      <c r="M211" s="66"/>
      <c r="N211" s="71">
        <f>D211</f>
        <v>3420</v>
      </c>
      <c r="O211" s="70"/>
      <c r="P211" s="71"/>
      <c r="Q211" s="66"/>
      <c r="R211" s="120">
        <f t="shared" ref="R211" si="88">H211*(1+$W$5)</f>
        <v>5.4007013293814463</v>
      </c>
      <c r="S211" s="114"/>
      <c r="T211" s="121">
        <f>R211*+D211</f>
        <v>18470.398546484546</v>
      </c>
      <c r="U211" s="114"/>
      <c r="V211" s="114"/>
      <c r="W211" s="84"/>
      <c r="X211" s="85"/>
      <c r="Y211" s="86"/>
      <c r="Z211" s="86"/>
      <c r="AA211" s="86"/>
      <c r="AB211" s="86"/>
      <c r="AC211" s="86"/>
      <c r="AD211" s="141"/>
      <c r="AE211" s="142"/>
      <c r="AF211" s="60"/>
      <c r="AG211" s="143"/>
      <c r="AH211" s="88"/>
      <c r="AI211" s="88"/>
      <c r="AJ211" s="60"/>
      <c r="AK211" s="59"/>
      <c r="AL211" s="88"/>
      <c r="AM211" s="59"/>
      <c r="AN211" s="88"/>
      <c r="AO211" s="59"/>
      <c r="AP211" s="59"/>
      <c r="AQ211" s="59"/>
      <c r="AR211" s="59"/>
      <c r="AS211" s="59"/>
      <c r="AT211" s="59"/>
      <c r="AU211" s="59"/>
      <c r="AV211" s="59"/>
    </row>
    <row r="212" spans="1:48" ht="12.75" thickBot="1">
      <c r="A212" s="125" t="s">
        <v>471</v>
      </c>
      <c r="B212" s="126">
        <f>SUM(B211)</f>
        <v>0</v>
      </c>
      <c r="C212" s="118"/>
      <c r="D212" s="126">
        <f>SUM(D211)</f>
        <v>3420</v>
      </c>
      <c r="E212" s="114"/>
      <c r="F212" s="126">
        <f>SUM(F211)</f>
        <v>0</v>
      </c>
      <c r="G212" s="66"/>
      <c r="H212" s="68"/>
      <c r="I212" s="115"/>
      <c r="J212" s="128">
        <f>SUM(J211)</f>
        <v>15150.599999999999</v>
      </c>
      <c r="K212" s="66"/>
      <c r="L212" s="128">
        <f>SUM(L211)</f>
        <v>15150.599999999999</v>
      </c>
      <c r="M212" s="66"/>
      <c r="N212" s="129">
        <f>SUM(N211)</f>
        <v>3420</v>
      </c>
      <c r="O212" s="70"/>
      <c r="P212" s="129">
        <v>0</v>
      </c>
      <c r="Q212" s="66"/>
      <c r="R212" s="72"/>
      <c r="S212" s="114"/>
      <c r="T212" s="128">
        <f>SUM(T211)</f>
        <v>18470.398546484546</v>
      </c>
      <c r="U212" s="114"/>
      <c r="V212" s="114"/>
      <c r="W212" s="84"/>
      <c r="X212" s="85"/>
      <c r="Y212" s="86"/>
      <c r="Z212" s="86"/>
      <c r="AA212" s="86"/>
      <c r="AB212" s="86"/>
      <c r="AC212" s="86"/>
      <c r="AD212" s="141"/>
      <c r="AE212" s="142"/>
      <c r="AF212" s="60"/>
      <c r="AG212" s="143"/>
      <c r="AH212" s="88"/>
      <c r="AI212" s="88"/>
      <c r="AJ212" s="60"/>
      <c r="AK212" s="59"/>
      <c r="AL212" s="88"/>
      <c r="AM212" s="59"/>
      <c r="AN212" s="88"/>
      <c r="AO212" s="59"/>
      <c r="AP212" s="59"/>
      <c r="AQ212" s="59"/>
      <c r="AR212" s="59"/>
      <c r="AS212" s="59"/>
      <c r="AT212" s="59"/>
      <c r="AU212" s="59"/>
      <c r="AV212" s="59"/>
    </row>
    <row r="213" spans="1:48" ht="12.75" thickTop="1">
      <c r="A213" s="144"/>
      <c r="B213" s="117"/>
      <c r="C213" s="118"/>
      <c r="D213" s="117"/>
      <c r="E213" s="114"/>
      <c r="F213" s="66"/>
      <c r="G213" s="66"/>
      <c r="H213" s="68"/>
      <c r="I213" s="115"/>
      <c r="J213" s="69"/>
      <c r="K213" s="66"/>
      <c r="L213" s="69"/>
      <c r="M213" s="66"/>
      <c r="N213" s="71"/>
      <c r="O213" s="70"/>
      <c r="P213" s="71"/>
      <c r="Q213" s="66"/>
      <c r="R213" s="72"/>
      <c r="S213" s="114"/>
      <c r="T213" s="116"/>
      <c r="U213" s="114"/>
      <c r="V213" s="114"/>
      <c r="W213" s="84"/>
      <c r="X213" s="85"/>
      <c r="Y213" s="86"/>
      <c r="Z213" s="86"/>
      <c r="AA213" s="86"/>
      <c r="AB213" s="86"/>
      <c r="AC213" s="86"/>
      <c r="AD213" s="141"/>
      <c r="AE213" s="142"/>
      <c r="AF213" s="60"/>
      <c r="AG213" s="143"/>
      <c r="AH213" s="88"/>
      <c r="AI213" s="88"/>
      <c r="AJ213" s="60"/>
      <c r="AK213" s="59"/>
      <c r="AL213" s="88"/>
      <c r="AM213" s="59"/>
      <c r="AN213" s="88"/>
      <c r="AO213" s="59"/>
      <c r="AP213" s="59"/>
      <c r="AQ213" s="59"/>
      <c r="AR213" s="59"/>
      <c r="AS213" s="59"/>
      <c r="AT213" s="59"/>
      <c r="AU213" s="59"/>
      <c r="AV213" s="59"/>
    </row>
    <row r="214" spans="1:48" ht="12.75" thickBot="1">
      <c r="A214" s="136" t="s">
        <v>472</v>
      </c>
      <c r="B214" s="117"/>
      <c r="C214" s="118"/>
      <c r="D214" s="117"/>
      <c r="E214" s="114"/>
      <c r="F214" s="66"/>
      <c r="G214" s="66"/>
      <c r="H214" s="68"/>
      <c r="I214" s="115"/>
      <c r="J214" s="69"/>
      <c r="K214" s="66"/>
      <c r="L214" s="137">
        <f>L212/+$D212</f>
        <v>4.43</v>
      </c>
      <c r="M214" s="66"/>
      <c r="N214" s="71"/>
      <c r="O214" s="70"/>
      <c r="P214" s="71"/>
      <c r="Q214" s="66"/>
      <c r="R214" s="72"/>
      <c r="S214" s="115"/>
      <c r="T214" s="137">
        <f>T212/+$D212</f>
        <v>5.4007013293814463</v>
      </c>
      <c r="U214" s="115">
        <f>$T214-$L214</f>
        <v>0.9707013293814466</v>
      </c>
      <c r="V214" s="115">
        <f>U214/$L214</f>
        <v>0.21911993891229045</v>
      </c>
      <c r="W214" s="84"/>
      <c r="X214" s="85"/>
      <c r="Y214" s="86"/>
      <c r="Z214" s="86"/>
      <c r="AA214" s="86"/>
      <c r="AB214" s="86"/>
      <c r="AC214" s="86"/>
      <c r="AD214" s="141"/>
      <c r="AE214" s="142"/>
      <c r="AF214" s="60"/>
      <c r="AG214" s="143"/>
      <c r="AH214" s="88"/>
      <c r="AI214" s="88"/>
      <c r="AJ214" s="60"/>
      <c r="AK214" s="59"/>
      <c r="AL214" s="88"/>
      <c r="AM214" s="59"/>
      <c r="AN214" s="88"/>
      <c r="AO214" s="59"/>
      <c r="AP214" s="59"/>
      <c r="AQ214" s="59"/>
      <c r="AR214" s="59"/>
      <c r="AS214" s="59"/>
      <c r="AT214" s="59"/>
      <c r="AU214" s="59"/>
      <c r="AV214" s="59"/>
    </row>
    <row r="215" spans="1:48" ht="12.75" thickTop="1">
      <c r="A215" s="136"/>
      <c r="B215" s="117"/>
      <c r="C215" s="118"/>
      <c r="D215" s="117"/>
      <c r="E215" s="114"/>
      <c r="F215" s="66"/>
      <c r="G215" s="66"/>
      <c r="H215" s="68"/>
      <c r="I215" s="115"/>
      <c r="J215" s="69"/>
      <c r="K215" s="66"/>
      <c r="L215" s="69"/>
      <c r="M215" s="66"/>
      <c r="N215" s="71"/>
      <c r="O215" s="70"/>
      <c r="P215" s="71"/>
      <c r="Q215" s="66"/>
      <c r="R215" s="72"/>
      <c r="S215" s="114"/>
      <c r="T215" s="145"/>
      <c r="U215" s="114"/>
      <c r="V215" s="114"/>
      <c r="W215" s="84"/>
      <c r="X215" s="85"/>
      <c r="Y215" s="86"/>
      <c r="Z215" s="86"/>
      <c r="AA215" s="86"/>
      <c r="AB215" s="86"/>
      <c r="AC215" s="86"/>
      <c r="AD215" s="141"/>
      <c r="AE215" s="142"/>
      <c r="AF215" s="60"/>
      <c r="AG215" s="143"/>
      <c r="AH215" s="88"/>
      <c r="AI215" s="88"/>
      <c r="AJ215" s="60"/>
      <c r="AK215" s="59"/>
      <c r="AL215" s="88"/>
      <c r="AM215" s="59"/>
      <c r="AN215" s="88"/>
      <c r="AO215" s="59"/>
      <c r="AP215" s="59"/>
      <c r="AQ215" s="59"/>
      <c r="AR215" s="59"/>
      <c r="AS215" s="59"/>
      <c r="AT215" s="59"/>
      <c r="AU215" s="59"/>
      <c r="AV215" s="59"/>
    </row>
    <row r="216" spans="1:48">
      <c r="A216" s="144" t="s">
        <v>473</v>
      </c>
      <c r="B216" s="117">
        <v>0</v>
      </c>
      <c r="C216" s="118"/>
      <c r="D216" s="117">
        <f>76*12</f>
        <v>912</v>
      </c>
      <c r="E216" s="114"/>
      <c r="F216" s="66">
        <v>0</v>
      </c>
      <c r="G216" s="66"/>
      <c r="H216" s="119">
        <v>19.93</v>
      </c>
      <c r="I216" s="115"/>
      <c r="J216" s="69">
        <f>H216*D216</f>
        <v>18176.16</v>
      </c>
      <c r="K216" s="66"/>
      <c r="L216" s="69">
        <f t="shared" ref="L216" si="89">+J216</f>
        <v>18176.16</v>
      </c>
      <c r="M216" s="66"/>
      <c r="N216" s="71">
        <f>D216</f>
        <v>912</v>
      </c>
      <c r="O216" s="70"/>
      <c r="P216" s="71"/>
      <c r="Q216" s="66"/>
      <c r="R216" s="120">
        <f t="shared" ref="R216" si="90">H216*(1+$W$5)</f>
        <v>24.297060382521948</v>
      </c>
      <c r="S216" s="114"/>
      <c r="T216" s="121">
        <f>R216*+D216</f>
        <v>22158.919068860017</v>
      </c>
      <c r="U216" s="114"/>
      <c r="V216" s="114"/>
      <c r="W216" s="84"/>
      <c r="X216" s="85"/>
      <c r="Y216" s="86"/>
      <c r="Z216" s="86"/>
      <c r="AA216" s="86"/>
      <c r="AB216" s="86"/>
      <c r="AC216" s="86"/>
      <c r="AD216" s="141"/>
      <c r="AE216" s="142"/>
      <c r="AF216" s="60"/>
      <c r="AG216" s="143"/>
      <c r="AH216" s="88"/>
      <c r="AI216" s="88"/>
      <c r="AJ216" s="60"/>
      <c r="AK216" s="59"/>
      <c r="AL216" s="88"/>
      <c r="AM216" s="59"/>
      <c r="AN216" s="88"/>
      <c r="AO216" s="59"/>
      <c r="AP216" s="59"/>
      <c r="AQ216" s="59"/>
      <c r="AR216" s="59"/>
      <c r="AS216" s="59"/>
      <c r="AT216" s="59"/>
      <c r="AU216" s="59"/>
      <c r="AV216" s="59"/>
    </row>
    <row r="217" spans="1:48" ht="12.75" thickBot="1">
      <c r="A217" s="125" t="s">
        <v>474</v>
      </c>
      <c r="B217" s="126">
        <f>SUM(B216)</f>
        <v>0</v>
      </c>
      <c r="C217" s="118"/>
      <c r="D217" s="126">
        <f>SUM(D216)</f>
        <v>912</v>
      </c>
      <c r="E217" s="114"/>
      <c r="F217" s="126">
        <f>SUM(F216)</f>
        <v>0</v>
      </c>
      <c r="G217" s="66"/>
      <c r="H217" s="68"/>
      <c r="I217" s="115"/>
      <c r="J217" s="128">
        <f>SUM(J216)</f>
        <v>18176.16</v>
      </c>
      <c r="K217" s="66"/>
      <c r="L217" s="128">
        <f>SUM(L216)</f>
        <v>18176.16</v>
      </c>
      <c r="M217" s="66"/>
      <c r="N217" s="129">
        <f>SUM(N216)</f>
        <v>912</v>
      </c>
      <c r="O217" s="70"/>
      <c r="P217" s="129">
        <v>0</v>
      </c>
      <c r="Q217" s="66"/>
      <c r="R217" s="72"/>
      <c r="S217" s="114"/>
      <c r="T217" s="128">
        <f>SUM(T216)</f>
        <v>22158.919068860017</v>
      </c>
      <c r="U217" s="114"/>
      <c r="V217" s="114"/>
      <c r="W217" s="146" t="s">
        <v>475</v>
      </c>
      <c r="X217" s="217"/>
      <c r="Y217" s="217"/>
      <c r="Z217" s="86"/>
      <c r="AA217" s="86"/>
      <c r="AB217" s="86"/>
      <c r="AC217" s="86"/>
      <c r="AD217" s="141"/>
      <c r="AE217" s="142"/>
      <c r="AF217" s="60"/>
      <c r="AG217" s="143"/>
      <c r="AH217" s="88"/>
      <c r="AI217" s="88"/>
      <c r="AJ217" s="60"/>
      <c r="AK217" s="59"/>
      <c r="AL217" s="88"/>
      <c r="AM217" s="59"/>
      <c r="AN217" s="88"/>
      <c r="AO217" s="59"/>
      <c r="AP217" s="59"/>
      <c r="AQ217" s="59"/>
      <c r="AR217" s="59"/>
      <c r="AS217" s="59"/>
      <c r="AT217" s="59"/>
      <c r="AU217" s="59"/>
      <c r="AV217" s="59"/>
    </row>
    <row r="218" spans="1:48" ht="12.75" thickTop="1">
      <c r="A218" s="144"/>
      <c r="B218" s="117"/>
      <c r="C218" s="118"/>
      <c r="D218" s="117"/>
      <c r="E218" s="114"/>
      <c r="F218" s="66"/>
      <c r="G218" s="66"/>
      <c r="H218" s="68"/>
      <c r="I218" s="115"/>
      <c r="J218" s="69"/>
      <c r="K218" s="66"/>
      <c r="L218" s="69"/>
      <c r="M218" s="66"/>
      <c r="N218" s="71"/>
      <c r="O218" s="70"/>
      <c r="P218" s="71"/>
      <c r="Q218" s="66"/>
      <c r="R218" s="72"/>
      <c r="S218" s="114"/>
      <c r="T218" s="116"/>
      <c r="U218" s="114"/>
      <c r="V218" s="114"/>
      <c r="W218" s="74" t="s">
        <v>476</v>
      </c>
      <c r="X218" s="54" t="s">
        <v>477</v>
      </c>
      <c r="Y218" s="147" t="s">
        <v>478</v>
      </c>
      <c r="Z218" s="86"/>
      <c r="AA218" s="86"/>
      <c r="AB218" s="86"/>
      <c r="AC218" s="86"/>
      <c r="AD218" s="141"/>
      <c r="AE218" s="142"/>
      <c r="AF218" s="60"/>
      <c r="AG218" s="143"/>
      <c r="AH218" s="88"/>
      <c r="AI218" s="88"/>
      <c r="AJ218" s="60"/>
      <c r="AK218" s="59"/>
      <c r="AL218" s="88"/>
      <c r="AM218" s="59"/>
      <c r="AN218" s="88"/>
      <c r="AO218" s="59"/>
      <c r="AP218" s="59"/>
      <c r="AQ218" s="59"/>
      <c r="AR218" s="59"/>
      <c r="AS218" s="59"/>
      <c r="AT218" s="59"/>
      <c r="AU218" s="59"/>
      <c r="AV218" s="59"/>
    </row>
    <row r="219" spans="1:48" ht="12.75" thickBot="1">
      <c r="A219" s="136" t="s">
        <v>479</v>
      </c>
      <c r="B219" s="117"/>
      <c r="C219" s="118"/>
      <c r="D219" s="117"/>
      <c r="E219" s="114"/>
      <c r="F219" s="66"/>
      <c r="G219" s="66"/>
      <c r="H219" s="68"/>
      <c r="I219" s="115"/>
      <c r="J219" s="69"/>
      <c r="K219" s="66"/>
      <c r="L219" s="137">
        <f>L217/+$D217</f>
        <v>19.93</v>
      </c>
      <c r="M219" s="66"/>
      <c r="N219" s="71"/>
      <c r="O219" s="70"/>
      <c r="P219" s="71"/>
      <c r="Q219" s="66"/>
      <c r="R219" s="72"/>
      <c r="S219" s="115"/>
      <c r="T219" s="137">
        <f>T217/+$D217</f>
        <v>24.297060382521948</v>
      </c>
      <c r="U219" s="115">
        <f>$T219-$L219</f>
        <v>4.3670603825219487</v>
      </c>
      <c r="V219" s="115">
        <f>U219/$L219</f>
        <v>0.21911993891229045</v>
      </c>
      <c r="W219" s="74">
        <f>L207+L201+L195+L189+L183+L177+L170+L163+L212+L217+L155+L146+L137+L128+L119+L110+L100+L90+L80+L70+L60+L50+L40+L30+L20</f>
        <v>1820354.7099999988</v>
      </c>
      <c r="X219" s="85">
        <f>[2]Summary!$H$35</f>
        <v>1722595.2415333339</v>
      </c>
      <c r="Y219" s="148">
        <f>X219-W219</f>
        <v>-97759.468466664897</v>
      </c>
      <c r="Z219" s="86"/>
      <c r="AA219" s="86"/>
      <c r="AB219" s="86"/>
      <c r="AC219" s="86"/>
      <c r="AD219" s="141"/>
      <c r="AE219" s="142"/>
      <c r="AF219" s="60"/>
      <c r="AG219" s="143"/>
      <c r="AH219" s="88"/>
      <c r="AI219" s="88"/>
      <c r="AJ219" s="60"/>
      <c r="AK219" s="59"/>
      <c r="AL219" s="88"/>
      <c r="AM219" s="59"/>
      <c r="AN219" s="88"/>
      <c r="AO219" s="59"/>
      <c r="AP219" s="59"/>
      <c r="AQ219" s="59"/>
      <c r="AR219" s="59"/>
      <c r="AS219" s="59"/>
      <c r="AT219" s="59"/>
      <c r="AU219" s="59"/>
      <c r="AV219" s="59"/>
    </row>
    <row r="220" spans="1:48" ht="13.5" thickTop="1" thickBot="1">
      <c r="A220" s="113"/>
      <c r="B220" s="117"/>
      <c r="C220" s="118"/>
      <c r="D220" s="117"/>
      <c r="E220" s="114"/>
      <c r="F220" s="66"/>
      <c r="G220" s="66"/>
      <c r="H220" s="68"/>
      <c r="I220" s="115"/>
      <c r="J220" s="69"/>
      <c r="K220" s="66"/>
      <c r="L220" s="69"/>
      <c r="M220" s="66"/>
      <c r="N220" s="71"/>
      <c r="O220" s="70"/>
      <c r="P220" s="71"/>
      <c r="Q220" s="66"/>
      <c r="R220" s="72"/>
      <c r="S220" s="114"/>
      <c r="T220" s="116"/>
      <c r="U220" s="114"/>
      <c r="V220" s="114"/>
      <c r="W220" s="84"/>
      <c r="X220" s="85"/>
      <c r="Y220" s="86"/>
      <c r="Z220" s="86"/>
      <c r="AA220" s="86"/>
      <c r="AB220" s="86"/>
      <c r="AC220" s="86"/>
      <c r="AD220" s="141"/>
      <c r="AE220" s="142"/>
      <c r="AF220" s="60"/>
      <c r="AG220" s="143"/>
      <c r="AH220" s="88"/>
      <c r="AI220" s="88"/>
      <c r="AJ220" s="60"/>
      <c r="AK220" s="59"/>
      <c r="AL220" s="88"/>
      <c r="AM220" s="59"/>
      <c r="AN220" s="88"/>
      <c r="AO220" s="59"/>
      <c r="AP220" s="59"/>
      <c r="AQ220" s="59"/>
      <c r="AR220" s="59"/>
      <c r="AS220" s="59"/>
      <c r="AT220" s="59"/>
      <c r="AU220" s="59"/>
      <c r="AV220" s="59"/>
    </row>
    <row r="221" spans="1:48" s="135" customFormat="1" ht="12.75" thickBot="1">
      <c r="A221" s="110" t="s">
        <v>480</v>
      </c>
      <c r="B221" s="149">
        <f>B217+B212+B207+B201+B195+B189+B183+B177+B170+B163+B155+B146+B137+B128+B119+B110+B100+B90+B80+B70+B60+B50+B40+B30+B20</f>
        <v>403951.14399999997</v>
      </c>
      <c r="C221" s="111"/>
      <c r="D221" s="149">
        <f>D217+D212+D207+D201+D195+D189+D183+D177+D170+D163+D155+D146+D137+D128+D119+D110+D100+D90+D80+D70+D60+D50+D40+D30+D20</f>
        <v>73804.999999999898</v>
      </c>
      <c r="E221" s="102"/>
      <c r="F221" s="149">
        <f>F217+F212+F207+F201+F195+F189+F183+F177+F170+F163+F155+F146+F137+F128+F119+F110+F100+F90+F80+F70+F60+F50+F40+F30+F20</f>
        <v>314704.26923076907</v>
      </c>
      <c r="G221" s="102"/>
      <c r="H221" s="104"/>
      <c r="I221" s="103"/>
      <c r="J221" s="150">
        <f>J217+J212+J207+J201+J195+J189+J183+J177+J170+J163+J155+J146+J137+J128+J119+J110+J100+J90+J80+J70+J60+J50+J40+J30+J20</f>
        <v>1820354.7099999986</v>
      </c>
      <c r="K221" s="102"/>
      <c r="L221" s="150">
        <f>L217+L212+L207+L201+L195+L189+L183+L177+L170+L163+L155+L146+L137+L128+L119+L110+L100+L90+L80+L70+L60+L50+L40+L30+L20</f>
        <v>1820354.7099999986</v>
      </c>
      <c r="M221" s="102"/>
      <c r="N221" s="151">
        <f>N217+N212+N207+N201+N195+N189+N183+N177+N170+N163+N155+N146+N137+N128+N119+N110+N100+N90+N80+N70+N60+N50+N40+N30+N20</f>
        <v>73804.999999999898</v>
      </c>
      <c r="O221" s="152"/>
      <c r="P221" s="151">
        <f>P217+P212+P207+P201+P195+P189+P183+P177+P170+P163+P155+P146+P137+P128+P119+P110+P100+P90+P80+P70+P60+P50+P40+P30+P20</f>
        <v>314704.26923076907</v>
      </c>
      <c r="Q221" s="102"/>
      <c r="R221" s="108"/>
      <c r="S221" s="127"/>
      <c r="T221" s="150">
        <f>T217+T212+T207+T201+T195+T189+T183+T177+T170+T163+T155+T146+T137+T128+T119+T110+T100+T90+T80+T70+T60+T50+T40+T30+T20</f>
        <v>2219230.7228538985</v>
      </c>
      <c r="U221" s="127"/>
      <c r="V221" s="127"/>
      <c r="W221" s="153">
        <f>L221-X219</f>
        <v>97759.468466664664</v>
      </c>
      <c r="X221" s="154" t="s">
        <v>481</v>
      </c>
      <c r="Y221" s="132"/>
      <c r="Z221" s="132"/>
      <c r="AA221" s="132"/>
      <c r="AB221" s="132"/>
      <c r="AC221" s="132"/>
      <c r="AD221" s="155"/>
      <c r="AE221" s="156"/>
      <c r="AF221" s="157"/>
      <c r="AG221" s="158"/>
      <c r="AH221" s="134"/>
      <c r="AI221" s="134"/>
      <c r="AJ221" s="157"/>
      <c r="AK221" s="159"/>
      <c r="AL221" s="134"/>
      <c r="AM221" s="159"/>
      <c r="AN221" s="134"/>
      <c r="AO221" s="159"/>
      <c r="AP221" s="159"/>
      <c r="AQ221" s="159"/>
      <c r="AR221" s="159"/>
      <c r="AS221" s="159"/>
      <c r="AT221" s="159"/>
      <c r="AU221" s="159"/>
      <c r="AV221" s="159"/>
    </row>
    <row r="222" spans="1:48" ht="12.75" thickTop="1">
      <c r="A222" s="113"/>
      <c r="B222" s="117"/>
      <c r="C222" s="118"/>
      <c r="D222" s="117"/>
      <c r="E222" s="114"/>
      <c r="F222" s="66"/>
      <c r="G222" s="66"/>
      <c r="H222" s="68"/>
      <c r="I222" s="115"/>
      <c r="J222" s="69"/>
      <c r="K222" s="66"/>
      <c r="L222" s="114"/>
      <c r="M222" s="66"/>
      <c r="N222" s="71"/>
      <c r="O222" s="70"/>
      <c r="P222" s="71"/>
      <c r="Q222" s="66"/>
      <c r="R222" s="72"/>
      <c r="S222" s="114"/>
      <c r="T222" s="116"/>
      <c r="U222" s="114"/>
      <c r="V222" s="114"/>
      <c r="W222" s="84"/>
      <c r="X222" s="85"/>
      <c r="Y222" s="86"/>
      <c r="Z222" s="86"/>
      <c r="AA222" s="86"/>
      <c r="AB222" s="86"/>
      <c r="AC222" s="86"/>
      <c r="AD222" s="141"/>
      <c r="AE222" s="142"/>
      <c r="AF222" s="60"/>
      <c r="AG222" s="143"/>
      <c r="AH222" s="88"/>
      <c r="AI222" s="88"/>
      <c r="AJ222" s="60"/>
      <c r="AK222" s="59"/>
      <c r="AL222" s="88"/>
      <c r="AM222" s="59"/>
      <c r="AN222" s="88"/>
      <c r="AO222" s="59"/>
      <c r="AP222" s="59"/>
      <c r="AQ222" s="59"/>
      <c r="AR222" s="59"/>
      <c r="AS222" s="59"/>
      <c r="AT222" s="59"/>
      <c r="AU222" s="59"/>
      <c r="AV222" s="59"/>
    </row>
    <row r="223" spans="1:48">
      <c r="A223" s="160" t="s">
        <v>482</v>
      </c>
      <c r="B223" s="161"/>
      <c r="C223" s="143"/>
      <c r="D223" s="161"/>
      <c r="E223" s="88"/>
      <c r="F223" s="70"/>
      <c r="G223" s="70"/>
      <c r="H223" s="72"/>
      <c r="I223" s="60"/>
      <c r="J223" s="162"/>
      <c r="K223" s="70"/>
      <c r="L223" s="162"/>
      <c r="M223" s="70"/>
      <c r="N223" s="123"/>
      <c r="O223" s="70"/>
      <c r="P223" s="122"/>
      <c r="Q223" s="70"/>
      <c r="R223" s="72"/>
      <c r="S223" s="88"/>
      <c r="T223" s="163"/>
      <c r="U223" s="88"/>
      <c r="V223" s="88"/>
      <c r="W223" s="84"/>
      <c r="X223" s="5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141"/>
      <c r="AJ223" s="141"/>
      <c r="AK223" s="164"/>
      <c r="AL223" s="88"/>
      <c r="AM223" s="88"/>
      <c r="AN223" s="88"/>
      <c r="AO223" s="88"/>
      <c r="AP223" s="88"/>
      <c r="AQ223" s="88"/>
      <c r="AR223" s="88"/>
      <c r="AS223" s="59"/>
      <c r="AT223" s="59"/>
      <c r="AU223" s="59"/>
      <c r="AV223" s="59"/>
    </row>
    <row r="224" spans="1:48">
      <c r="A224" s="113" t="s">
        <v>382</v>
      </c>
      <c r="B224" s="66">
        <f>+'[3]5-8" W Res E14'!$I$23/1000</f>
        <v>836</v>
      </c>
      <c r="C224" s="114"/>
      <c r="D224" s="66"/>
      <c r="E224" s="114"/>
      <c r="F224" s="66"/>
      <c r="G224" s="66"/>
      <c r="H224" s="68"/>
      <c r="I224" s="114"/>
      <c r="M224" s="66"/>
      <c r="S224" s="168"/>
      <c r="T224" s="116"/>
      <c r="U224" s="168"/>
      <c r="V224" s="168"/>
      <c r="W224" s="140"/>
      <c r="X224" s="48"/>
      <c r="Z224" s="44"/>
      <c r="AA224" s="44"/>
      <c r="AB224" s="44"/>
      <c r="AC224" s="44"/>
      <c r="AD224" s="44"/>
      <c r="AE224" s="44"/>
      <c r="AF224" s="44"/>
      <c r="AG224" s="44"/>
      <c r="AH224" s="44"/>
      <c r="AI224" s="141"/>
      <c r="AJ224" s="169"/>
      <c r="AK224" s="120"/>
      <c r="AL224" s="143"/>
      <c r="AM224" s="88"/>
      <c r="AN224" s="88"/>
      <c r="AO224" s="60"/>
      <c r="AP224" s="88"/>
      <c r="AQ224" s="88"/>
      <c r="AR224" s="88"/>
      <c r="AS224" s="88"/>
      <c r="AT224" s="88"/>
      <c r="AU224" s="60"/>
      <c r="AV224" s="60"/>
    </row>
    <row r="225" spans="1:48">
      <c r="A225" s="221" t="s">
        <v>383</v>
      </c>
      <c r="B225" s="66"/>
      <c r="C225" s="114"/>
      <c r="D225" s="66">
        <f>+'[3]5-8" W Res E14'!$S$27</f>
        <v>227.99999999999994</v>
      </c>
      <c r="E225" s="114"/>
      <c r="H225" s="229">
        <f>+'[3]5-8" W Res E14'!$S$2</f>
        <v>11.99</v>
      </c>
      <c r="I225" s="114"/>
      <c r="J225" s="121">
        <f>H225*D225</f>
        <v>2733.7199999999993</v>
      </c>
      <c r="K225" s="66"/>
      <c r="L225" s="69">
        <f>+J225</f>
        <v>2733.7199999999993</v>
      </c>
      <c r="M225" s="66"/>
      <c r="N225" s="71">
        <f>D225</f>
        <v>227.99999999999994</v>
      </c>
      <c r="O225" s="70"/>
      <c r="P225" s="71"/>
      <c r="Q225" s="66"/>
      <c r="R225" s="120">
        <f>H225*(1+$W$5)</f>
        <v>14.617248067558362</v>
      </c>
      <c r="S225" s="168"/>
      <c r="T225" s="121">
        <f>R225*+D225</f>
        <v>3332.7325594033059</v>
      </c>
      <c r="U225" s="168"/>
      <c r="V225" s="168"/>
      <c r="W225" s="140"/>
      <c r="X225" s="48"/>
      <c r="Z225" s="44"/>
      <c r="AA225" s="44"/>
      <c r="AB225" s="44"/>
      <c r="AC225" s="44"/>
      <c r="AD225" s="44"/>
      <c r="AE225" s="44"/>
      <c r="AF225" s="44"/>
      <c r="AG225" s="44"/>
      <c r="AH225" s="44"/>
      <c r="AI225" s="141"/>
      <c r="AJ225" s="169"/>
      <c r="AK225" s="120"/>
      <c r="AL225" s="143"/>
      <c r="AM225" s="88"/>
      <c r="AN225" s="88"/>
      <c r="AO225" s="60"/>
      <c r="AP225" s="88"/>
      <c r="AQ225" s="88"/>
      <c r="AR225" s="88"/>
      <c r="AS225" s="88"/>
      <c r="AT225" s="88"/>
      <c r="AU225" s="60"/>
      <c r="AV225" s="60"/>
    </row>
    <row r="226" spans="1:48">
      <c r="A226" s="221" t="s">
        <v>384</v>
      </c>
      <c r="B226" s="66"/>
      <c r="C226" s="114"/>
      <c r="D226" s="66"/>
      <c r="E226" s="114"/>
      <c r="F226" s="66">
        <f>+'[3]5-8" W Res E14'!$V$27</f>
        <v>591</v>
      </c>
      <c r="G226" s="66"/>
      <c r="H226" s="223">
        <f>+'[3]5-8" W Res E14'!$S4</f>
        <v>6.79</v>
      </c>
      <c r="I226" s="114"/>
      <c r="J226" s="71">
        <f>H226*F226</f>
        <v>4012.89</v>
      </c>
      <c r="K226" s="66"/>
      <c r="L226" s="69">
        <f t="shared" ref="L226:L230" si="91">+J226</f>
        <v>4012.89</v>
      </c>
      <c r="M226" s="66"/>
      <c r="N226" s="71"/>
      <c r="O226" s="70"/>
      <c r="P226" s="71">
        <f>SUM(F226)</f>
        <v>591</v>
      </c>
      <c r="Q226" s="66"/>
      <c r="R226" s="120">
        <f t="shared" ref="R226:R230" si="92">H226*(1+$W$5)</f>
        <v>8.2778243852144513</v>
      </c>
      <c r="S226" s="168"/>
      <c r="T226" s="121">
        <f>R226*F226</f>
        <v>4892.1942116617411</v>
      </c>
      <c r="U226" s="171"/>
      <c r="V226" s="168"/>
      <c r="W226" s="140"/>
      <c r="X226" s="48"/>
      <c r="Z226" s="44"/>
      <c r="AA226" s="44"/>
      <c r="AB226" s="44"/>
      <c r="AC226" s="44"/>
      <c r="AD226" s="44"/>
      <c r="AE226" s="44"/>
      <c r="AF226" s="44"/>
      <c r="AG226" s="44"/>
      <c r="AH226" s="44"/>
      <c r="AI226" s="141"/>
      <c r="AJ226" s="169"/>
      <c r="AK226" s="120"/>
      <c r="AL226" s="143"/>
      <c r="AM226" s="88"/>
      <c r="AN226" s="88"/>
      <c r="AO226" s="60"/>
      <c r="AP226" s="88"/>
      <c r="AQ226" s="88"/>
      <c r="AR226" s="88"/>
      <c r="AS226" s="88"/>
      <c r="AT226" s="88"/>
      <c r="AU226" s="60"/>
      <c r="AV226" s="60"/>
    </row>
    <row r="227" spans="1:48">
      <c r="A227" s="221" t="s">
        <v>385</v>
      </c>
      <c r="B227" s="66"/>
      <c r="C227" s="114"/>
      <c r="D227" s="66"/>
      <c r="E227" s="114"/>
      <c r="F227" s="66">
        <f>+'[3]5-8" W Res E14'!$W$27</f>
        <v>17</v>
      </c>
      <c r="G227" s="66"/>
      <c r="H227" s="223">
        <f>+'[3]5-8" W Res E14'!$S5</f>
        <v>6.23</v>
      </c>
      <c r="I227" s="114"/>
      <c r="J227" s="71">
        <f>H227*F227</f>
        <v>105.91000000000001</v>
      </c>
      <c r="K227" s="66"/>
      <c r="L227" s="69">
        <f t="shared" si="91"/>
        <v>105.91000000000001</v>
      </c>
      <c r="M227" s="66"/>
      <c r="N227" s="71"/>
      <c r="O227" s="70"/>
      <c r="P227" s="71">
        <f t="shared" ref="P227:P230" si="93">SUM(F227)</f>
        <v>17</v>
      </c>
      <c r="Q227" s="66"/>
      <c r="R227" s="120">
        <f t="shared" si="92"/>
        <v>7.5951172194235701</v>
      </c>
      <c r="S227" s="168"/>
      <c r="T227" s="121">
        <f t="shared" ref="T227:T230" si="94">R227*F227</f>
        <v>129.11699273020068</v>
      </c>
      <c r="U227" s="168"/>
      <c r="V227" s="168"/>
      <c r="W227" s="84"/>
      <c r="X227" s="5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I227" s="141"/>
      <c r="AJ227" s="169"/>
      <c r="AK227" s="120"/>
      <c r="AL227" s="143"/>
      <c r="AM227" s="88"/>
      <c r="AN227" s="88"/>
      <c r="AO227" s="60"/>
      <c r="AP227" s="88"/>
      <c r="AQ227" s="88"/>
      <c r="AR227" s="88"/>
      <c r="AS227" s="88"/>
      <c r="AT227" s="88"/>
      <c r="AU227" s="60"/>
      <c r="AV227" s="60"/>
    </row>
    <row r="228" spans="1:48">
      <c r="A228" s="221" t="s">
        <v>386</v>
      </c>
      <c r="B228" s="66"/>
      <c r="C228" s="114"/>
      <c r="D228" s="66"/>
      <c r="E228" s="114"/>
      <c r="F228" s="66">
        <f>+'[3]5-8" W Res E14'!$X$27</f>
        <v>3</v>
      </c>
      <c r="G228" s="66"/>
      <c r="H228" s="223">
        <f>+'[3]5-8" W Res E14'!$S6</f>
        <v>5.68</v>
      </c>
      <c r="I228" s="114"/>
      <c r="J228" s="71">
        <f>H228*F228</f>
        <v>17.04</v>
      </c>
      <c r="K228" s="66"/>
      <c r="L228" s="69">
        <f t="shared" si="91"/>
        <v>17.04</v>
      </c>
      <c r="M228" s="66"/>
      <c r="N228" s="71"/>
      <c r="O228" s="70"/>
      <c r="P228" s="71">
        <f t="shared" si="93"/>
        <v>3</v>
      </c>
      <c r="Q228" s="66"/>
      <c r="R228" s="120">
        <f t="shared" si="92"/>
        <v>6.9246012530218088</v>
      </c>
      <c r="S228" s="168"/>
      <c r="T228" s="121">
        <f t="shared" si="94"/>
        <v>20.773803759065427</v>
      </c>
      <c r="U228" s="168"/>
      <c r="V228" s="168"/>
      <c r="W228" s="84"/>
      <c r="X228" s="54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  <c r="AI228" s="141"/>
      <c r="AJ228" s="169"/>
      <c r="AK228" s="120"/>
      <c r="AL228" s="143"/>
      <c r="AM228" s="88"/>
      <c r="AN228" s="88"/>
      <c r="AO228" s="60"/>
      <c r="AP228" s="88"/>
      <c r="AQ228" s="88"/>
      <c r="AR228" s="88"/>
      <c r="AS228" s="88"/>
      <c r="AT228" s="88"/>
      <c r="AU228" s="60"/>
      <c r="AV228" s="60"/>
    </row>
    <row r="229" spans="1:48">
      <c r="A229" s="221" t="s">
        <v>387</v>
      </c>
      <c r="B229" s="66"/>
      <c r="C229" s="114"/>
      <c r="D229" s="66"/>
      <c r="E229" s="114"/>
      <c r="F229" s="66">
        <v>0</v>
      </c>
      <c r="G229" s="66"/>
      <c r="H229" s="223">
        <f>+'[3]5-8" W Res E14'!$S7</f>
        <v>5.04</v>
      </c>
      <c r="I229" s="114"/>
      <c r="J229" s="71">
        <f>H229*F229</f>
        <v>0</v>
      </c>
      <c r="K229" s="66"/>
      <c r="L229" s="69">
        <f t="shared" si="91"/>
        <v>0</v>
      </c>
      <c r="M229" s="66"/>
      <c r="N229" s="71"/>
      <c r="O229" s="70"/>
      <c r="P229" s="71">
        <f t="shared" si="93"/>
        <v>0</v>
      </c>
      <c r="Q229" s="66"/>
      <c r="R229" s="120">
        <f t="shared" si="92"/>
        <v>6.1443644921179441</v>
      </c>
      <c r="S229" s="168"/>
      <c r="T229" s="121">
        <f t="shared" si="94"/>
        <v>0</v>
      </c>
      <c r="U229" s="168"/>
      <c r="V229" s="168"/>
      <c r="W229" s="84"/>
      <c r="X229" s="54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  <c r="AI229" s="141"/>
      <c r="AJ229" s="169"/>
      <c r="AK229" s="120"/>
      <c r="AL229" s="143"/>
      <c r="AM229" s="88"/>
      <c r="AN229" s="88"/>
      <c r="AO229" s="60"/>
      <c r="AP229" s="88"/>
      <c r="AQ229" s="88"/>
      <c r="AR229" s="88"/>
      <c r="AS229" s="88"/>
      <c r="AT229" s="88"/>
      <c r="AU229" s="60"/>
      <c r="AV229" s="60"/>
    </row>
    <row r="230" spans="1:48">
      <c r="A230" s="221" t="s">
        <v>388</v>
      </c>
      <c r="B230" s="66"/>
      <c r="C230" s="114"/>
      <c r="D230" s="66"/>
      <c r="E230" s="114"/>
      <c r="F230" s="66">
        <v>0</v>
      </c>
      <c r="G230" s="66"/>
      <c r="H230" s="223">
        <f>+'[3]5-8" W Res E14'!$S8</f>
        <v>4.4000000000000004</v>
      </c>
      <c r="I230" s="114"/>
      <c r="J230" s="71">
        <f>H230*F230</f>
        <v>0</v>
      </c>
      <c r="K230" s="66"/>
      <c r="L230" s="69">
        <f t="shared" si="91"/>
        <v>0</v>
      </c>
      <c r="M230" s="66"/>
      <c r="N230" s="71"/>
      <c r="O230" s="70"/>
      <c r="P230" s="71">
        <f t="shared" si="93"/>
        <v>0</v>
      </c>
      <c r="Q230" s="66"/>
      <c r="R230" s="120">
        <f t="shared" si="92"/>
        <v>5.3641277312140785</v>
      </c>
      <c r="S230" s="168"/>
      <c r="T230" s="121">
        <f t="shared" si="94"/>
        <v>0</v>
      </c>
      <c r="U230" s="168"/>
      <c r="V230" s="168"/>
      <c r="W230" s="84"/>
      <c r="X230" s="54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  <c r="AI230" s="141"/>
      <c r="AJ230" s="169"/>
      <c r="AK230" s="120"/>
      <c r="AL230" s="143"/>
      <c r="AM230" s="88"/>
      <c r="AN230" s="88"/>
      <c r="AO230" s="60"/>
      <c r="AP230" s="88"/>
      <c r="AQ230" s="88"/>
      <c r="AR230" s="88"/>
      <c r="AS230" s="88"/>
      <c r="AT230" s="88"/>
      <c r="AU230" s="60"/>
      <c r="AV230" s="60"/>
    </row>
    <row r="231" spans="1:48" s="135" customFormat="1" ht="12.75" thickBot="1">
      <c r="A231" s="125" t="s">
        <v>389</v>
      </c>
      <c r="B231" s="126">
        <f>SUM(B224:B230)</f>
        <v>836</v>
      </c>
      <c r="C231" s="127"/>
      <c r="D231" s="126">
        <f>SUM(D224:D230)</f>
        <v>227.99999999999994</v>
      </c>
      <c r="E231" s="127"/>
      <c r="F231" s="126">
        <f>SUM(F224:F230)</f>
        <v>611</v>
      </c>
      <c r="G231" s="106"/>
      <c r="H231" s="108"/>
      <c r="I231" s="127"/>
      <c r="J231" s="230">
        <f>SUM(J224:J230)</f>
        <v>6869.5599999999986</v>
      </c>
      <c r="K231" s="102"/>
      <c r="L231" s="231">
        <f>SUM(L224:L230)</f>
        <v>6869.5599999999986</v>
      </c>
      <c r="M231" s="102"/>
      <c r="N231" s="129">
        <f>SUM(N225:N230)</f>
        <v>227.99999999999994</v>
      </c>
      <c r="O231" s="139"/>
      <c r="P231" s="129">
        <f>SUM(P226:P230)</f>
        <v>611</v>
      </c>
      <c r="Q231" s="139"/>
      <c r="R231" s="232"/>
      <c r="S231" s="172"/>
      <c r="T231" s="231">
        <f>SUM(T224:T230)</f>
        <v>8374.8175675543134</v>
      </c>
      <c r="U231" s="172"/>
      <c r="V231" s="172"/>
      <c r="W231" s="124"/>
      <c r="X231" s="58"/>
      <c r="Y231" s="55"/>
      <c r="Z231" s="55"/>
      <c r="AA231" s="55"/>
      <c r="AB231" s="55"/>
      <c r="AC231" s="55"/>
      <c r="AD231" s="55"/>
      <c r="AE231" s="55"/>
      <c r="AF231" s="55"/>
      <c r="AG231" s="55"/>
      <c r="AH231" s="55"/>
      <c r="AI231" s="155"/>
      <c r="AJ231" s="173"/>
      <c r="AK231" s="145"/>
      <c r="AL231" s="158"/>
      <c r="AM231" s="134"/>
      <c r="AN231" s="134"/>
      <c r="AO231" s="157"/>
      <c r="AP231" s="134"/>
      <c r="AQ231" s="134"/>
      <c r="AR231" s="134"/>
      <c r="AS231" s="134"/>
      <c r="AT231" s="134"/>
      <c r="AU231" s="157"/>
      <c r="AV231" s="157"/>
    </row>
    <row r="232" spans="1:48" s="135" customFormat="1" ht="12.75" thickTop="1">
      <c r="A232" s="125"/>
      <c r="B232" s="106"/>
      <c r="C232" s="127"/>
      <c r="D232" s="106"/>
      <c r="E232" s="127"/>
      <c r="F232" s="106"/>
      <c r="G232" s="106"/>
      <c r="H232" s="108"/>
      <c r="I232" s="127"/>
      <c r="J232" s="230"/>
      <c r="K232" s="102"/>
      <c r="L232" s="139"/>
      <c r="M232" s="102"/>
      <c r="N232" s="152"/>
      <c r="O232" s="139"/>
      <c r="P232" s="152"/>
      <c r="Q232" s="139"/>
      <c r="R232" s="232"/>
      <c r="S232" s="172"/>
      <c r="T232" s="233"/>
      <c r="U232" s="172"/>
      <c r="V232" s="172"/>
      <c r="W232" s="124"/>
      <c r="X232" s="58"/>
      <c r="Y232" s="55"/>
      <c r="Z232" s="55"/>
      <c r="AA232" s="55"/>
      <c r="AB232" s="55"/>
      <c r="AC232" s="55"/>
      <c r="AD232" s="55"/>
      <c r="AE232" s="55"/>
      <c r="AF232" s="55"/>
      <c r="AG232" s="55"/>
      <c r="AH232" s="55"/>
      <c r="AI232" s="155"/>
      <c r="AJ232" s="173"/>
      <c r="AK232" s="145"/>
      <c r="AL232" s="158"/>
      <c r="AM232" s="134"/>
      <c r="AN232" s="134"/>
      <c r="AO232" s="157"/>
      <c r="AP232" s="134"/>
      <c r="AQ232" s="134"/>
      <c r="AR232" s="134"/>
      <c r="AS232" s="134"/>
      <c r="AT232" s="134"/>
      <c r="AU232" s="157"/>
      <c r="AV232" s="157"/>
    </row>
    <row r="233" spans="1:48" s="135" customFormat="1" ht="12.75" thickBot="1">
      <c r="A233" s="136" t="s">
        <v>391</v>
      </c>
      <c r="B233" s="102"/>
      <c r="C233" s="127"/>
      <c r="D233" s="102"/>
      <c r="E233" s="127"/>
      <c r="F233" s="102"/>
      <c r="G233" s="102"/>
      <c r="H233" s="104"/>
      <c r="I233" s="127"/>
      <c r="J233" s="174"/>
      <c r="K233" s="106"/>
      <c r="L233" s="137">
        <f>L231/+$D231</f>
        <v>30.12964912280702</v>
      </c>
      <c r="M233" s="66"/>
      <c r="N233" s="71"/>
      <c r="O233" s="70"/>
      <c r="P233" s="71"/>
      <c r="Q233" s="66"/>
      <c r="R233" s="72"/>
      <c r="S233" s="115"/>
      <c r="T233" s="137">
        <f>T231/+$D231</f>
        <v>36.731655998045241</v>
      </c>
      <c r="U233" s="115">
        <f>$T233-$L233</f>
        <v>6.6020068752382208</v>
      </c>
      <c r="V233" s="115">
        <f>U233/$L233</f>
        <v>0.21911993891229048</v>
      </c>
      <c r="W233" s="124"/>
      <c r="X233" s="58"/>
      <c r="Y233" s="55"/>
      <c r="Z233" s="55"/>
      <c r="AA233" s="55"/>
      <c r="AB233" s="55"/>
      <c r="AC233" s="55"/>
      <c r="AD233" s="55"/>
      <c r="AE233" s="55"/>
      <c r="AF233" s="55"/>
      <c r="AG233" s="55"/>
      <c r="AH233" s="55"/>
      <c r="AI233" s="155"/>
      <c r="AJ233" s="173"/>
      <c r="AK233" s="145"/>
      <c r="AL233" s="158"/>
      <c r="AM233" s="134"/>
      <c r="AN233" s="134"/>
      <c r="AO233" s="157"/>
      <c r="AP233" s="134"/>
      <c r="AQ233" s="134"/>
      <c r="AR233" s="134"/>
      <c r="AS233" s="134"/>
      <c r="AT233" s="134"/>
      <c r="AU233" s="157"/>
      <c r="AV233" s="157"/>
    </row>
    <row r="234" spans="1:48" ht="12.75" thickTop="1">
      <c r="A234" s="113" t="s">
        <v>392</v>
      </c>
      <c r="B234" s="66">
        <f>+'[3]5-8" W Coml E14'!$I$21/1000</f>
        <v>254</v>
      </c>
      <c r="C234" s="114"/>
      <c r="D234" s="66"/>
      <c r="E234" s="114"/>
      <c r="F234" s="66"/>
      <c r="G234" s="66"/>
      <c r="H234" s="68"/>
      <c r="I234" s="114"/>
      <c r="K234" s="66"/>
      <c r="L234" s="69"/>
      <c r="M234" s="66"/>
      <c r="N234" s="71"/>
      <c r="O234" s="70"/>
      <c r="P234" s="71"/>
      <c r="Q234" s="66"/>
      <c r="R234" s="72"/>
      <c r="S234" s="168"/>
      <c r="T234" s="121"/>
      <c r="U234" s="168"/>
      <c r="V234" s="168"/>
      <c r="W234" s="84"/>
      <c r="X234" s="54"/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  <c r="AI234" s="141"/>
      <c r="AJ234" s="169"/>
      <c r="AK234" s="120"/>
      <c r="AL234" s="143"/>
      <c r="AM234" s="88"/>
      <c r="AN234" s="88"/>
      <c r="AO234" s="60"/>
      <c r="AP234" s="88"/>
      <c r="AQ234" s="88"/>
      <c r="AR234" s="88"/>
      <c r="AS234" s="88"/>
      <c r="AT234" s="88"/>
      <c r="AU234" s="60"/>
      <c r="AV234" s="60"/>
    </row>
    <row r="235" spans="1:48">
      <c r="A235" s="221" t="s">
        <v>383</v>
      </c>
      <c r="B235" s="66"/>
      <c r="C235" s="114"/>
      <c r="D235" s="66">
        <f>+'[3]5-8" W Coml E14'!$S$25</f>
        <v>48</v>
      </c>
      <c r="E235" s="114"/>
      <c r="F235" s="66"/>
      <c r="G235" s="66"/>
      <c r="H235" s="222">
        <f>+'[3]5-8" W Coml E14'!$S$2</f>
        <v>11.99</v>
      </c>
      <c r="I235" s="114"/>
      <c r="J235" s="121">
        <f>H235*D235</f>
        <v>575.52</v>
      </c>
      <c r="K235" s="66"/>
      <c r="L235" s="69">
        <f>+J235</f>
        <v>575.52</v>
      </c>
      <c r="M235" s="66"/>
      <c r="N235" s="71">
        <f>D235</f>
        <v>48</v>
      </c>
      <c r="O235" s="70"/>
      <c r="P235" s="71"/>
      <c r="Q235" s="66"/>
      <c r="R235" s="120">
        <f>H235*(1+$W$5)</f>
        <v>14.617248067558362</v>
      </c>
      <c r="S235" s="168"/>
      <c r="T235" s="121">
        <f>R235*+D235</f>
        <v>701.62790724280137</v>
      </c>
      <c r="U235" s="168"/>
      <c r="V235" s="168"/>
      <c r="W235" s="84"/>
      <c r="X235" s="54"/>
      <c r="Y235" s="44"/>
      <c r="Z235" s="44"/>
      <c r="AA235" s="44"/>
      <c r="AB235" s="44"/>
      <c r="AC235" s="44"/>
      <c r="AD235" s="44"/>
      <c r="AE235" s="44"/>
      <c r="AF235" s="44"/>
      <c r="AG235" s="44"/>
      <c r="AH235" s="44"/>
      <c r="AI235" s="141"/>
      <c r="AJ235" s="169"/>
      <c r="AK235" s="120"/>
      <c r="AL235" s="143"/>
      <c r="AM235" s="88"/>
      <c r="AN235" s="88"/>
      <c r="AO235" s="60"/>
      <c r="AP235" s="88"/>
      <c r="AQ235" s="88"/>
      <c r="AR235" s="88"/>
      <c r="AS235" s="88"/>
      <c r="AT235" s="88"/>
      <c r="AU235" s="60"/>
      <c r="AV235" s="60"/>
    </row>
    <row r="236" spans="1:48">
      <c r="A236" s="221" t="s">
        <v>384</v>
      </c>
      <c r="B236" s="66"/>
      <c r="C236" s="114"/>
      <c r="D236" s="66"/>
      <c r="E236" s="114"/>
      <c r="F236" s="66">
        <f>+'[3]5-8" W Coml E14'!$V$25</f>
        <v>185.99999999999997</v>
      </c>
      <c r="G236" s="66"/>
      <c r="H236" s="223">
        <f>+'[3]5-8" W Coml E14'!$S4</f>
        <v>6.79</v>
      </c>
      <c r="I236" s="114"/>
      <c r="J236" s="71">
        <f>H236*F236</f>
        <v>1262.9399999999998</v>
      </c>
      <c r="K236" s="66"/>
      <c r="L236" s="69">
        <f t="shared" ref="L236:L240" si="95">+J236</f>
        <v>1262.9399999999998</v>
      </c>
      <c r="M236" s="66"/>
      <c r="N236" s="71"/>
      <c r="O236" s="70"/>
      <c r="P236" s="71">
        <f>SUM(F236)</f>
        <v>185.99999999999997</v>
      </c>
      <c r="Q236" s="66"/>
      <c r="R236" s="120">
        <f t="shared" ref="R236:R240" si="96">H236*(1+$W$5)</f>
        <v>8.2778243852144513</v>
      </c>
      <c r="S236" s="168"/>
      <c r="T236" s="121">
        <f>R236*F236</f>
        <v>1539.6753356498878</v>
      </c>
      <c r="U236" s="168"/>
      <c r="V236" s="168"/>
      <c r="W236" s="84"/>
      <c r="X236" s="54"/>
      <c r="Y236" s="44"/>
      <c r="Z236" s="44"/>
      <c r="AA236" s="44"/>
      <c r="AB236" s="44"/>
      <c r="AC236" s="44"/>
      <c r="AD236" s="44"/>
      <c r="AE236" s="44"/>
      <c r="AF236" s="44"/>
      <c r="AG236" s="44"/>
      <c r="AH236" s="44"/>
      <c r="AI236" s="141"/>
      <c r="AJ236" s="169"/>
      <c r="AK236" s="120"/>
      <c r="AL236" s="143"/>
      <c r="AM236" s="88"/>
      <c r="AN236" s="88"/>
      <c r="AO236" s="60"/>
      <c r="AP236" s="88"/>
      <c r="AQ236" s="88"/>
      <c r="AR236" s="88"/>
      <c r="AS236" s="88"/>
      <c r="AT236" s="88"/>
      <c r="AU236" s="60"/>
      <c r="AV236" s="60"/>
    </row>
    <row r="237" spans="1:48">
      <c r="A237" s="221" t="s">
        <v>385</v>
      </c>
      <c r="B237" s="66"/>
      <c r="C237" s="114"/>
      <c r="D237" s="66"/>
      <c r="E237" s="114"/>
      <c r="F237" s="66">
        <f>+'[3]5-8" W Coml E14'!$W$25</f>
        <v>20</v>
      </c>
      <c r="G237" s="66"/>
      <c r="H237" s="223">
        <f>+'[3]5-8" W Coml E14'!$S5</f>
        <v>6.23</v>
      </c>
      <c r="I237" s="114"/>
      <c r="J237" s="71">
        <f>H237*F237</f>
        <v>124.60000000000001</v>
      </c>
      <c r="K237" s="66"/>
      <c r="L237" s="69">
        <f t="shared" si="95"/>
        <v>124.60000000000001</v>
      </c>
      <c r="M237" s="66"/>
      <c r="N237" s="71"/>
      <c r="O237" s="70"/>
      <c r="P237" s="71">
        <f t="shared" ref="P237:P240" si="97">SUM(F237)</f>
        <v>20</v>
      </c>
      <c r="Q237" s="66"/>
      <c r="R237" s="120">
        <f t="shared" si="96"/>
        <v>7.5951172194235701</v>
      </c>
      <c r="S237" s="168"/>
      <c r="T237" s="121">
        <f t="shared" ref="T237:T240" si="98">R237*F237</f>
        <v>151.90234438847139</v>
      </c>
      <c r="U237" s="168"/>
      <c r="V237" s="168"/>
      <c r="W237" s="84"/>
      <c r="X237" s="54"/>
      <c r="Y237" s="44"/>
      <c r="Z237" s="44"/>
      <c r="AA237" s="44"/>
      <c r="AB237" s="44"/>
      <c r="AC237" s="44"/>
      <c r="AD237" s="44"/>
      <c r="AE237" s="44"/>
      <c r="AF237" s="44"/>
      <c r="AG237" s="44"/>
      <c r="AH237" s="44"/>
      <c r="AI237" s="141"/>
      <c r="AJ237" s="169"/>
      <c r="AK237" s="120"/>
      <c r="AL237" s="143"/>
      <c r="AM237" s="88"/>
      <c r="AN237" s="88"/>
      <c r="AO237" s="60"/>
      <c r="AP237" s="88"/>
      <c r="AQ237" s="88"/>
      <c r="AR237" s="88"/>
      <c r="AS237" s="88"/>
      <c r="AT237" s="88"/>
      <c r="AU237" s="60"/>
      <c r="AV237" s="60"/>
    </row>
    <row r="238" spans="1:48">
      <c r="A238" s="221" t="s">
        <v>386</v>
      </c>
      <c r="B238" s="66"/>
      <c r="C238" s="114"/>
      <c r="D238" s="66"/>
      <c r="E238" s="114"/>
      <c r="F238" s="66">
        <v>0</v>
      </c>
      <c r="G238" s="66"/>
      <c r="H238" s="223">
        <f>+'[3]5-8" W Coml E14'!$S6</f>
        <v>5.68</v>
      </c>
      <c r="I238" s="114"/>
      <c r="J238" s="71">
        <f>H238*F238</f>
        <v>0</v>
      </c>
      <c r="K238" s="66"/>
      <c r="L238" s="69">
        <f t="shared" si="95"/>
        <v>0</v>
      </c>
      <c r="M238" s="66"/>
      <c r="N238" s="71"/>
      <c r="O238" s="70"/>
      <c r="P238" s="71">
        <f t="shared" si="97"/>
        <v>0</v>
      </c>
      <c r="Q238" s="66"/>
      <c r="R238" s="120">
        <f t="shared" si="96"/>
        <v>6.9246012530218088</v>
      </c>
      <c r="S238" s="168"/>
      <c r="T238" s="121">
        <f t="shared" si="98"/>
        <v>0</v>
      </c>
      <c r="U238" s="168"/>
      <c r="V238" s="168"/>
      <c r="W238" s="84"/>
      <c r="X238" s="54"/>
      <c r="Y238" s="44"/>
      <c r="Z238" s="44"/>
      <c r="AA238" s="44"/>
      <c r="AB238" s="44"/>
      <c r="AC238" s="44"/>
      <c r="AD238" s="44"/>
      <c r="AE238" s="44"/>
      <c r="AF238" s="44"/>
      <c r="AG238" s="44"/>
      <c r="AH238" s="44"/>
      <c r="AI238" s="141"/>
      <c r="AJ238" s="169"/>
      <c r="AK238" s="120"/>
      <c r="AL238" s="143"/>
      <c r="AM238" s="88"/>
      <c r="AN238" s="88"/>
      <c r="AO238" s="60"/>
      <c r="AP238" s="88"/>
      <c r="AQ238" s="88"/>
      <c r="AR238" s="88"/>
      <c r="AS238" s="88"/>
      <c r="AT238" s="88"/>
      <c r="AU238" s="60"/>
      <c r="AV238" s="60"/>
    </row>
    <row r="239" spans="1:48">
      <c r="A239" s="221" t="s">
        <v>387</v>
      </c>
      <c r="B239" s="66"/>
      <c r="C239" s="114"/>
      <c r="D239" s="66"/>
      <c r="E239" s="114"/>
      <c r="F239" s="66">
        <v>0</v>
      </c>
      <c r="G239" s="66"/>
      <c r="H239" s="223">
        <f>+'[3]5-8" W Coml E14'!$S7</f>
        <v>5.04</v>
      </c>
      <c r="I239" s="114"/>
      <c r="J239" s="71">
        <f>H239*F239</f>
        <v>0</v>
      </c>
      <c r="K239" s="66"/>
      <c r="L239" s="69">
        <f t="shared" si="95"/>
        <v>0</v>
      </c>
      <c r="M239" s="66"/>
      <c r="N239" s="71"/>
      <c r="O239" s="70"/>
      <c r="P239" s="71">
        <f t="shared" si="97"/>
        <v>0</v>
      </c>
      <c r="Q239" s="66"/>
      <c r="R239" s="120">
        <f t="shared" si="96"/>
        <v>6.1443644921179441</v>
      </c>
      <c r="S239" s="168"/>
      <c r="T239" s="121">
        <f t="shared" si="98"/>
        <v>0</v>
      </c>
      <c r="U239" s="168"/>
      <c r="V239" s="168"/>
      <c r="W239" s="84"/>
      <c r="X239" s="54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  <c r="AI239" s="141"/>
      <c r="AJ239" s="169"/>
      <c r="AK239" s="120"/>
      <c r="AL239" s="143"/>
      <c r="AM239" s="88"/>
      <c r="AN239" s="88"/>
      <c r="AO239" s="60"/>
      <c r="AP239" s="88"/>
      <c r="AQ239" s="88"/>
      <c r="AR239" s="88"/>
      <c r="AS239" s="88"/>
      <c r="AT239" s="88"/>
      <c r="AU239" s="60"/>
      <c r="AV239" s="60"/>
    </row>
    <row r="240" spans="1:48">
      <c r="A240" s="221" t="s">
        <v>388</v>
      </c>
      <c r="B240" s="66"/>
      <c r="C240" s="114"/>
      <c r="D240" s="66"/>
      <c r="E240" s="114"/>
      <c r="F240" s="66">
        <v>0</v>
      </c>
      <c r="G240" s="66"/>
      <c r="H240" s="223">
        <f>+'[3]5-8" W Coml E14'!$S8</f>
        <v>4.4000000000000004</v>
      </c>
      <c r="I240" s="114"/>
      <c r="J240" s="71">
        <f>H240*F240</f>
        <v>0</v>
      </c>
      <c r="K240" s="66"/>
      <c r="L240" s="69">
        <f t="shared" si="95"/>
        <v>0</v>
      </c>
      <c r="M240" s="66"/>
      <c r="N240" s="71"/>
      <c r="O240" s="70"/>
      <c r="P240" s="71">
        <f t="shared" si="97"/>
        <v>0</v>
      </c>
      <c r="Q240" s="66"/>
      <c r="R240" s="120">
        <f t="shared" si="96"/>
        <v>5.3641277312140785</v>
      </c>
      <c r="S240" s="168"/>
      <c r="T240" s="121">
        <f t="shared" si="98"/>
        <v>0</v>
      </c>
      <c r="U240" s="168"/>
      <c r="V240" s="168"/>
      <c r="W240" s="84"/>
      <c r="X240" s="54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  <c r="AI240" s="141"/>
      <c r="AJ240" s="169"/>
      <c r="AK240" s="120"/>
      <c r="AL240" s="143"/>
      <c r="AM240" s="88"/>
      <c r="AN240" s="88"/>
      <c r="AO240" s="60"/>
      <c r="AP240" s="88"/>
      <c r="AQ240" s="88"/>
      <c r="AR240" s="88"/>
      <c r="AS240" s="88"/>
      <c r="AT240" s="88"/>
      <c r="AU240" s="60"/>
      <c r="AV240" s="60"/>
    </row>
    <row r="241" spans="1:48" s="135" customFormat="1" ht="12.75" thickBot="1">
      <c r="A241" s="234" t="s">
        <v>393</v>
      </c>
      <c r="B241" s="126">
        <f>SUM(B234:B240)</f>
        <v>254</v>
      </c>
      <c r="C241" s="127"/>
      <c r="D241" s="126">
        <f>SUM(D234:D240)</f>
        <v>48</v>
      </c>
      <c r="E241" s="127"/>
      <c r="F241" s="126">
        <f>SUM(F234:F240)</f>
        <v>205.99999999999997</v>
      </c>
      <c r="G241" s="102"/>
      <c r="H241" s="104"/>
      <c r="I241" s="127"/>
      <c r="J241" s="128">
        <f>SUM(J234:J240)</f>
        <v>1963.0599999999997</v>
      </c>
      <c r="K241" s="102"/>
      <c r="L241" s="128">
        <f>SUM(L234:L240)</f>
        <v>1963.0599999999997</v>
      </c>
      <c r="M241" s="102"/>
      <c r="N241" s="129">
        <f>SUM(N235:N240)</f>
        <v>48</v>
      </c>
      <c r="O241" s="106"/>
      <c r="P241" s="129">
        <f>SUM(P236:P240)</f>
        <v>205.99999999999997</v>
      </c>
      <c r="Q241" s="106"/>
      <c r="R241" s="108"/>
      <c r="S241" s="172"/>
      <c r="T241" s="231">
        <f>SUM(T234:T240)</f>
        <v>2393.2055872811602</v>
      </c>
      <c r="U241" s="172"/>
      <c r="V241" s="172"/>
      <c r="W241" s="124"/>
      <c r="X241" s="58"/>
      <c r="Y241" s="55"/>
      <c r="Z241" s="55"/>
      <c r="AA241" s="55"/>
      <c r="AB241" s="55"/>
      <c r="AC241" s="55"/>
      <c r="AD241" s="55"/>
      <c r="AE241" s="55"/>
      <c r="AF241" s="55"/>
      <c r="AG241" s="55"/>
      <c r="AH241" s="55"/>
      <c r="AI241" s="155"/>
      <c r="AJ241" s="173"/>
      <c r="AK241" s="145"/>
      <c r="AL241" s="158"/>
      <c r="AM241" s="134"/>
      <c r="AN241" s="134"/>
      <c r="AO241" s="157"/>
      <c r="AP241" s="134"/>
      <c r="AQ241" s="134"/>
      <c r="AR241" s="134"/>
      <c r="AS241" s="134"/>
      <c r="AT241" s="134"/>
      <c r="AU241" s="157"/>
      <c r="AV241" s="157"/>
    </row>
    <row r="242" spans="1:48" s="135" customFormat="1" ht="12.75" thickTop="1">
      <c r="A242" s="234"/>
      <c r="B242" s="106"/>
      <c r="C242" s="127"/>
      <c r="D242" s="106"/>
      <c r="E242" s="127"/>
      <c r="F242" s="106"/>
      <c r="G242" s="102"/>
      <c r="H242" s="104"/>
      <c r="I242" s="127"/>
      <c r="J242" s="174"/>
      <c r="K242" s="102"/>
      <c r="L242" s="174"/>
      <c r="M242" s="102"/>
      <c r="N242" s="152"/>
      <c r="O242" s="106"/>
      <c r="P242" s="152"/>
      <c r="Q242" s="106"/>
      <c r="R242" s="108"/>
      <c r="S242" s="172"/>
      <c r="T242" s="233"/>
      <c r="U242" s="172"/>
      <c r="V242" s="172"/>
      <c r="W242" s="124"/>
      <c r="X242" s="58"/>
      <c r="Y242" s="55"/>
      <c r="Z242" s="55"/>
      <c r="AA242" s="55"/>
      <c r="AB242" s="55"/>
      <c r="AC242" s="55"/>
      <c r="AD242" s="55"/>
      <c r="AE242" s="55"/>
      <c r="AF242" s="55"/>
      <c r="AG242" s="55"/>
      <c r="AH242" s="55"/>
      <c r="AI242" s="155"/>
      <c r="AJ242" s="173"/>
      <c r="AK242" s="145"/>
      <c r="AL242" s="158"/>
      <c r="AM242" s="134"/>
      <c r="AN242" s="134"/>
      <c r="AO242" s="157"/>
      <c r="AP242" s="134"/>
      <c r="AQ242" s="134"/>
      <c r="AR242" s="134"/>
      <c r="AS242" s="134"/>
      <c r="AT242" s="134"/>
      <c r="AU242" s="157"/>
      <c r="AV242" s="157"/>
    </row>
    <row r="243" spans="1:48" s="135" customFormat="1" ht="12.75" thickBot="1">
      <c r="A243" s="235" t="s">
        <v>394</v>
      </c>
      <c r="B243" s="106"/>
      <c r="C243" s="127"/>
      <c r="D243" s="106"/>
      <c r="E243" s="127"/>
      <c r="F243" s="106"/>
      <c r="G243" s="102"/>
      <c r="H243" s="104"/>
      <c r="I243" s="127"/>
      <c r="J243" s="174"/>
      <c r="K243" s="102"/>
      <c r="L243" s="137">
        <f>L241/+$D241</f>
        <v>40.897083333333327</v>
      </c>
      <c r="M243" s="66"/>
      <c r="N243" s="71"/>
      <c r="O243" s="70"/>
      <c r="P243" s="71"/>
      <c r="Q243" s="66"/>
      <c r="R243" s="72"/>
      <c r="S243" s="115"/>
      <c r="T243" s="137">
        <f>T241/+$D241</f>
        <v>49.858449735024173</v>
      </c>
      <c r="U243" s="115">
        <f>$T243-$L243</f>
        <v>8.9613664016908459</v>
      </c>
      <c r="V243" s="115">
        <f>U243/$L243</f>
        <v>0.21911993891229034</v>
      </c>
      <c r="W243" s="124"/>
      <c r="X243" s="58"/>
      <c r="Y243" s="55"/>
      <c r="Z243" s="55"/>
      <c r="AA243" s="55"/>
      <c r="AB243" s="55"/>
      <c r="AC243" s="55"/>
      <c r="AD243" s="55"/>
      <c r="AE243" s="55"/>
      <c r="AF243" s="55"/>
      <c r="AG243" s="55"/>
      <c r="AH243" s="55"/>
      <c r="AI243" s="155"/>
      <c r="AJ243" s="173"/>
      <c r="AK243" s="145"/>
      <c r="AL243" s="158"/>
      <c r="AM243" s="134"/>
      <c r="AN243" s="134"/>
      <c r="AO243" s="157"/>
      <c r="AP243" s="134"/>
      <c r="AQ243" s="134"/>
      <c r="AR243" s="134"/>
      <c r="AS243" s="134"/>
      <c r="AT243" s="134"/>
      <c r="AU243" s="157"/>
      <c r="AV243" s="157"/>
    </row>
    <row r="244" spans="1:48" ht="12.75" thickTop="1">
      <c r="A244" s="113" t="s">
        <v>483</v>
      </c>
      <c r="B244" s="66">
        <f>+'[3]5-8" W Gov E14'!$I$15/1000</f>
        <v>321</v>
      </c>
      <c r="C244" s="114"/>
      <c r="D244" s="66"/>
      <c r="E244" s="114"/>
      <c r="F244" s="66"/>
      <c r="G244" s="66"/>
      <c r="H244" s="68"/>
      <c r="I244" s="114"/>
      <c r="J244" s="69"/>
      <c r="K244" s="66"/>
      <c r="L244" s="69"/>
      <c r="M244" s="66"/>
      <c r="N244" s="71"/>
      <c r="O244" s="70"/>
      <c r="P244" s="71"/>
      <c r="Q244" s="66"/>
      <c r="R244" s="72"/>
      <c r="S244" s="168"/>
      <c r="T244" s="121"/>
      <c r="U244" s="168"/>
      <c r="V244" s="168"/>
      <c r="W244" s="84"/>
      <c r="X244" s="54"/>
      <c r="Y244" s="44"/>
      <c r="Z244" s="44"/>
      <c r="AA244" s="44"/>
      <c r="AB244" s="44"/>
      <c r="AC244" s="44"/>
      <c r="AD244" s="44"/>
      <c r="AE244" s="44"/>
      <c r="AF244" s="44"/>
      <c r="AG244" s="44"/>
      <c r="AH244" s="44"/>
      <c r="AI244" s="141"/>
      <c r="AJ244" s="169"/>
      <c r="AK244" s="120"/>
      <c r="AL244" s="143"/>
      <c r="AM244" s="88"/>
      <c r="AN244" s="88"/>
      <c r="AO244" s="60"/>
      <c r="AP244" s="88"/>
      <c r="AQ244" s="88"/>
      <c r="AR244" s="88"/>
      <c r="AS244" s="88"/>
      <c r="AT244" s="88"/>
      <c r="AU244" s="60"/>
      <c r="AV244" s="60"/>
    </row>
    <row r="245" spans="1:48">
      <c r="A245" s="221" t="s">
        <v>383</v>
      </c>
      <c r="B245" s="66"/>
      <c r="C245" s="114"/>
      <c r="D245" s="66">
        <f>+'[3]5-8" W Gov E14'!$S$19</f>
        <v>114.99999999999999</v>
      </c>
      <c r="E245" s="114"/>
      <c r="F245" s="66"/>
      <c r="G245" s="66"/>
      <c r="H245" s="222">
        <f>+'[3]5-8" W Gov E14'!$S$2</f>
        <v>11.99</v>
      </c>
      <c r="I245" s="114"/>
      <c r="J245" s="121">
        <f>H245*D245</f>
        <v>1378.85</v>
      </c>
      <c r="K245" s="66"/>
      <c r="L245" s="69">
        <f>+J245</f>
        <v>1378.85</v>
      </c>
      <c r="M245" s="66"/>
      <c r="N245" s="71">
        <f>D245</f>
        <v>114.99999999999999</v>
      </c>
      <c r="O245" s="70"/>
      <c r="P245" s="71"/>
      <c r="Q245" s="66"/>
      <c r="R245" s="120">
        <f>H245*(1+$W$5)</f>
        <v>14.617248067558362</v>
      </c>
      <c r="S245" s="168"/>
      <c r="T245" s="121">
        <f>R245*+D245</f>
        <v>1680.9835277692114</v>
      </c>
      <c r="U245" s="168"/>
      <c r="V245" s="168"/>
      <c r="W245" s="84"/>
      <c r="X245" s="54"/>
      <c r="Y245" s="44"/>
      <c r="Z245" s="44"/>
      <c r="AA245" s="44"/>
      <c r="AB245" s="44"/>
      <c r="AC245" s="44"/>
      <c r="AD245" s="44"/>
      <c r="AE245" s="44"/>
      <c r="AF245" s="44"/>
      <c r="AG245" s="44"/>
      <c r="AH245" s="44"/>
      <c r="AI245" s="141"/>
      <c r="AJ245" s="169"/>
      <c r="AK245" s="120"/>
      <c r="AL245" s="143"/>
      <c r="AM245" s="88"/>
      <c r="AN245" s="88"/>
      <c r="AO245" s="60"/>
      <c r="AP245" s="88"/>
      <c r="AQ245" s="88"/>
      <c r="AR245" s="88"/>
      <c r="AS245" s="88"/>
      <c r="AT245" s="88"/>
      <c r="AU245" s="60"/>
      <c r="AV245" s="60"/>
    </row>
    <row r="246" spans="1:48">
      <c r="A246" s="221" t="s">
        <v>384</v>
      </c>
      <c r="B246" s="66"/>
      <c r="C246" s="114"/>
      <c r="D246" s="66"/>
      <c r="E246" s="114"/>
      <c r="F246" s="66">
        <f>+'[3]5-8" W Gov E14'!$V$19</f>
        <v>209.00000000000003</v>
      </c>
      <c r="G246" s="66"/>
      <c r="H246" s="223">
        <f>+'[3]5-8" W Gov E14'!$S4</f>
        <v>6.79</v>
      </c>
      <c r="I246" s="114"/>
      <c r="J246" s="71">
        <f>H246*F246</f>
        <v>1419.1100000000001</v>
      </c>
      <c r="K246" s="66"/>
      <c r="L246" s="69">
        <f t="shared" ref="L246:L250" si="99">+J246</f>
        <v>1419.1100000000001</v>
      </c>
      <c r="M246" s="66"/>
      <c r="N246" s="71"/>
      <c r="O246" s="70"/>
      <c r="P246" s="71">
        <f>SUM(F246)</f>
        <v>209.00000000000003</v>
      </c>
      <c r="Q246" s="66"/>
      <c r="R246" s="120">
        <f t="shared" ref="R246:R250" si="100">H246*(1+$W$5)</f>
        <v>8.2778243852144513</v>
      </c>
      <c r="S246" s="168"/>
      <c r="T246" s="121">
        <f>R246*F246</f>
        <v>1730.0652965098207</v>
      </c>
      <c r="U246" s="168"/>
      <c r="V246" s="168"/>
      <c r="W246" s="84"/>
      <c r="X246" s="54"/>
      <c r="Y246" s="44"/>
      <c r="Z246" s="44"/>
      <c r="AA246" s="44"/>
      <c r="AB246" s="44"/>
      <c r="AC246" s="44"/>
      <c r="AD246" s="44"/>
      <c r="AE246" s="44"/>
      <c r="AF246" s="44"/>
      <c r="AG246" s="44"/>
      <c r="AH246" s="44"/>
      <c r="AI246" s="141"/>
      <c r="AJ246" s="169"/>
      <c r="AK246" s="120"/>
      <c r="AL246" s="143"/>
      <c r="AM246" s="88"/>
      <c r="AN246" s="88"/>
      <c r="AO246" s="60"/>
      <c r="AP246" s="88"/>
      <c r="AQ246" s="88"/>
      <c r="AR246" s="88"/>
      <c r="AS246" s="88"/>
      <c r="AT246" s="88"/>
      <c r="AU246" s="60"/>
      <c r="AV246" s="60"/>
    </row>
    <row r="247" spans="1:48">
      <c r="A247" s="221" t="s">
        <v>385</v>
      </c>
      <c r="B247" s="66"/>
      <c r="C247" s="114"/>
      <c r="D247" s="66"/>
      <c r="E247" s="114"/>
      <c r="F247" s="66">
        <v>0</v>
      </c>
      <c r="G247" s="66"/>
      <c r="H247" s="223">
        <f>+'[3]5-8" W Gov E14'!$S5</f>
        <v>6.23</v>
      </c>
      <c r="I247" s="114"/>
      <c r="J247" s="71">
        <f>H247*F247</f>
        <v>0</v>
      </c>
      <c r="K247" s="66"/>
      <c r="L247" s="69">
        <f t="shared" si="99"/>
        <v>0</v>
      </c>
      <c r="M247" s="66"/>
      <c r="N247" s="71"/>
      <c r="O247" s="70"/>
      <c r="P247" s="71">
        <f t="shared" ref="P247:P250" si="101">SUM(F247)</f>
        <v>0</v>
      </c>
      <c r="Q247" s="66"/>
      <c r="R247" s="120">
        <f t="shared" si="100"/>
        <v>7.5951172194235701</v>
      </c>
      <c r="S247" s="168"/>
      <c r="T247" s="121">
        <f t="shared" ref="T247:T250" si="102">R247*F247</f>
        <v>0</v>
      </c>
      <c r="U247" s="168"/>
      <c r="V247" s="168"/>
      <c r="W247" s="84"/>
      <c r="X247" s="54"/>
      <c r="Y247" s="44"/>
      <c r="Z247" s="44"/>
      <c r="AA247" s="44"/>
      <c r="AB247" s="44"/>
      <c r="AC247" s="44"/>
      <c r="AD247" s="44"/>
      <c r="AE247" s="44"/>
      <c r="AF247" s="44"/>
      <c r="AG247" s="44"/>
      <c r="AH247" s="44"/>
      <c r="AI247" s="141"/>
      <c r="AJ247" s="169"/>
      <c r="AK247" s="120"/>
      <c r="AL247" s="143"/>
      <c r="AM247" s="88"/>
      <c r="AN247" s="88"/>
      <c r="AO247" s="60"/>
      <c r="AP247" s="88"/>
      <c r="AQ247" s="88"/>
      <c r="AR247" s="88"/>
      <c r="AS247" s="88"/>
      <c r="AT247" s="88"/>
      <c r="AU247" s="60"/>
      <c r="AV247" s="60"/>
    </row>
    <row r="248" spans="1:48">
      <c r="A248" s="221" t="s">
        <v>386</v>
      </c>
      <c r="B248" s="66"/>
      <c r="C248" s="114"/>
      <c r="D248" s="66"/>
      <c r="E248" s="114"/>
      <c r="F248" s="66">
        <v>0</v>
      </c>
      <c r="G248" s="66"/>
      <c r="H248" s="223">
        <f>+'[3]5-8" W Gov E14'!$S6</f>
        <v>5.68</v>
      </c>
      <c r="I248" s="114"/>
      <c r="J248" s="71">
        <f>H248*F248</f>
        <v>0</v>
      </c>
      <c r="K248" s="66"/>
      <c r="L248" s="69">
        <f t="shared" si="99"/>
        <v>0</v>
      </c>
      <c r="M248" s="66"/>
      <c r="N248" s="71"/>
      <c r="O248" s="70"/>
      <c r="P248" s="71">
        <f t="shared" si="101"/>
        <v>0</v>
      </c>
      <c r="Q248" s="66"/>
      <c r="R248" s="120">
        <f t="shared" si="100"/>
        <v>6.9246012530218088</v>
      </c>
      <c r="S248" s="168"/>
      <c r="T248" s="121">
        <f t="shared" si="102"/>
        <v>0</v>
      </c>
      <c r="U248" s="168"/>
      <c r="V248" s="168"/>
      <c r="W248" s="84"/>
      <c r="X248" s="54"/>
      <c r="Y248" s="44"/>
      <c r="Z248" s="44"/>
      <c r="AA248" s="44"/>
      <c r="AB248" s="44"/>
      <c r="AC248" s="44"/>
      <c r="AD248" s="44"/>
      <c r="AE248" s="44"/>
      <c r="AF248" s="44"/>
      <c r="AG248" s="44"/>
      <c r="AH248" s="44"/>
      <c r="AI248" s="141"/>
      <c r="AJ248" s="169"/>
      <c r="AK248" s="120"/>
      <c r="AL248" s="143"/>
      <c r="AM248" s="88"/>
      <c r="AN248" s="88"/>
      <c r="AO248" s="60"/>
      <c r="AP248" s="88"/>
      <c r="AQ248" s="88"/>
      <c r="AR248" s="88"/>
      <c r="AS248" s="88"/>
      <c r="AT248" s="88"/>
      <c r="AU248" s="60"/>
      <c r="AV248" s="60"/>
    </row>
    <row r="249" spans="1:48">
      <c r="A249" s="221" t="s">
        <v>387</v>
      </c>
      <c r="B249" s="66"/>
      <c r="C249" s="114"/>
      <c r="D249" s="66"/>
      <c r="E249" s="114"/>
      <c r="F249" s="66">
        <v>0</v>
      </c>
      <c r="G249" s="66"/>
      <c r="H249" s="223">
        <f>+'[3]5-8" W Gov E14'!$S7</f>
        <v>5.04</v>
      </c>
      <c r="I249" s="114"/>
      <c r="J249" s="71">
        <f>H249*F249</f>
        <v>0</v>
      </c>
      <c r="K249" s="66"/>
      <c r="L249" s="69">
        <f t="shared" si="99"/>
        <v>0</v>
      </c>
      <c r="M249" s="66"/>
      <c r="N249" s="71"/>
      <c r="O249" s="70"/>
      <c r="P249" s="71">
        <f t="shared" si="101"/>
        <v>0</v>
      </c>
      <c r="Q249" s="66"/>
      <c r="R249" s="120">
        <f t="shared" si="100"/>
        <v>6.1443644921179441</v>
      </c>
      <c r="S249" s="168"/>
      <c r="T249" s="121">
        <f t="shared" si="102"/>
        <v>0</v>
      </c>
      <c r="U249" s="168"/>
      <c r="V249" s="168"/>
      <c r="W249" s="84"/>
      <c r="X249" s="54"/>
      <c r="Y249" s="44"/>
      <c r="Z249" s="44"/>
      <c r="AA249" s="44"/>
      <c r="AB249" s="44"/>
      <c r="AC249" s="44"/>
      <c r="AD249" s="44"/>
      <c r="AE249" s="44"/>
      <c r="AF249" s="44"/>
      <c r="AG249" s="44"/>
      <c r="AH249" s="44"/>
      <c r="AI249" s="141"/>
      <c r="AJ249" s="169"/>
      <c r="AK249" s="120"/>
      <c r="AL249" s="143"/>
      <c r="AM249" s="88"/>
      <c r="AN249" s="88"/>
      <c r="AO249" s="60"/>
      <c r="AP249" s="88"/>
      <c r="AQ249" s="88"/>
      <c r="AR249" s="88"/>
      <c r="AS249" s="88"/>
      <c r="AT249" s="88"/>
      <c r="AU249" s="60"/>
      <c r="AV249" s="60"/>
    </row>
    <row r="250" spans="1:48">
      <c r="A250" s="221" t="s">
        <v>388</v>
      </c>
      <c r="B250" s="66"/>
      <c r="C250" s="114"/>
      <c r="D250" s="66"/>
      <c r="E250" s="114"/>
      <c r="F250" s="66">
        <v>0</v>
      </c>
      <c r="G250" s="66"/>
      <c r="H250" s="223">
        <f>+'[3]5-8" W Gov E14'!$S8</f>
        <v>4.4000000000000004</v>
      </c>
      <c r="I250" s="114"/>
      <c r="J250" s="71">
        <f>H250*F250</f>
        <v>0</v>
      </c>
      <c r="K250" s="66"/>
      <c r="L250" s="69">
        <f t="shared" si="99"/>
        <v>0</v>
      </c>
      <c r="M250" s="66"/>
      <c r="N250" s="71"/>
      <c r="O250" s="70"/>
      <c r="P250" s="71">
        <f t="shared" si="101"/>
        <v>0</v>
      </c>
      <c r="Q250" s="66"/>
      <c r="R250" s="120">
        <f t="shared" si="100"/>
        <v>5.3641277312140785</v>
      </c>
      <c r="S250" s="168"/>
      <c r="T250" s="121">
        <f t="shared" si="102"/>
        <v>0</v>
      </c>
      <c r="U250" s="168"/>
      <c r="V250" s="168"/>
      <c r="W250" s="84"/>
      <c r="X250" s="54"/>
      <c r="Y250" s="44"/>
      <c r="Z250" s="44"/>
      <c r="AA250" s="44"/>
      <c r="AB250" s="44"/>
      <c r="AC250" s="44"/>
      <c r="AD250" s="44"/>
      <c r="AE250" s="44"/>
      <c r="AF250" s="44"/>
      <c r="AG250" s="44"/>
      <c r="AH250" s="44"/>
      <c r="AI250" s="141"/>
      <c r="AJ250" s="169"/>
      <c r="AK250" s="120"/>
      <c r="AL250" s="143"/>
      <c r="AM250" s="88"/>
      <c r="AN250" s="88"/>
      <c r="AO250" s="60"/>
      <c r="AP250" s="88"/>
      <c r="AQ250" s="88"/>
      <c r="AR250" s="88"/>
      <c r="AS250" s="88"/>
      <c r="AT250" s="88"/>
      <c r="AU250" s="60"/>
      <c r="AV250" s="60"/>
    </row>
    <row r="251" spans="1:48" s="135" customFormat="1" ht="12.75" thickBot="1">
      <c r="A251" s="234" t="s">
        <v>484</v>
      </c>
      <c r="B251" s="126">
        <f>SUM(B244:B250)</f>
        <v>321</v>
      </c>
      <c r="C251" s="127"/>
      <c r="D251" s="126">
        <f>SUM(D244:D250)</f>
        <v>114.99999999999999</v>
      </c>
      <c r="E251" s="127"/>
      <c r="F251" s="126">
        <f>SUM(F244:F250)</f>
        <v>209.00000000000003</v>
      </c>
      <c r="G251" s="102"/>
      <c r="H251" s="104"/>
      <c r="I251" s="127"/>
      <c r="J251" s="128">
        <f>SUM(J244:J250)</f>
        <v>2797.96</v>
      </c>
      <c r="K251" s="102"/>
      <c r="L251" s="128">
        <f>SUM(L244:L250)</f>
        <v>2797.96</v>
      </c>
      <c r="M251" s="102"/>
      <c r="N251" s="129">
        <f>SUM(N245:N250)</f>
        <v>114.99999999999999</v>
      </c>
      <c r="O251" s="106"/>
      <c r="P251" s="129">
        <f>SUM(P246:P250)</f>
        <v>209.00000000000003</v>
      </c>
      <c r="Q251" s="106"/>
      <c r="R251" s="108"/>
      <c r="S251" s="172"/>
      <c r="T251" s="231">
        <f>SUM(T244:T250)</f>
        <v>3411.048824279032</v>
      </c>
      <c r="U251" s="172"/>
      <c r="V251" s="172"/>
      <c r="W251" s="124"/>
      <c r="X251" s="58"/>
      <c r="Y251" s="55"/>
      <c r="Z251" s="55"/>
      <c r="AA251" s="55"/>
      <c r="AB251" s="55"/>
      <c r="AC251" s="55"/>
      <c r="AD251" s="55"/>
      <c r="AE251" s="55"/>
      <c r="AF251" s="55"/>
      <c r="AG251" s="55"/>
      <c r="AH251" s="55"/>
      <c r="AI251" s="155"/>
      <c r="AJ251" s="173"/>
      <c r="AK251" s="145"/>
      <c r="AL251" s="158"/>
      <c r="AM251" s="134"/>
      <c r="AN251" s="134"/>
      <c r="AO251" s="157"/>
      <c r="AP251" s="134"/>
      <c r="AQ251" s="134"/>
      <c r="AR251" s="134"/>
      <c r="AS251" s="134"/>
      <c r="AT251" s="134"/>
      <c r="AU251" s="157"/>
      <c r="AV251" s="157"/>
    </row>
    <row r="252" spans="1:48" s="135" customFormat="1" ht="12.75" thickTop="1">
      <c r="A252" s="234"/>
      <c r="B252" s="106"/>
      <c r="C252" s="127"/>
      <c r="D252" s="106"/>
      <c r="E252" s="127"/>
      <c r="F252" s="106"/>
      <c r="G252" s="102"/>
      <c r="H252" s="104"/>
      <c r="I252" s="127"/>
      <c r="J252" s="174"/>
      <c r="K252" s="102"/>
      <c r="L252" s="174"/>
      <c r="M252" s="102"/>
      <c r="N252" s="152"/>
      <c r="O252" s="106"/>
      <c r="P252" s="152"/>
      <c r="Q252" s="106"/>
      <c r="R252" s="108"/>
      <c r="S252" s="172"/>
      <c r="T252" s="233"/>
      <c r="U252" s="172"/>
      <c r="V252" s="172"/>
      <c r="W252" s="124"/>
      <c r="X252" s="58"/>
      <c r="Y252" s="55"/>
      <c r="Z252" s="55"/>
      <c r="AA252" s="55"/>
      <c r="AB252" s="55"/>
      <c r="AC252" s="55"/>
      <c r="AD252" s="55"/>
      <c r="AE252" s="55"/>
      <c r="AF252" s="55"/>
      <c r="AG252" s="55"/>
      <c r="AH252" s="55"/>
      <c r="AI252" s="155"/>
      <c r="AJ252" s="173"/>
      <c r="AK252" s="145"/>
      <c r="AL252" s="158"/>
      <c r="AM252" s="134"/>
      <c r="AN252" s="134"/>
      <c r="AO252" s="157"/>
      <c r="AP252" s="134"/>
      <c r="AQ252" s="134"/>
      <c r="AR252" s="134"/>
      <c r="AS252" s="134"/>
      <c r="AT252" s="134"/>
      <c r="AU252" s="157"/>
      <c r="AV252" s="157"/>
    </row>
    <row r="253" spans="1:48" ht="12.75" thickBot="1">
      <c r="A253" s="235" t="s">
        <v>485</v>
      </c>
      <c r="B253" s="66"/>
      <c r="C253" s="114"/>
      <c r="D253" s="66"/>
      <c r="E253" s="114"/>
      <c r="F253" s="66"/>
      <c r="G253" s="66"/>
      <c r="H253" s="68"/>
      <c r="I253" s="114"/>
      <c r="J253" s="121"/>
      <c r="K253" s="66"/>
      <c r="L253" s="137">
        <f>L251/+$D251</f>
        <v>24.330086956521743</v>
      </c>
      <c r="M253" s="66"/>
      <c r="N253" s="71"/>
      <c r="O253" s="70"/>
      <c r="P253" s="71"/>
      <c r="Q253" s="66"/>
      <c r="R253" s="72"/>
      <c r="S253" s="115"/>
      <c r="T253" s="137">
        <f>T251/+$D251</f>
        <v>29.661294124165501</v>
      </c>
      <c r="U253" s="115">
        <f>$T253-$L253</f>
        <v>5.3312071676437576</v>
      </c>
      <c r="V253" s="115">
        <f>U253/$L253</f>
        <v>0.2191199389122904</v>
      </c>
      <c r="W253" s="84"/>
      <c r="X253" s="54"/>
      <c r="Y253" s="44"/>
      <c r="Z253" s="44"/>
      <c r="AA253" s="44"/>
      <c r="AB253" s="44"/>
      <c r="AC253" s="44"/>
      <c r="AD253" s="44"/>
      <c r="AE253" s="44"/>
      <c r="AF253" s="44"/>
      <c r="AG253" s="44"/>
      <c r="AH253" s="44"/>
      <c r="AI253" s="141"/>
      <c r="AJ253" s="169"/>
      <c r="AK253" s="120"/>
      <c r="AL253" s="143"/>
      <c r="AM253" s="88"/>
      <c r="AN253" s="88"/>
      <c r="AO253" s="60"/>
      <c r="AP253" s="88"/>
      <c r="AQ253" s="88"/>
      <c r="AR253" s="88"/>
      <c r="AS253" s="88"/>
      <c r="AT253" s="88"/>
      <c r="AU253" s="60"/>
      <c r="AV253" s="60"/>
    </row>
    <row r="254" spans="1:48" ht="12.75" thickTop="1">
      <c r="A254" s="113" t="s">
        <v>486</v>
      </c>
      <c r="B254" s="94">
        <f>+'[3]3-4" W Res E14'!$I$50/1000</f>
        <v>19446</v>
      </c>
      <c r="C254" s="114"/>
      <c r="D254" s="66"/>
      <c r="E254" s="114"/>
      <c r="I254" s="114"/>
      <c r="K254" s="66"/>
      <c r="L254" s="69"/>
      <c r="M254" s="66"/>
      <c r="N254" s="71"/>
      <c r="O254" s="70"/>
      <c r="P254" s="71"/>
      <c r="Q254" s="66"/>
      <c r="R254" s="72"/>
      <c r="S254" s="168"/>
      <c r="T254" s="121"/>
      <c r="U254" s="168"/>
      <c r="V254" s="168"/>
      <c r="W254" s="84"/>
      <c r="X254" s="54"/>
      <c r="Y254" s="44"/>
      <c r="Z254" s="44"/>
      <c r="AA254" s="44"/>
      <c r="AB254" s="44"/>
      <c r="AC254" s="44"/>
      <c r="AD254" s="44"/>
      <c r="AE254" s="44"/>
      <c r="AF254" s="44"/>
      <c r="AG254" s="44"/>
      <c r="AH254" s="44"/>
      <c r="AI254" s="141"/>
      <c r="AJ254" s="169"/>
      <c r="AK254" s="120"/>
      <c r="AL254" s="143"/>
      <c r="AM254" s="88"/>
      <c r="AN254" s="88"/>
      <c r="AO254" s="60"/>
      <c r="AP254" s="88"/>
      <c r="AQ254" s="88"/>
      <c r="AR254" s="88"/>
      <c r="AS254" s="88"/>
      <c r="AT254" s="88"/>
      <c r="AU254" s="60"/>
      <c r="AV254" s="60"/>
    </row>
    <row r="255" spans="1:48">
      <c r="A255" s="221" t="s">
        <v>383</v>
      </c>
      <c r="C255" s="114"/>
      <c r="D255" s="94">
        <f>+'[3]3-4" W Res E14'!$S$54</f>
        <v>5797.0000000000045</v>
      </c>
      <c r="E255" s="114"/>
      <c r="H255" s="222">
        <f>+'[3]3-4" W Res E14'!$S$2</f>
        <v>11.99</v>
      </c>
      <c r="I255" s="114"/>
      <c r="J255" s="121">
        <f>H255*D255</f>
        <v>69506.030000000057</v>
      </c>
      <c r="K255" s="66"/>
      <c r="L255" s="69">
        <f>+J255</f>
        <v>69506.030000000057</v>
      </c>
      <c r="M255" s="66"/>
      <c r="N255" s="71">
        <f>D255</f>
        <v>5797.0000000000045</v>
      </c>
      <c r="O255" s="70"/>
      <c r="P255" s="71"/>
      <c r="Q255" s="66"/>
      <c r="R255" s="120">
        <f>H255*(1+$W$5)</f>
        <v>14.617248067558362</v>
      </c>
      <c r="S255" s="168"/>
      <c r="T255" s="121">
        <f>R255*+D255</f>
        <v>84736.187047635889</v>
      </c>
      <c r="U255" s="168"/>
      <c r="V255" s="168"/>
      <c r="W255" s="84"/>
      <c r="X255" s="54"/>
      <c r="Y255" s="44"/>
      <c r="Z255" s="44"/>
      <c r="AA255" s="44"/>
      <c r="AB255" s="44"/>
      <c r="AC255" s="44"/>
      <c r="AD255" s="44"/>
      <c r="AE255" s="44"/>
      <c r="AF255" s="44"/>
      <c r="AG255" s="44"/>
      <c r="AH255" s="44"/>
      <c r="AI255" s="141"/>
      <c r="AJ255" s="169"/>
      <c r="AK255" s="120"/>
      <c r="AL255" s="143"/>
      <c r="AM255" s="88"/>
      <c r="AN255" s="88"/>
      <c r="AO255" s="60"/>
      <c r="AP255" s="88"/>
      <c r="AQ255" s="88"/>
      <c r="AR255" s="88"/>
      <c r="AS255" s="88"/>
      <c r="AT255" s="88"/>
      <c r="AU255" s="60"/>
      <c r="AV255" s="60"/>
    </row>
    <row r="256" spans="1:48">
      <c r="A256" s="221" t="s">
        <v>384</v>
      </c>
      <c r="C256" s="114"/>
      <c r="E256" s="114"/>
      <c r="F256" s="94">
        <f>+'[3]3-4" W Res E14'!$V$54</f>
        <v>12932.000000000004</v>
      </c>
      <c r="H256" s="223">
        <f>+'[3]3-4" W Res E14'!$S4</f>
        <v>6.79</v>
      </c>
      <c r="I256" s="114"/>
      <c r="J256" s="71">
        <f>H256*F256</f>
        <v>87808.280000000028</v>
      </c>
      <c r="K256" s="66"/>
      <c r="L256" s="69">
        <f t="shared" ref="L256:L260" si="103">+J256</f>
        <v>87808.280000000028</v>
      </c>
      <c r="M256" s="66"/>
      <c r="N256" s="71"/>
      <c r="O256" s="70"/>
      <c r="P256" s="71">
        <f>SUM(F256)</f>
        <v>12932.000000000004</v>
      </c>
      <c r="Q256" s="66"/>
      <c r="R256" s="120">
        <f t="shared" ref="R256:R260" si="104">H256*(1+$W$5)</f>
        <v>8.2778243852144513</v>
      </c>
      <c r="S256" s="168"/>
      <c r="T256" s="121">
        <f>R256*F256</f>
        <v>107048.82494959331</v>
      </c>
      <c r="U256" s="168"/>
      <c r="V256" s="168"/>
      <c r="W256" s="84"/>
      <c r="X256" s="54"/>
      <c r="Y256" s="44"/>
      <c r="Z256" s="44"/>
      <c r="AA256" s="44"/>
      <c r="AB256" s="44"/>
      <c r="AC256" s="44"/>
      <c r="AD256" s="44"/>
      <c r="AE256" s="44"/>
      <c r="AF256" s="44"/>
      <c r="AG256" s="44"/>
      <c r="AH256" s="44"/>
      <c r="AI256" s="141"/>
      <c r="AJ256" s="169"/>
      <c r="AK256" s="120"/>
      <c r="AL256" s="143"/>
      <c r="AM256" s="88"/>
      <c r="AN256" s="88"/>
      <c r="AO256" s="60"/>
      <c r="AP256" s="88"/>
      <c r="AQ256" s="88"/>
      <c r="AR256" s="88"/>
      <c r="AS256" s="88"/>
      <c r="AT256" s="88"/>
      <c r="AU256" s="60"/>
      <c r="AV256" s="60"/>
    </row>
    <row r="257" spans="1:48">
      <c r="A257" s="221" t="s">
        <v>385</v>
      </c>
      <c r="C257" s="114"/>
      <c r="E257" s="114"/>
      <c r="F257" s="94">
        <f>+'[3]3-4" W Res E14'!$W$54</f>
        <v>773.99999999999977</v>
      </c>
      <c r="H257" s="223">
        <f>+'[3]3-4" W Res E14'!$S5</f>
        <v>6.23</v>
      </c>
      <c r="I257" s="114"/>
      <c r="J257" s="71">
        <f>H257*F257</f>
        <v>4822.0199999999986</v>
      </c>
      <c r="K257" s="66"/>
      <c r="L257" s="69">
        <f t="shared" si="103"/>
        <v>4822.0199999999986</v>
      </c>
      <c r="M257" s="66"/>
      <c r="N257" s="71"/>
      <c r="O257" s="70"/>
      <c r="P257" s="71">
        <f t="shared" ref="P257:P260" si="105">SUM(F257)</f>
        <v>773.99999999999977</v>
      </c>
      <c r="Q257" s="66"/>
      <c r="R257" s="120">
        <f t="shared" si="104"/>
        <v>7.5951172194235701</v>
      </c>
      <c r="S257" s="168"/>
      <c r="T257" s="121">
        <f t="shared" ref="T257:T260" si="106">R257*F257</f>
        <v>5878.6207278338416</v>
      </c>
      <c r="U257" s="168"/>
      <c r="V257" s="168"/>
      <c r="W257" s="84"/>
      <c r="X257" s="54"/>
      <c r="Y257" s="44"/>
      <c r="Z257" s="44"/>
      <c r="AA257" s="44"/>
      <c r="AB257" s="44"/>
      <c r="AC257" s="44"/>
      <c r="AD257" s="44"/>
      <c r="AE257" s="44"/>
      <c r="AF257" s="44"/>
      <c r="AG257" s="44"/>
      <c r="AH257" s="44"/>
      <c r="AI257" s="141"/>
      <c r="AJ257" s="169"/>
      <c r="AK257" s="120"/>
      <c r="AL257" s="143"/>
      <c r="AM257" s="88"/>
      <c r="AN257" s="88"/>
      <c r="AO257" s="60"/>
      <c r="AP257" s="88"/>
      <c r="AQ257" s="88"/>
      <c r="AR257" s="88"/>
      <c r="AS257" s="88"/>
      <c r="AT257" s="88"/>
      <c r="AU257" s="60"/>
      <c r="AV257" s="60"/>
    </row>
    <row r="258" spans="1:48">
      <c r="A258" s="221" t="s">
        <v>386</v>
      </c>
      <c r="C258" s="114"/>
      <c r="E258" s="114"/>
      <c r="F258" s="94">
        <f>+'[3]3-4" W Res E14'!$X$54</f>
        <v>250</v>
      </c>
      <c r="H258" s="223">
        <f>+'[3]3-4" W Res E14'!$S6</f>
        <v>5.68</v>
      </c>
      <c r="I258" s="114"/>
      <c r="J258" s="71">
        <f>H258*F258</f>
        <v>1420</v>
      </c>
      <c r="K258" s="66"/>
      <c r="L258" s="69">
        <f t="shared" si="103"/>
        <v>1420</v>
      </c>
      <c r="M258" s="66"/>
      <c r="N258" s="71"/>
      <c r="O258" s="70"/>
      <c r="P258" s="71">
        <f t="shared" si="105"/>
        <v>250</v>
      </c>
      <c r="Q258" s="66"/>
      <c r="R258" s="120">
        <f t="shared" si="104"/>
        <v>6.9246012530218088</v>
      </c>
      <c r="S258" s="168"/>
      <c r="T258" s="121">
        <f t="shared" si="106"/>
        <v>1731.1503132554521</v>
      </c>
      <c r="U258" s="168"/>
      <c r="V258" s="168"/>
      <c r="W258" s="84"/>
      <c r="X258" s="54"/>
      <c r="Y258" s="44"/>
      <c r="Z258" s="44"/>
      <c r="AA258" s="44"/>
      <c r="AB258" s="44"/>
      <c r="AC258" s="44"/>
      <c r="AD258" s="44"/>
      <c r="AE258" s="44"/>
      <c r="AF258" s="44"/>
      <c r="AG258" s="44"/>
      <c r="AH258" s="44"/>
      <c r="AI258" s="141"/>
      <c r="AJ258" s="169"/>
      <c r="AK258" s="120"/>
      <c r="AL258" s="143"/>
      <c r="AM258" s="88"/>
      <c r="AN258" s="88"/>
      <c r="AO258" s="60"/>
      <c r="AP258" s="88"/>
      <c r="AQ258" s="88"/>
      <c r="AR258" s="88"/>
      <c r="AS258" s="88"/>
      <c r="AT258" s="88"/>
      <c r="AU258" s="60"/>
      <c r="AV258" s="60"/>
    </row>
    <row r="259" spans="1:48">
      <c r="A259" s="221" t="s">
        <v>387</v>
      </c>
      <c r="C259" s="114"/>
      <c r="E259" s="114"/>
      <c r="F259" s="94">
        <f>+'[3]3-4" W Res E14'!$Y$54</f>
        <v>177</v>
      </c>
      <c r="H259" s="223">
        <f>+'[3]3-4" W Res E14'!$S7</f>
        <v>5.04</v>
      </c>
      <c r="I259" s="114"/>
      <c r="J259" s="71">
        <f>H259*F259</f>
        <v>892.08</v>
      </c>
      <c r="K259" s="66"/>
      <c r="L259" s="69">
        <f t="shared" si="103"/>
        <v>892.08</v>
      </c>
      <c r="M259" s="66"/>
      <c r="N259" s="71"/>
      <c r="O259" s="70"/>
      <c r="P259" s="71">
        <f t="shared" si="105"/>
        <v>177</v>
      </c>
      <c r="Q259" s="66"/>
      <c r="R259" s="120">
        <f t="shared" si="104"/>
        <v>6.1443644921179441</v>
      </c>
      <c r="S259" s="168"/>
      <c r="T259" s="121">
        <f t="shared" si="106"/>
        <v>1087.5525151048762</v>
      </c>
      <c r="U259" s="168"/>
      <c r="V259" s="168"/>
      <c r="W259" s="84"/>
      <c r="X259" s="54"/>
      <c r="Y259" s="44"/>
      <c r="Z259" s="44"/>
      <c r="AA259" s="44"/>
      <c r="AB259" s="44"/>
      <c r="AC259" s="44"/>
      <c r="AD259" s="44"/>
      <c r="AE259" s="44"/>
      <c r="AF259" s="44"/>
      <c r="AG259" s="44"/>
      <c r="AH259" s="44"/>
      <c r="AI259" s="141"/>
      <c r="AJ259" s="169"/>
      <c r="AK259" s="120"/>
      <c r="AL259" s="143"/>
      <c r="AM259" s="88"/>
      <c r="AN259" s="88"/>
      <c r="AO259" s="60"/>
      <c r="AP259" s="88"/>
      <c r="AQ259" s="88"/>
      <c r="AR259" s="88"/>
      <c r="AS259" s="88"/>
      <c r="AT259" s="88"/>
      <c r="AU259" s="60"/>
      <c r="AV259" s="60"/>
    </row>
    <row r="260" spans="1:48">
      <c r="A260" s="221" t="s">
        <v>388</v>
      </c>
      <c r="C260" s="114"/>
      <c r="E260" s="114"/>
      <c r="F260" s="94">
        <f>+'[3]3-4" W Res E14'!$Z$54</f>
        <v>41</v>
      </c>
      <c r="H260" s="223">
        <f>+'[3]3-4" W Res E14'!$S8</f>
        <v>4.4000000000000004</v>
      </c>
      <c r="I260" s="114"/>
      <c r="J260" s="71">
        <f>H260*F260</f>
        <v>180.4</v>
      </c>
      <c r="K260" s="66"/>
      <c r="L260" s="69">
        <f t="shared" si="103"/>
        <v>180.4</v>
      </c>
      <c r="M260" s="66"/>
      <c r="N260" s="71"/>
      <c r="O260" s="70"/>
      <c r="P260" s="71">
        <f t="shared" si="105"/>
        <v>41</v>
      </c>
      <c r="Q260" s="66"/>
      <c r="R260" s="120">
        <f t="shared" si="104"/>
        <v>5.3641277312140785</v>
      </c>
      <c r="S260" s="168"/>
      <c r="T260" s="121">
        <f t="shared" si="106"/>
        <v>219.92923697977722</v>
      </c>
      <c r="U260" s="168"/>
      <c r="V260" s="168"/>
      <c r="W260" s="84"/>
      <c r="X260" s="54"/>
      <c r="Y260" s="44"/>
      <c r="Z260" s="44"/>
      <c r="AA260" s="44"/>
      <c r="AB260" s="44"/>
      <c r="AC260" s="44"/>
      <c r="AD260" s="44"/>
      <c r="AE260" s="44"/>
      <c r="AF260" s="44"/>
      <c r="AG260" s="44"/>
      <c r="AH260" s="44"/>
      <c r="AI260" s="141"/>
      <c r="AJ260" s="169"/>
      <c r="AK260" s="120"/>
      <c r="AL260" s="143"/>
      <c r="AM260" s="88"/>
      <c r="AN260" s="88"/>
      <c r="AO260" s="60"/>
      <c r="AP260" s="88"/>
      <c r="AQ260" s="88"/>
      <c r="AR260" s="88"/>
      <c r="AS260" s="88"/>
      <c r="AT260" s="88"/>
      <c r="AU260" s="60"/>
      <c r="AV260" s="60"/>
    </row>
    <row r="261" spans="1:48" s="135" customFormat="1" ht="12.75" thickBot="1">
      <c r="A261" s="234" t="s">
        <v>487</v>
      </c>
      <c r="B261" s="126">
        <f>SUM(B254:B260)</f>
        <v>19446</v>
      </c>
      <c r="C261" s="127"/>
      <c r="D261" s="126">
        <f>SUM(D254:D260)</f>
        <v>5797.0000000000045</v>
      </c>
      <c r="E261" s="127"/>
      <c r="F261" s="126">
        <f>SUM(F254:F260)</f>
        <v>14174.000000000004</v>
      </c>
      <c r="G261" s="102"/>
      <c r="H261" s="104"/>
      <c r="I261" s="127"/>
      <c r="J261" s="128">
        <f>SUM(J254:J260)</f>
        <v>164628.81000000006</v>
      </c>
      <c r="K261" s="102"/>
      <c r="L261" s="128">
        <f>SUM(L254:L260)</f>
        <v>164628.81000000006</v>
      </c>
      <c r="M261" s="102"/>
      <c r="N261" s="129">
        <f>SUM(N255:N260)</f>
        <v>5797.0000000000045</v>
      </c>
      <c r="O261" s="106"/>
      <c r="P261" s="129">
        <f>SUM(P256:P260)</f>
        <v>14174.000000000004</v>
      </c>
      <c r="Q261" s="106"/>
      <c r="R261" s="108"/>
      <c r="S261" s="172"/>
      <c r="T261" s="231">
        <f>SUM(T254:T260)</f>
        <v>200702.26479040316</v>
      </c>
      <c r="U261" s="172"/>
      <c r="V261" s="172"/>
      <c r="W261" s="124"/>
      <c r="X261" s="58"/>
      <c r="Y261" s="55"/>
      <c r="Z261" s="55"/>
      <c r="AA261" s="55"/>
      <c r="AB261" s="55"/>
      <c r="AC261" s="55"/>
      <c r="AD261" s="55"/>
      <c r="AE261" s="55"/>
      <c r="AF261" s="55"/>
      <c r="AG261" s="55"/>
      <c r="AH261" s="55"/>
      <c r="AI261" s="155"/>
      <c r="AJ261" s="173"/>
      <c r="AK261" s="145"/>
      <c r="AL261" s="158"/>
      <c r="AM261" s="134"/>
      <c r="AN261" s="134"/>
      <c r="AO261" s="157"/>
      <c r="AP261" s="134"/>
      <c r="AQ261" s="134"/>
      <c r="AR261" s="134"/>
      <c r="AS261" s="134"/>
      <c r="AT261" s="134"/>
      <c r="AU261" s="157"/>
      <c r="AV261" s="157"/>
    </row>
    <row r="262" spans="1:48" s="135" customFormat="1" ht="12.75" thickTop="1">
      <c r="A262" s="234"/>
      <c r="B262" s="106"/>
      <c r="C262" s="127"/>
      <c r="D262" s="106"/>
      <c r="E262" s="127"/>
      <c r="F262" s="106"/>
      <c r="G262" s="102"/>
      <c r="H262" s="104"/>
      <c r="I262" s="127"/>
      <c r="J262" s="174"/>
      <c r="K262" s="102"/>
      <c r="L262" s="174"/>
      <c r="M262" s="102"/>
      <c r="N262" s="152"/>
      <c r="O262" s="106"/>
      <c r="P262" s="152"/>
      <c r="Q262" s="106"/>
      <c r="R262" s="108"/>
      <c r="S262" s="172"/>
      <c r="T262" s="233"/>
      <c r="U262" s="172"/>
      <c r="V262" s="172"/>
      <c r="W262" s="124"/>
      <c r="X262" s="58"/>
      <c r="Y262" s="55"/>
      <c r="Z262" s="55"/>
      <c r="AA262" s="55"/>
      <c r="AB262" s="55"/>
      <c r="AC262" s="55"/>
      <c r="AD262" s="55"/>
      <c r="AE262" s="55"/>
      <c r="AF262" s="55"/>
      <c r="AG262" s="55"/>
      <c r="AH262" s="55"/>
      <c r="AI262" s="155"/>
      <c r="AJ262" s="173"/>
      <c r="AK262" s="145"/>
      <c r="AL262" s="158"/>
      <c r="AM262" s="134"/>
      <c r="AN262" s="134"/>
      <c r="AO262" s="157"/>
      <c r="AP262" s="134"/>
      <c r="AQ262" s="134"/>
      <c r="AR262" s="134"/>
      <c r="AS262" s="134"/>
      <c r="AT262" s="134"/>
      <c r="AU262" s="157"/>
      <c r="AV262" s="157"/>
    </row>
    <row r="263" spans="1:48" ht="12.75" thickBot="1">
      <c r="A263" s="235" t="s">
        <v>488</v>
      </c>
      <c r="B263" s="66"/>
      <c r="C263" s="114"/>
      <c r="D263" s="66"/>
      <c r="E263" s="114"/>
      <c r="F263" s="66"/>
      <c r="G263" s="66"/>
      <c r="H263" s="68"/>
      <c r="I263" s="114"/>
      <c r="J263" s="121"/>
      <c r="K263" s="66"/>
      <c r="L263" s="137">
        <f>L261/+$D261</f>
        <v>28.39896670691736</v>
      </c>
      <c r="M263" s="66"/>
      <c r="N263" s="71"/>
      <c r="O263" s="70"/>
      <c r="P263" s="71"/>
      <c r="Q263" s="66"/>
      <c r="R263" s="72"/>
      <c r="S263" s="115"/>
      <c r="T263" s="137">
        <f>T261/+$D261</f>
        <v>34.621746556909265</v>
      </c>
      <c r="U263" s="115">
        <f>$T263-$L263</f>
        <v>6.2227798499919054</v>
      </c>
      <c r="V263" s="115">
        <f>U263/$L263</f>
        <v>0.21911993891229056</v>
      </c>
      <c r="W263" s="84"/>
      <c r="X263" s="54"/>
      <c r="Y263" s="44"/>
      <c r="Z263" s="44"/>
      <c r="AA263" s="44"/>
      <c r="AB263" s="44"/>
      <c r="AC263" s="44"/>
      <c r="AD263" s="44"/>
      <c r="AE263" s="44"/>
      <c r="AF263" s="44"/>
      <c r="AG263" s="44"/>
      <c r="AH263" s="44"/>
      <c r="AI263" s="141"/>
      <c r="AJ263" s="169"/>
      <c r="AK263" s="120"/>
      <c r="AL263" s="143"/>
      <c r="AM263" s="88"/>
      <c r="AN263" s="88"/>
      <c r="AO263" s="60"/>
      <c r="AP263" s="88"/>
      <c r="AQ263" s="88"/>
      <c r="AR263" s="88"/>
      <c r="AS263" s="88"/>
      <c r="AT263" s="88"/>
      <c r="AU263" s="60"/>
      <c r="AV263" s="60"/>
    </row>
    <row r="264" spans="1:48" ht="12.75" thickTop="1">
      <c r="A264" s="113" t="s">
        <v>401</v>
      </c>
      <c r="B264" s="94">
        <f>(+'[3]3-4" W Coml E14'!$I$44+'[3]3-4" W ResCom E14'!$I$15)/1000</f>
        <v>4944</v>
      </c>
      <c r="C264" s="114"/>
      <c r="D264" s="66"/>
      <c r="E264" s="114"/>
      <c r="I264" s="114"/>
      <c r="K264" s="66"/>
      <c r="L264" s="69"/>
      <c r="M264" s="66"/>
      <c r="N264" s="71"/>
      <c r="O264" s="70"/>
      <c r="P264" s="71"/>
      <c r="Q264" s="66"/>
      <c r="R264" s="72"/>
      <c r="S264" s="168"/>
      <c r="T264" s="121"/>
      <c r="U264" s="168"/>
      <c r="V264" s="168"/>
      <c r="W264" s="84"/>
      <c r="X264" s="54"/>
      <c r="Y264" s="44"/>
      <c r="Z264" s="44"/>
      <c r="AA264" s="44"/>
      <c r="AB264" s="44"/>
      <c r="AC264" s="44"/>
      <c r="AD264" s="44"/>
      <c r="AE264" s="44"/>
      <c r="AF264" s="44"/>
      <c r="AG264" s="44"/>
      <c r="AH264" s="44"/>
      <c r="AI264" s="141"/>
      <c r="AJ264" s="169"/>
      <c r="AK264" s="120"/>
      <c r="AL264" s="143"/>
      <c r="AM264" s="88"/>
      <c r="AN264" s="88"/>
      <c r="AO264" s="60"/>
      <c r="AP264" s="88"/>
      <c r="AQ264" s="88"/>
      <c r="AR264" s="88"/>
      <c r="AS264" s="88"/>
      <c r="AT264" s="88"/>
      <c r="AU264" s="60"/>
      <c r="AV264" s="60"/>
    </row>
    <row r="265" spans="1:48">
      <c r="A265" s="221" t="s">
        <v>383</v>
      </c>
      <c r="C265" s="114"/>
      <c r="D265" s="66">
        <f>+'[3]3-4" W Coml E14'!$S$48+'[3]3-4" W ResCom E14'!$S$19</f>
        <v>1243.9999999999995</v>
      </c>
      <c r="E265" s="114"/>
      <c r="H265" s="229">
        <f>+'[3]3-4" W Coml E14'!$S$2</f>
        <v>11.99</v>
      </c>
      <c r="I265" s="114"/>
      <c r="J265" s="121">
        <f>H265*D265</f>
        <v>14915.559999999994</v>
      </c>
      <c r="K265" s="66"/>
      <c r="L265" s="69">
        <f>+J265</f>
        <v>14915.559999999994</v>
      </c>
      <c r="M265" s="66"/>
      <c r="N265" s="71">
        <f>D265</f>
        <v>1243.9999999999995</v>
      </c>
      <c r="O265" s="70"/>
      <c r="P265" s="71"/>
      <c r="Q265" s="66"/>
      <c r="R265" s="120">
        <f>H265*(1+$W$5)</f>
        <v>14.617248067558362</v>
      </c>
      <c r="S265" s="168"/>
      <c r="T265" s="121">
        <f>R265*+D265</f>
        <v>18183.856596042595</v>
      </c>
      <c r="U265" s="168"/>
      <c r="V265" s="168"/>
      <c r="W265" s="84"/>
      <c r="X265" s="54"/>
      <c r="Y265" s="44"/>
      <c r="Z265" s="44"/>
      <c r="AA265" s="44"/>
      <c r="AB265" s="44"/>
      <c r="AC265" s="44"/>
      <c r="AD265" s="44"/>
      <c r="AE265" s="44"/>
      <c r="AF265" s="44"/>
      <c r="AG265" s="44"/>
      <c r="AH265" s="44"/>
      <c r="AI265" s="141"/>
      <c r="AJ265" s="169"/>
      <c r="AK265" s="120"/>
      <c r="AL265" s="143"/>
      <c r="AM265" s="88"/>
      <c r="AN265" s="88"/>
      <c r="AO265" s="60"/>
      <c r="AP265" s="88"/>
      <c r="AQ265" s="88"/>
      <c r="AR265" s="88"/>
      <c r="AS265" s="88"/>
      <c r="AT265" s="88"/>
      <c r="AU265" s="60"/>
      <c r="AV265" s="60"/>
    </row>
    <row r="266" spans="1:48">
      <c r="A266" s="221" t="s">
        <v>384</v>
      </c>
      <c r="C266" s="114"/>
      <c r="D266" s="66"/>
      <c r="E266" s="114"/>
      <c r="F266" s="94">
        <f>+'[3]3-4" W Coml E14'!$V$48+'[3]3-4" W ResCom E14'!$V$19</f>
        <v>2624</v>
      </c>
      <c r="H266" s="236">
        <f>+'[3]3-4" W Coml E14'!$S4</f>
        <v>6.79</v>
      </c>
      <c r="I266" s="224"/>
      <c r="J266" s="71">
        <f>H266*F266</f>
        <v>17816.96</v>
      </c>
      <c r="K266" s="66"/>
      <c r="L266" s="69">
        <f t="shared" ref="L266:L270" si="107">+J266</f>
        <v>17816.96</v>
      </c>
      <c r="M266" s="66"/>
      <c r="N266" s="71"/>
      <c r="O266" s="70"/>
      <c r="P266" s="71">
        <f>SUM(F266)</f>
        <v>2624</v>
      </c>
      <c r="Q266" s="66"/>
      <c r="R266" s="120">
        <f t="shared" ref="R266:R270" si="108">H266*(1+$W$5)</f>
        <v>8.2778243852144513</v>
      </c>
      <c r="S266" s="168"/>
      <c r="T266" s="121">
        <f>R266*F266</f>
        <v>21721.01118680272</v>
      </c>
      <c r="U266" s="168"/>
      <c r="V266" s="168"/>
      <c r="W266" s="84"/>
      <c r="X266" s="54"/>
      <c r="Y266" s="44"/>
      <c r="Z266" s="44"/>
      <c r="AA266" s="44"/>
      <c r="AB266" s="44"/>
      <c r="AC266" s="44"/>
      <c r="AD266" s="44"/>
      <c r="AE266" s="44"/>
      <c r="AF266" s="44"/>
      <c r="AG266" s="44"/>
      <c r="AH266" s="44"/>
      <c r="AI266" s="141"/>
      <c r="AJ266" s="169"/>
      <c r="AK266" s="120"/>
      <c r="AL266" s="143"/>
      <c r="AM266" s="88"/>
      <c r="AN266" s="88"/>
      <c r="AO266" s="60"/>
      <c r="AP266" s="88"/>
      <c r="AQ266" s="88"/>
      <c r="AR266" s="88"/>
      <c r="AS266" s="88"/>
      <c r="AT266" s="88"/>
      <c r="AU266" s="60"/>
      <c r="AV266" s="60"/>
    </row>
    <row r="267" spans="1:48">
      <c r="A267" s="221" t="s">
        <v>385</v>
      </c>
      <c r="C267" s="114"/>
      <c r="D267" s="66"/>
      <c r="E267" s="114"/>
      <c r="F267" s="94">
        <f>+'[3]3-4" W Coml E14'!$W$48</f>
        <v>426.00000000000006</v>
      </c>
      <c r="H267" s="236">
        <f>+'[3]3-4" W Coml E14'!$S5</f>
        <v>6.23</v>
      </c>
      <c r="I267" s="224"/>
      <c r="J267" s="71">
        <f>H267*F267</f>
        <v>2653.9800000000005</v>
      </c>
      <c r="K267" s="66"/>
      <c r="L267" s="69">
        <f t="shared" si="107"/>
        <v>2653.9800000000005</v>
      </c>
      <c r="M267" s="66"/>
      <c r="N267" s="71"/>
      <c r="O267" s="70"/>
      <c r="P267" s="71">
        <f t="shared" ref="P267:P270" si="109">SUM(F267)</f>
        <v>426.00000000000006</v>
      </c>
      <c r="Q267" s="66"/>
      <c r="R267" s="120">
        <f t="shared" si="108"/>
        <v>7.5951172194235701</v>
      </c>
      <c r="S267" s="168"/>
      <c r="T267" s="121">
        <f t="shared" ref="T267:T270" si="110">R267*F267</f>
        <v>3235.5199354744414</v>
      </c>
      <c r="U267" s="168"/>
      <c r="V267" s="168"/>
      <c r="W267" s="87"/>
      <c r="X267" s="54"/>
      <c r="Y267" s="44"/>
      <c r="Z267" s="44"/>
      <c r="AA267" s="44"/>
      <c r="AB267" s="44"/>
      <c r="AC267" s="44"/>
      <c r="AD267" s="44"/>
      <c r="AE267" s="44"/>
      <c r="AF267" s="44"/>
      <c r="AG267" s="44"/>
      <c r="AH267" s="44"/>
      <c r="AI267" s="141"/>
      <c r="AJ267" s="169"/>
      <c r="AK267" s="120"/>
      <c r="AL267" s="143"/>
      <c r="AM267" s="88"/>
      <c r="AN267" s="88"/>
      <c r="AO267" s="60"/>
      <c r="AP267" s="88"/>
      <c r="AQ267" s="88"/>
      <c r="AR267" s="88"/>
      <c r="AS267" s="88"/>
      <c r="AT267" s="88"/>
      <c r="AU267" s="60"/>
      <c r="AV267" s="60"/>
    </row>
    <row r="268" spans="1:48">
      <c r="A268" s="221" t="s">
        <v>386</v>
      </c>
      <c r="C268" s="114"/>
      <c r="D268" s="66"/>
      <c r="E268" s="114"/>
      <c r="F268" s="94">
        <f>+'[3]3-4" W Coml E14'!$X$48</f>
        <v>129.99999999999997</v>
      </c>
      <c r="H268" s="236">
        <f>+'[3]3-4" W Coml E14'!$S6</f>
        <v>5.68</v>
      </c>
      <c r="I268" s="224"/>
      <c r="J268" s="71">
        <f>H268*F268</f>
        <v>738.39999999999975</v>
      </c>
      <c r="K268" s="66"/>
      <c r="L268" s="69">
        <f t="shared" si="107"/>
        <v>738.39999999999975</v>
      </c>
      <c r="M268" s="66"/>
      <c r="N268" s="71"/>
      <c r="O268" s="70"/>
      <c r="P268" s="71">
        <f t="shared" si="109"/>
        <v>129.99999999999997</v>
      </c>
      <c r="Q268" s="66"/>
      <c r="R268" s="120">
        <f t="shared" si="108"/>
        <v>6.9246012530218088</v>
      </c>
      <c r="S268" s="168"/>
      <c r="T268" s="121">
        <f t="shared" si="110"/>
        <v>900.19816289283494</v>
      </c>
      <c r="U268" s="168"/>
      <c r="V268" s="168"/>
      <c r="W268" s="87"/>
      <c r="X268" s="54"/>
      <c r="Y268" s="44"/>
      <c r="Z268" s="44"/>
      <c r="AA268" s="44"/>
      <c r="AB268" s="44"/>
      <c r="AC268" s="44"/>
      <c r="AD268" s="44"/>
      <c r="AE268" s="44"/>
      <c r="AF268" s="44"/>
      <c r="AG268" s="44"/>
      <c r="AH268" s="44"/>
      <c r="AI268" s="141"/>
      <c r="AJ268" s="169"/>
      <c r="AK268" s="120"/>
      <c r="AL268" s="143"/>
      <c r="AM268" s="88"/>
      <c r="AN268" s="88"/>
      <c r="AO268" s="60"/>
      <c r="AP268" s="88"/>
      <c r="AQ268" s="88"/>
      <c r="AR268" s="88"/>
      <c r="AS268" s="88"/>
      <c r="AT268" s="88"/>
      <c r="AU268" s="60"/>
      <c r="AV268" s="60"/>
    </row>
    <row r="269" spans="1:48">
      <c r="A269" s="221" t="s">
        <v>387</v>
      </c>
      <c r="C269" s="114"/>
      <c r="D269" s="66"/>
      <c r="E269" s="114"/>
      <c r="F269" s="94">
        <v>0</v>
      </c>
      <c r="H269" s="236">
        <f>+'[3]3-4" W Coml E14'!$S7</f>
        <v>5.04</v>
      </c>
      <c r="I269" s="224"/>
      <c r="J269" s="71">
        <f>H269*F269</f>
        <v>0</v>
      </c>
      <c r="K269" s="66"/>
      <c r="L269" s="69">
        <f t="shared" si="107"/>
        <v>0</v>
      </c>
      <c r="M269" s="66"/>
      <c r="N269" s="71"/>
      <c r="O269" s="70"/>
      <c r="P269" s="71">
        <f t="shared" si="109"/>
        <v>0</v>
      </c>
      <c r="Q269" s="66"/>
      <c r="R269" s="120">
        <f t="shared" si="108"/>
        <v>6.1443644921179441</v>
      </c>
      <c r="S269" s="168"/>
      <c r="T269" s="121">
        <f t="shared" si="110"/>
        <v>0</v>
      </c>
      <c r="U269" s="168"/>
      <c r="V269" s="168"/>
      <c r="W269" s="87"/>
      <c r="X269" s="54"/>
      <c r="Y269" s="44"/>
      <c r="Z269" s="44"/>
      <c r="AA269" s="44"/>
      <c r="AB269" s="44"/>
      <c r="AC269" s="44"/>
      <c r="AD269" s="44"/>
      <c r="AE269" s="44"/>
      <c r="AF269" s="44"/>
      <c r="AG269" s="44"/>
      <c r="AH269" s="44"/>
      <c r="AI269" s="141"/>
      <c r="AJ269" s="169"/>
      <c r="AK269" s="120"/>
      <c r="AL269" s="143"/>
      <c r="AM269" s="88"/>
      <c r="AN269" s="88"/>
      <c r="AO269" s="60"/>
      <c r="AP269" s="88"/>
      <c r="AQ269" s="88"/>
      <c r="AR269" s="88"/>
      <c r="AS269" s="88"/>
      <c r="AT269" s="88"/>
      <c r="AU269" s="60"/>
      <c r="AV269" s="60"/>
    </row>
    <row r="270" spans="1:48">
      <c r="A270" s="221" t="s">
        <v>388</v>
      </c>
      <c r="C270" s="114"/>
      <c r="D270" s="66"/>
      <c r="E270" s="114"/>
      <c r="F270" s="94">
        <v>0</v>
      </c>
      <c r="H270" s="236">
        <f>+'[3]3-4" W Coml E14'!$S8</f>
        <v>4.4000000000000004</v>
      </c>
      <c r="I270" s="224"/>
      <c r="J270" s="71">
        <f>H270*F270</f>
        <v>0</v>
      </c>
      <c r="K270" s="66"/>
      <c r="L270" s="69">
        <f t="shared" si="107"/>
        <v>0</v>
      </c>
      <c r="M270" s="66"/>
      <c r="N270" s="71"/>
      <c r="O270" s="70"/>
      <c r="P270" s="71">
        <f t="shared" si="109"/>
        <v>0</v>
      </c>
      <c r="Q270" s="66"/>
      <c r="R270" s="120">
        <f t="shared" si="108"/>
        <v>5.3641277312140785</v>
      </c>
      <c r="S270" s="168"/>
      <c r="T270" s="121">
        <f t="shared" si="110"/>
        <v>0</v>
      </c>
      <c r="U270" s="168"/>
      <c r="V270" s="168"/>
      <c r="W270" s="87"/>
      <c r="X270" s="54"/>
      <c r="Y270" s="44"/>
      <c r="Z270" s="44"/>
      <c r="AA270" s="44"/>
      <c r="AB270" s="44"/>
      <c r="AC270" s="44"/>
      <c r="AD270" s="44"/>
      <c r="AE270" s="44"/>
      <c r="AF270" s="44"/>
      <c r="AG270" s="44"/>
      <c r="AH270" s="44"/>
      <c r="AI270" s="141"/>
      <c r="AJ270" s="169"/>
      <c r="AK270" s="120"/>
      <c r="AL270" s="143"/>
      <c r="AM270" s="88"/>
      <c r="AN270" s="88"/>
      <c r="AO270" s="60"/>
      <c r="AP270" s="88"/>
      <c r="AQ270" s="88"/>
      <c r="AR270" s="88"/>
      <c r="AS270" s="88"/>
      <c r="AT270" s="88"/>
      <c r="AU270" s="60"/>
      <c r="AV270" s="60"/>
    </row>
    <row r="271" spans="1:48" s="135" customFormat="1" ht="12.75" thickBot="1">
      <c r="A271" s="234" t="s">
        <v>402</v>
      </c>
      <c r="B271" s="126">
        <f>SUM(B264:B270)</f>
        <v>4944</v>
      </c>
      <c r="C271" s="127"/>
      <c r="D271" s="126">
        <f>SUM(D264:D270)</f>
        <v>1243.9999999999995</v>
      </c>
      <c r="E271" s="127"/>
      <c r="F271" s="126">
        <f>SUM(F264:F270)</f>
        <v>3180</v>
      </c>
      <c r="G271" s="102"/>
      <c r="H271" s="104"/>
      <c r="I271" s="127"/>
      <c r="J271" s="128">
        <f>SUM(J264:J270)</f>
        <v>36124.899999999994</v>
      </c>
      <c r="K271" s="102"/>
      <c r="L271" s="128">
        <f>SUM(L264:L270)</f>
        <v>36124.899999999994</v>
      </c>
      <c r="M271" s="102"/>
      <c r="N271" s="129">
        <f>SUM(N265:N270)</f>
        <v>1243.9999999999995</v>
      </c>
      <c r="O271" s="106"/>
      <c r="P271" s="129">
        <f>SUM(P266:P270)</f>
        <v>3180</v>
      </c>
      <c r="Q271" s="106"/>
      <c r="R271" s="237"/>
      <c r="S271" s="172"/>
      <c r="T271" s="231">
        <f>SUM(T264:T270)</f>
        <v>44040.585881212588</v>
      </c>
      <c r="U271" s="172"/>
      <c r="V271" s="172"/>
      <c r="W271" s="176"/>
      <c r="X271" s="58"/>
      <c r="Y271" s="55"/>
      <c r="Z271" s="55"/>
      <c r="AA271" s="55"/>
      <c r="AB271" s="55"/>
      <c r="AC271" s="55"/>
      <c r="AD271" s="55"/>
      <c r="AE271" s="55"/>
      <c r="AF271" s="55"/>
      <c r="AG271" s="55"/>
      <c r="AH271" s="55"/>
      <c r="AI271" s="155"/>
      <c r="AJ271" s="173"/>
      <c r="AK271" s="145"/>
      <c r="AL271" s="158"/>
      <c r="AM271" s="134"/>
      <c r="AN271" s="134"/>
      <c r="AO271" s="157"/>
      <c r="AP271" s="134"/>
      <c r="AQ271" s="134"/>
      <c r="AR271" s="134"/>
      <c r="AS271" s="134"/>
      <c r="AT271" s="134"/>
      <c r="AU271" s="157"/>
      <c r="AV271" s="157"/>
    </row>
    <row r="272" spans="1:48" s="135" customFormat="1" ht="12.75" thickTop="1">
      <c r="A272" s="234"/>
      <c r="B272" s="106"/>
      <c r="C272" s="127"/>
      <c r="D272" s="106"/>
      <c r="E272" s="127"/>
      <c r="F272" s="106"/>
      <c r="G272" s="102"/>
      <c r="H272" s="104"/>
      <c r="I272" s="127"/>
      <c r="J272" s="174"/>
      <c r="K272" s="102"/>
      <c r="L272" s="174"/>
      <c r="M272" s="102"/>
      <c r="N272" s="152"/>
      <c r="O272" s="106"/>
      <c r="P272" s="152"/>
      <c r="Q272" s="106"/>
      <c r="R272" s="108"/>
      <c r="S272" s="172"/>
      <c r="T272" s="233"/>
      <c r="U272" s="172"/>
      <c r="V272" s="172"/>
      <c r="W272" s="176"/>
      <c r="X272" s="58"/>
      <c r="Y272" s="55"/>
      <c r="Z272" s="55"/>
      <c r="AA272" s="55"/>
      <c r="AB272" s="55"/>
      <c r="AC272" s="55"/>
      <c r="AD272" s="55"/>
      <c r="AE272" s="55"/>
      <c r="AF272" s="55"/>
      <c r="AG272" s="55"/>
      <c r="AH272" s="55"/>
      <c r="AI272" s="155"/>
      <c r="AJ272" s="173"/>
      <c r="AK272" s="145"/>
      <c r="AL272" s="158"/>
      <c r="AM272" s="134"/>
      <c r="AN272" s="134"/>
      <c r="AO272" s="157"/>
      <c r="AP272" s="134"/>
      <c r="AQ272" s="134"/>
      <c r="AR272" s="134"/>
      <c r="AS272" s="134"/>
      <c r="AT272" s="134"/>
      <c r="AU272" s="157"/>
      <c r="AV272" s="157"/>
    </row>
    <row r="273" spans="1:48" ht="12.75" thickBot="1">
      <c r="A273" s="235" t="s">
        <v>403</v>
      </c>
      <c r="B273" s="66"/>
      <c r="C273" s="114"/>
      <c r="D273" s="66"/>
      <c r="E273" s="114"/>
      <c r="F273" s="66"/>
      <c r="G273" s="66"/>
      <c r="H273" s="68"/>
      <c r="I273" s="114"/>
      <c r="J273" s="121"/>
      <c r="K273" s="66"/>
      <c r="L273" s="137">
        <f>L271/+$D271</f>
        <v>29.039308681672033</v>
      </c>
      <c r="M273" s="66"/>
      <c r="N273" s="71"/>
      <c r="O273" s="70"/>
      <c r="P273" s="71"/>
      <c r="Q273" s="66"/>
      <c r="R273" s="72"/>
      <c r="S273" s="115"/>
      <c r="T273" s="137">
        <f>T271/+$D271</f>
        <v>35.40240022605515</v>
      </c>
      <c r="U273" s="115">
        <f>$T273-$L273</f>
        <v>6.3630915443831171</v>
      </c>
      <c r="V273" s="115">
        <f>U273/$L273</f>
        <v>0.21911993891229029</v>
      </c>
      <c r="W273" s="87"/>
      <c r="X273" s="54"/>
      <c r="Y273" s="44"/>
      <c r="Z273" s="44"/>
      <c r="AA273" s="44"/>
      <c r="AB273" s="44"/>
      <c r="AC273" s="44"/>
      <c r="AD273" s="44"/>
      <c r="AE273" s="44"/>
      <c r="AF273" s="44"/>
      <c r="AG273" s="44"/>
      <c r="AH273" s="44"/>
      <c r="AI273" s="141"/>
      <c r="AJ273" s="169"/>
      <c r="AK273" s="120"/>
      <c r="AL273" s="143"/>
      <c r="AM273" s="88"/>
      <c r="AN273" s="88"/>
      <c r="AO273" s="60"/>
      <c r="AP273" s="88"/>
      <c r="AQ273" s="88"/>
      <c r="AR273" s="88"/>
      <c r="AS273" s="88"/>
      <c r="AT273" s="88"/>
      <c r="AU273" s="60"/>
      <c r="AV273" s="60"/>
    </row>
    <row r="274" spans="1:48" ht="12.75" thickTop="1">
      <c r="A274" s="113" t="s">
        <v>489</v>
      </c>
      <c r="B274" s="94">
        <f>+'[3]3-4" W Gov E14'!$I$22/1000</f>
        <v>198</v>
      </c>
      <c r="C274" s="114"/>
      <c r="D274" s="66"/>
      <c r="E274" s="114"/>
      <c r="I274" s="114"/>
      <c r="K274" s="66"/>
      <c r="L274" s="69"/>
      <c r="M274" s="66"/>
      <c r="N274" s="71"/>
      <c r="O274" s="70"/>
      <c r="P274" s="71"/>
      <c r="Q274" s="66"/>
      <c r="R274" s="72"/>
      <c r="S274" s="168"/>
      <c r="T274" s="121"/>
      <c r="U274" s="168"/>
      <c r="V274" s="168"/>
      <c r="W274" s="87" t="s">
        <v>490</v>
      </c>
      <c r="X274" s="54"/>
      <c r="Y274" s="44"/>
      <c r="Z274" s="44"/>
      <c r="AA274" s="44"/>
      <c r="AB274" s="44"/>
      <c r="AC274" s="44"/>
      <c r="AD274" s="44"/>
      <c r="AE274" s="44"/>
      <c r="AF274" s="44"/>
      <c r="AG274" s="44"/>
      <c r="AH274" s="44"/>
      <c r="AI274" s="141"/>
      <c r="AJ274" s="142"/>
      <c r="AK274" s="60"/>
      <c r="AL274" s="143"/>
      <c r="AM274" s="88"/>
      <c r="AN274" s="88"/>
      <c r="AO274" s="60"/>
      <c r="AP274" s="88"/>
      <c r="AQ274" s="88"/>
      <c r="AR274" s="88"/>
      <c r="AS274" s="88"/>
      <c r="AT274" s="88"/>
      <c r="AU274" s="60"/>
      <c r="AV274" s="60"/>
    </row>
    <row r="275" spans="1:48">
      <c r="A275" s="221" t="s">
        <v>383</v>
      </c>
      <c r="C275" s="114"/>
      <c r="D275" s="66">
        <f>+'[3]3-4" W Gov E14'!$S$26</f>
        <v>97.000000000000014</v>
      </c>
      <c r="E275" s="114"/>
      <c r="H275" s="229">
        <f>+'[3]3-4" W Gov E14'!$S$2</f>
        <v>11.99</v>
      </c>
      <c r="I275" s="114"/>
      <c r="J275" s="121">
        <f>H275*D275</f>
        <v>1163.0300000000002</v>
      </c>
      <c r="K275" s="66"/>
      <c r="L275" s="69">
        <f>+J275</f>
        <v>1163.0300000000002</v>
      </c>
      <c r="M275" s="66"/>
      <c r="N275" s="71">
        <f>D275</f>
        <v>97.000000000000014</v>
      </c>
      <c r="O275" s="70"/>
      <c r="P275" s="71"/>
      <c r="Q275" s="66"/>
      <c r="R275" s="120">
        <f>H275*(1+$W$5)</f>
        <v>14.617248067558362</v>
      </c>
      <c r="S275" s="168"/>
      <c r="T275" s="121">
        <f>R275*+D275</f>
        <v>1417.8730625531614</v>
      </c>
      <c r="U275" s="168"/>
      <c r="V275" s="168"/>
      <c r="W275" s="87"/>
      <c r="X275" s="54"/>
      <c r="Y275" s="44"/>
      <c r="Z275" s="44"/>
      <c r="AA275" s="44"/>
      <c r="AB275" s="44"/>
      <c r="AC275" s="44"/>
      <c r="AD275" s="44"/>
      <c r="AE275" s="44"/>
      <c r="AF275" s="44"/>
      <c r="AG275" s="44"/>
      <c r="AH275" s="44"/>
      <c r="AI275" s="141"/>
      <c r="AJ275" s="142"/>
      <c r="AK275" s="60"/>
      <c r="AL275" s="143"/>
      <c r="AM275" s="88"/>
      <c r="AN275" s="88"/>
      <c r="AO275" s="60"/>
      <c r="AP275" s="88"/>
      <c r="AQ275" s="88"/>
      <c r="AR275" s="88"/>
      <c r="AS275" s="88"/>
      <c r="AT275" s="88"/>
      <c r="AU275" s="60"/>
      <c r="AV275" s="60"/>
    </row>
    <row r="276" spans="1:48">
      <c r="A276" s="221" t="s">
        <v>384</v>
      </c>
      <c r="C276" s="114"/>
      <c r="D276" s="66"/>
      <c r="E276" s="114"/>
      <c r="F276" s="94">
        <f>+'[3]3-4" W Gov E14'!$V$26</f>
        <v>130</v>
      </c>
      <c r="H276" s="236">
        <f>+'[3]3-4" W Gov E14'!$S4</f>
        <v>6.79</v>
      </c>
      <c r="I276" s="114"/>
      <c r="J276" s="71">
        <f>H276*F276</f>
        <v>882.7</v>
      </c>
      <c r="K276" s="66"/>
      <c r="L276" s="69">
        <f t="shared" ref="L276:L280" si="111">+J276</f>
        <v>882.7</v>
      </c>
      <c r="M276" s="66"/>
      <c r="N276" s="71"/>
      <c r="O276" s="70"/>
      <c r="P276" s="71">
        <f>SUM(F276)</f>
        <v>130</v>
      </c>
      <c r="Q276" s="66"/>
      <c r="R276" s="120">
        <f t="shared" ref="R276:R280" si="112">H276*(1+$W$5)</f>
        <v>8.2778243852144513</v>
      </c>
      <c r="S276" s="168"/>
      <c r="T276" s="121">
        <f>R276*F276</f>
        <v>1076.1171700778787</v>
      </c>
      <c r="U276" s="168"/>
      <c r="V276" s="168"/>
      <c r="W276" s="87"/>
      <c r="X276" s="54"/>
      <c r="Y276" s="44"/>
      <c r="Z276" s="44"/>
      <c r="AA276" s="44"/>
      <c r="AB276" s="44"/>
      <c r="AC276" s="44"/>
      <c r="AD276" s="44"/>
      <c r="AE276" s="44"/>
      <c r="AF276" s="44"/>
      <c r="AG276" s="44"/>
      <c r="AH276" s="44"/>
      <c r="AI276" s="141"/>
      <c r="AJ276" s="142"/>
      <c r="AK276" s="60"/>
      <c r="AL276" s="143"/>
      <c r="AM276" s="88"/>
      <c r="AN276" s="88"/>
      <c r="AO276" s="60"/>
      <c r="AP276" s="88"/>
      <c r="AQ276" s="88"/>
      <c r="AR276" s="88"/>
      <c r="AS276" s="88"/>
      <c r="AT276" s="88"/>
      <c r="AU276" s="60"/>
      <c r="AV276" s="60"/>
    </row>
    <row r="277" spans="1:48">
      <c r="A277" s="221" t="s">
        <v>385</v>
      </c>
      <c r="C277" s="114"/>
      <c r="D277" s="66"/>
      <c r="E277" s="114"/>
      <c r="F277" s="94">
        <f>+'[3]3-4" W Gov E14'!$W$26</f>
        <v>13</v>
      </c>
      <c r="H277" s="236">
        <f>+'[3]3-4" W Gov E14'!$S5</f>
        <v>6.23</v>
      </c>
      <c r="I277" s="114"/>
      <c r="J277" s="71">
        <f>H277*F277</f>
        <v>80.990000000000009</v>
      </c>
      <c r="K277" s="66"/>
      <c r="L277" s="69">
        <f t="shared" si="111"/>
        <v>80.990000000000009</v>
      </c>
      <c r="M277" s="66"/>
      <c r="N277" s="71"/>
      <c r="O277" s="70"/>
      <c r="P277" s="71">
        <f t="shared" ref="P277:P280" si="113">SUM(F277)</f>
        <v>13</v>
      </c>
      <c r="Q277" s="66"/>
      <c r="R277" s="120">
        <f t="shared" si="112"/>
        <v>7.5951172194235701</v>
      </c>
      <c r="S277" s="168"/>
      <c r="T277" s="121">
        <f t="shared" ref="T277:T280" si="114">R277*F277</f>
        <v>98.736523852506409</v>
      </c>
      <c r="U277" s="168"/>
      <c r="V277" s="168"/>
      <c r="W277" s="87"/>
      <c r="X277" s="54"/>
      <c r="Y277" s="44"/>
      <c r="Z277" s="44"/>
      <c r="AA277" s="44"/>
      <c r="AB277" s="44"/>
      <c r="AC277" s="44"/>
      <c r="AD277" s="44"/>
      <c r="AE277" s="44"/>
      <c r="AF277" s="44"/>
      <c r="AG277" s="44"/>
      <c r="AH277" s="44"/>
      <c r="AI277" s="141"/>
      <c r="AJ277" s="142"/>
      <c r="AK277" s="60"/>
      <c r="AL277" s="143"/>
      <c r="AM277" s="88"/>
      <c r="AN277" s="88"/>
      <c r="AO277" s="60"/>
      <c r="AP277" s="88"/>
      <c r="AQ277" s="88"/>
      <c r="AR277" s="88"/>
      <c r="AS277" s="88"/>
      <c r="AT277" s="88"/>
      <c r="AU277" s="60"/>
      <c r="AV277" s="60"/>
    </row>
    <row r="278" spans="1:48">
      <c r="A278" s="221" t="s">
        <v>386</v>
      </c>
      <c r="C278" s="114"/>
      <c r="D278" s="66"/>
      <c r="E278" s="114"/>
      <c r="F278" s="94">
        <v>0</v>
      </c>
      <c r="H278" s="236">
        <f>+'[3]3-4" W Gov E14'!$S6</f>
        <v>5.68</v>
      </c>
      <c r="I278" s="114"/>
      <c r="J278" s="71">
        <f>H278*F278</f>
        <v>0</v>
      </c>
      <c r="K278" s="66"/>
      <c r="L278" s="69">
        <f t="shared" si="111"/>
        <v>0</v>
      </c>
      <c r="M278" s="66"/>
      <c r="N278" s="71"/>
      <c r="O278" s="70"/>
      <c r="P278" s="71">
        <f t="shared" si="113"/>
        <v>0</v>
      </c>
      <c r="Q278" s="66"/>
      <c r="R278" s="120">
        <f t="shared" si="112"/>
        <v>6.9246012530218088</v>
      </c>
      <c r="S278" s="168"/>
      <c r="T278" s="121">
        <f t="shared" si="114"/>
        <v>0</v>
      </c>
      <c r="U278" s="168"/>
      <c r="V278" s="168"/>
      <c r="W278" s="87"/>
      <c r="X278" s="54"/>
      <c r="Y278" s="44"/>
      <c r="Z278" s="44"/>
      <c r="AA278" s="44"/>
      <c r="AB278" s="44"/>
      <c r="AC278" s="44"/>
      <c r="AD278" s="44"/>
      <c r="AE278" s="44"/>
      <c r="AF278" s="44"/>
      <c r="AG278" s="44"/>
      <c r="AH278" s="44"/>
      <c r="AI278" s="141"/>
      <c r="AJ278" s="142"/>
      <c r="AK278" s="60"/>
      <c r="AL278" s="143"/>
      <c r="AM278" s="88"/>
      <c r="AN278" s="88"/>
      <c r="AO278" s="60"/>
      <c r="AP278" s="88"/>
      <c r="AQ278" s="88"/>
      <c r="AR278" s="88"/>
      <c r="AS278" s="88"/>
      <c r="AT278" s="88"/>
      <c r="AU278" s="60"/>
      <c r="AV278" s="60"/>
    </row>
    <row r="279" spans="1:48">
      <c r="A279" s="221" t="s">
        <v>387</v>
      </c>
      <c r="C279" s="114"/>
      <c r="D279" s="66"/>
      <c r="E279" s="114"/>
      <c r="F279" s="94">
        <v>0</v>
      </c>
      <c r="H279" s="236">
        <f>+'[3]3-4" W Gov E14'!$S7</f>
        <v>5.04</v>
      </c>
      <c r="I279" s="114"/>
      <c r="J279" s="71">
        <f>H279*F279</f>
        <v>0</v>
      </c>
      <c r="K279" s="66"/>
      <c r="L279" s="69">
        <f t="shared" si="111"/>
        <v>0</v>
      </c>
      <c r="M279" s="66"/>
      <c r="N279" s="71"/>
      <c r="O279" s="70"/>
      <c r="P279" s="71">
        <f t="shared" si="113"/>
        <v>0</v>
      </c>
      <c r="Q279" s="66"/>
      <c r="R279" s="120">
        <f t="shared" si="112"/>
        <v>6.1443644921179441</v>
      </c>
      <c r="S279" s="168"/>
      <c r="T279" s="121">
        <f t="shared" si="114"/>
        <v>0</v>
      </c>
      <c r="U279" s="168"/>
      <c r="V279" s="168"/>
      <c r="W279" s="87"/>
      <c r="X279" s="54"/>
      <c r="Y279" s="44"/>
      <c r="Z279" s="44"/>
      <c r="AA279" s="44"/>
      <c r="AB279" s="44"/>
      <c r="AC279" s="44"/>
      <c r="AD279" s="44"/>
      <c r="AE279" s="44"/>
      <c r="AF279" s="44"/>
      <c r="AG279" s="44"/>
      <c r="AH279" s="44"/>
      <c r="AI279" s="141"/>
      <c r="AJ279" s="142"/>
      <c r="AK279" s="60"/>
      <c r="AL279" s="143"/>
      <c r="AM279" s="88"/>
      <c r="AN279" s="88"/>
      <c r="AO279" s="60"/>
      <c r="AP279" s="88"/>
      <c r="AQ279" s="88"/>
      <c r="AR279" s="88"/>
      <c r="AS279" s="88"/>
      <c r="AT279" s="88"/>
      <c r="AU279" s="60"/>
      <c r="AV279" s="60"/>
    </row>
    <row r="280" spans="1:48">
      <c r="A280" s="221" t="s">
        <v>388</v>
      </c>
      <c r="C280" s="114"/>
      <c r="D280" s="66"/>
      <c r="E280" s="114"/>
      <c r="F280" s="94">
        <v>0</v>
      </c>
      <c r="H280" s="236">
        <f>+'[3]3-4" W Gov E14'!$S8</f>
        <v>4.4000000000000004</v>
      </c>
      <c r="I280" s="114"/>
      <c r="J280" s="71">
        <f>H280*F280</f>
        <v>0</v>
      </c>
      <c r="K280" s="66"/>
      <c r="L280" s="69">
        <f t="shared" si="111"/>
        <v>0</v>
      </c>
      <c r="M280" s="66"/>
      <c r="N280" s="71"/>
      <c r="O280" s="70"/>
      <c r="P280" s="71">
        <f t="shared" si="113"/>
        <v>0</v>
      </c>
      <c r="Q280" s="66"/>
      <c r="R280" s="120">
        <f t="shared" si="112"/>
        <v>5.3641277312140785</v>
      </c>
      <c r="S280" s="168"/>
      <c r="T280" s="121">
        <f t="shared" si="114"/>
        <v>0</v>
      </c>
      <c r="U280" s="168"/>
      <c r="V280" s="168"/>
      <c r="W280" s="87"/>
      <c r="X280" s="54"/>
      <c r="Y280" s="44"/>
      <c r="Z280" s="44"/>
      <c r="AA280" s="44"/>
      <c r="AB280" s="44"/>
      <c r="AC280" s="44"/>
      <c r="AD280" s="44"/>
      <c r="AE280" s="44"/>
      <c r="AF280" s="44"/>
      <c r="AG280" s="44"/>
      <c r="AH280" s="44"/>
      <c r="AI280" s="141"/>
      <c r="AJ280" s="142"/>
      <c r="AK280" s="60"/>
      <c r="AL280" s="143"/>
      <c r="AM280" s="88"/>
      <c r="AN280" s="88"/>
      <c r="AO280" s="60"/>
      <c r="AP280" s="88"/>
      <c r="AQ280" s="88"/>
      <c r="AR280" s="88"/>
      <c r="AS280" s="88"/>
      <c r="AT280" s="88"/>
      <c r="AU280" s="60"/>
      <c r="AV280" s="60"/>
    </row>
    <row r="281" spans="1:48" s="135" customFormat="1" ht="12.75" thickBot="1">
      <c r="A281" s="234" t="s">
        <v>491</v>
      </c>
      <c r="B281" s="126">
        <f>SUM(B274:B280)</f>
        <v>198</v>
      </c>
      <c r="C281" s="127"/>
      <c r="D281" s="126">
        <f>SUM(D274:D280)</f>
        <v>97.000000000000014</v>
      </c>
      <c r="E281" s="127"/>
      <c r="F281" s="126">
        <f>SUM(F274:F280)</f>
        <v>143</v>
      </c>
      <c r="G281" s="102"/>
      <c r="H281" s="104"/>
      <c r="I281" s="127"/>
      <c r="J281" s="128">
        <f>SUM(J274:J280)</f>
        <v>2126.7200000000003</v>
      </c>
      <c r="K281" s="102"/>
      <c r="L281" s="128">
        <f>SUM(L274:L280)</f>
        <v>2126.7200000000003</v>
      </c>
      <c r="M281" s="102"/>
      <c r="N281" s="129">
        <f>SUM(N275:N280)</f>
        <v>97.000000000000014</v>
      </c>
      <c r="O281" s="106"/>
      <c r="P281" s="129">
        <f>SUM(P276:P280)</f>
        <v>143</v>
      </c>
      <c r="Q281" s="106"/>
      <c r="R281" s="108"/>
      <c r="S281" s="159"/>
      <c r="T281" s="238">
        <f>SUM(T274:T280)</f>
        <v>2592.7267564835465</v>
      </c>
      <c r="U281" s="159"/>
      <c r="V281" s="159"/>
      <c r="W281" s="58"/>
      <c r="X281" s="58"/>
      <c r="Y281" s="55"/>
      <c r="Z281" s="55"/>
      <c r="AA281" s="55"/>
      <c r="AB281" s="55"/>
      <c r="AC281" s="55"/>
      <c r="AD281" s="55"/>
      <c r="AE281" s="55"/>
      <c r="AF281" s="55"/>
      <c r="AG281" s="55"/>
      <c r="AH281" s="55"/>
      <c r="AI281" s="155"/>
      <c r="AJ281" s="156"/>
      <c r="AK281" s="157"/>
      <c r="AL281" s="158"/>
      <c r="AM281" s="134"/>
      <c r="AN281" s="134"/>
      <c r="AO281" s="157"/>
      <c r="AP281" s="134"/>
      <c r="AQ281" s="134"/>
      <c r="AR281" s="134"/>
      <c r="AS281" s="134"/>
      <c r="AT281" s="134"/>
      <c r="AU281" s="157"/>
      <c r="AV281" s="157"/>
    </row>
    <row r="282" spans="1:48" s="135" customFormat="1" ht="12.75" thickTop="1">
      <c r="A282" s="234"/>
      <c r="B282" s="106"/>
      <c r="C282" s="127"/>
      <c r="D282" s="106"/>
      <c r="E282" s="127"/>
      <c r="F282" s="106"/>
      <c r="G282" s="102"/>
      <c r="H282" s="104"/>
      <c r="I282" s="127"/>
      <c r="J282" s="174"/>
      <c r="K282" s="102"/>
      <c r="L282" s="174"/>
      <c r="M282" s="102"/>
      <c r="N282" s="152"/>
      <c r="O282" s="106"/>
      <c r="P282" s="152"/>
      <c r="Q282" s="106"/>
      <c r="R282" s="108"/>
      <c r="S282" s="159"/>
      <c r="T282" s="139"/>
      <c r="U282" s="159"/>
      <c r="V282" s="159"/>
      <c r="W282" s="58"/>
      <c r="X282" s="58"/>
      <c r="Y282" s="55"/>
      <c r="Z282" s="55"/>
      <c r="AA282" s="55"/>
      <c r="AB282" s="55"/>
      <c r="AC282" s="55"/>
      <c r="AD282" s="55"/>
      <c r="AE282" s="55"/>
      <c r="AF282" s="55"/>
      <c r="AG282" s="55"/>
      <c r="AH282" s="55"/>
      <c r="AI282" s="155"/>
      <c r="AJ282" s="156"/>
      <c r="AK282" s="157"/>
      <c r="AL282" s="158"/>
      <c r="AM282" s="134"/>
      <c r="AN282" s="134"/>
      <c r="AO282" s="157"/>
      <c r="AP282" s="134"/>
      <c r="AQ282" s="134"/>
      <c r="AR282" s="134"/>
      <c r="AS282" s="134"/>
      <c r="AT282" s="134"/>
      <c r="AU282" s="157"/>
      <c r="AV282" s="157"/>
    </row>
    <row r="283" spans="1:48" ht="12.75" thickBot="1">
      <c r="A283" s="239" t="s">
        <v>492</v>
      </c>
      <c r="B283" s="66"/>
      <c r="C283" s="114"/>
      <c r="D283" s="66"/>
      <c r="E283" s="114"/>
      <c r="F283" s="66"/>
      <c r="G283" s="66"/>
      <c r="H283" s="68"/>
      <c r="I283" s="114"/>
      <c r="J283" s="121"/>
      <c r="K283" s="66"/>
      <c r="L283" s="137">
        <f>L281/+$D281</f>
        <v>21.924948453608248</v>
      </c>
      <c r="M283" s="66"/>
      <c r="N283" s="71"/>
      <c r="O283" s="70"/>
      <c r="P283" s="71"/>
      <c r="Q283" s="66"/>
      <c r="R283" s="72"/>
      <c r="S283" s="115"/>
      <c r="T283" s="137">
        <f>T281/+$D281</f>
        <v>26.729141819418</v>
      </c>
      <c r="U283" s="115">
        <f>$T283-$L283</f>
        <v>4.804193365809752</v>
      </c>
      <c r="V283" s="115">
        <f>U283/$L283</f>
        <v>0.21911993891229026</v>
      </c>
      <c r="W283" s="54"/>
      <c r="X283" s="54"/>
      <c r="Y283" s="44"/>
      <c r="Z283" s="44"/>
      <c r="AA283" s="44"/>
      <c r="AB283" s="44"/>
      <c r="AC283" s="44"/>
      <c r="AD283" s="44"/>
      <c r="AE283" s="44"/>
      <c r="AF283" s="44"/>
      <c r="AG283" s="44"/>
      <c r="AH283" s="44"/>
      <c r="AI283" s="141"/>
      <c r="AJ283" s="142"/>
      <c r="AK283" s="60"/>
      <c r="AL283" s="143"/>
      <c r="AM283" s="88"/>
      <c r="AN283" s="88"/>
      <c r="AO283" s="60"/>
      <c r="AP283" s="88"/>
      <c r="AQ283" s="88"/>
      <c r="AR283" s="88"/>
      <c r="AS283" s="88"/>
      <c r="AT283" s="88"/>
      <c r="AU283" s="60"/>
      <c r="AV283" s="60"/>
    </row>
    <row r="284" spans="1:48" ht="12.75" thickTop="1">
      <c r="A284" s="113" t="s">
        <v>404</v>
      </c>
      <c r="B284" s="66">
        <f>+'[3]1" W MR E14'!$I$38/1000</f>
        <v>1234</v>
      </c>
      <c r="C284" s="114"/>
      <c r="D284" s="66"/>
      <c r="E284" s="114"/>
      <c r="F284" s="66"/>
      <c r="G284" s="66"/>
      <c r="H284" s="68"/>
      <c r="I284" s="114"/>
      <c r="J284" s="69"/>
      <c r="K284" s="66"/>
      <c r="L284" s="69"/>
      <c r="M284" s="66"/>
      <c r="N284" s="71"/>
      <c r="O284" s="70"/>
      <c r="P284" s="71"/>
      <c r="Q284" s="66"/>
      <c r="R284" s="72"/>
      <c r="S284" s="177"/>
      <c r="T284" s="121"/>
      <c r="U284" s="177"/>
      <c r="V284" s="177"/>
      <c r="W284" s="54"/>
      <c r="X284" s="54"/>
      <c r="Y284" s="44"/>
      <c r="Z284" s="44"/>
      <c r="AA284" s="44"/>
      <c r="AB284" s="44"/>
      <c r="AC284" s="44"/>
      <c r="AD284" s="44"/>
      <c r="AE284" s="44"/>
      <c r="AF284" s="44"/>
      <c r="AG284" s="44"/>
      <c r="AH284" s="44"/>
      <c r="AI284" s="178"/>
      <c r="AJ284" s="179"/>
      <c r="AK284" s="180"/>
      <c r="AL284" s="88"/>
      <c r="AM284" s="88"/>
      <c r="AN284" s="88"/>
      <c r="AO284" s="88"/>
      <c r="AP284" s="88"/>
      <c r="AQ284" s="88"/>
      <c r="AR284" s="88"/>
      <c r="AS284" s="59"/>
      <c r="AT284" s="59"/>
      <c r="AU284" s="59"/>
      <c r="AV284" s="59"/>
    </row>
    <row r="285" spans="1:48">
      <c r="A285" s="221" t="s">
        <v>493</v>
      </c>
      <c r="B285" s="66"/>
      <c r="C285" s="114"/>
      <c r="D285" s="66">
        <f>+'[3]1" W MR E14'!$S$42</f>
        <v>84.000000000000014</v>
      </c>
      <c r="E285" s="114"/>
      <c r="F285" s="66"/>
      <c r="G285" s="66"/>
      <c r="H285" s="222">
        <f>+'[3]1" W MR E14'!$S$1</f>
        <v>41.19</v>
      </c>
      <c r="I285" s="114"/>
      <c r="J285" s="121">
        <f>H285*D285</f>
        <v>3459.9600000000005</v>
      </c>
      <c r="K285" s="66"/>
      <c r="L285" s="69">
        <f>+J285</f>
        <v>3459.9600000000005</v>
      </c>
      <c r="M285" s="66"/>
      <c r="N285" s="71">
        <f>D285</f>
        <v>84.000000000000014</v>
      </c>
      <c r="O285" s="70"/>
      <c r="P285" s="71"/>
      <c r="Q285" s="66"/>
      <c r="R285" s="120">
        <f>H285*(1+$W$5)</f>
        <v>50.215550283797242</v>
      </c>
      <c r="S285" s="177"/>
      <c r="T285" s="121">
        <f>R285*+D285</f>
        <v>4218.1062238389686</v>
      </c>
      <c r="U285" s="177"/>
      <c r="V285" s="177"/>
      <c r="W285" s="54"/>
      <c r="X285" s="54"/>
      <c r="Y285" s="44"/>
      <c r="Z285" s="44"/>
      <c r="AA285" s="44"/>
      <c r="AB285" s="44"/>
      <c r="AC285" s="44"/>
      <c r="AD285" s="44"/>
      <c r="AE285" s="44"/>
      <c r="AF285" s="44"/>
      <c r="AG285" s="44"/>
      <c r="AH285" s="44"/>
      <c r="AI285" s="178"/>
      <c r="AJ285" s="179"/>
      <c r="AK285" s="180"/>
      <c r="AL285" s="88"/>
      <c r="AM285" s="88"/>
      <c r="AN285" s="88"/>
      <c r="AO285" s="88"/>
      <c r="AP285" s="88"/>
      <c r="AQ285" s="88"/>
      <c r="AR285" s="88"/>
      <c r="AS285" s="59"/>
      <c r="AT285" s="59"/>
      <c r="AU285" s="59"/>
      <c r="AV285" s="59"/>
    </row>
    <row r="286" spans="1:48">
      <c r="A286" s="221" t="s">
        <v>494</v>
      </c>
      <c r="B286" s="66"/>
      <c r="C286" s="114"/>
      <c r="D286" s="66"/>
      <c r="E286" s="114"/>
      <c r="F286" s="66">
        <f>+'[3]1" W MR E14'!$V$42</f>
        <v>589</v>
      </c>
      <c r="G286" s="66"/>
      <c r="H286" s="223">
        <f>+'[3]1" W MR E14'!$S3</f>
        <v>6.79</v>
      </c>
      <c r="I286" s="114"/>
      <c r="J286" s="71">
        <f>H286*F286</f>
        <v>3999.31</v>
      </c>
      <c r="K286" s="66"/>
      <c r="L286" s="69">
        <f t="shared" ref="L286:L290" si="115">+J286</f>
        <v>3999.31</v>
      </c>
      <c r="M286" s="66"/>
      <c r="N286" s="71"/>
      <c r="O286" s="70"/>
      <c r="P286" s="71">
        <f>SUM(F286)</f>
        <v>589</v>
      </c>
      <c r="Q286" s="66"/>
      <c r="R286" s="120">
        <f t="shared" ref="R286:R290" si="116">H286*(1+$W$5)</f>
        <v>8.2778243852144513</v>
      </c>
      <c r="S286" s="177"/>
      <c r="T286" s="121">
        <f>R286*F286</f>
        <v>4875.6385628913122</v>
      </c>
      <c r="U286" s="177"/>
      <c r="V286" s="177"/>
      <c r="W286" s="54"/>
      <c r="X286" s="54"/>
      <c r="Y286" s="44"/>
      <c r="Z286" s="44"/>
      <c r="AA286" s="44"/>
      <c r="AB286" s="44"/>
      <c r="AC286" s="44"/>
      <c r="AD286" s="44"/>
      <c r="AE286" s="44"/>
      <c r="AF286" s="44"/>
      <c r="AG286" s="44"/>
      <c r="AH286" s="44"/>
      <c r="AI286" s="178"/>
      <c r="AJ286" s="179"/>
      <c r="AK286" s="180"/>
      <c r="AL286" s="88"/>
      <c r="AM286" s="88"/>
      <c r="AN286" s="88"/>
      <c r="AO286" s="88"/>
      <c r="AP286" s="88"/>
      <c r="AQ286" s="88"/>
      <c r="AR286" s="88"/>
      <c r="AS286" s="59"/>
      <c r="AT286" s="59"/>
      <c r="AU286" s="59"/>
      <c r="AV286" s="59"/>
    </row>
    <row r="287" spans="1:48">
      <c r="A287" s="221" t="s">
        <v>385</v>
      </c>
      <c r="B287" s="66"/>
      <c r="C287" s="114"/>
      <c r="D287" s="66"/>
      <c r="E287" s="114"/>
      <c r="F287" s="66">
        <f>+'[3]1" W MR E14'!$W$42</f>
        <v>329</v>
      </c>
      <c r="G287" s="66"/>
      <c r="H287" s="223">
        <f>+'[3]1" W MR E14'!$S4</f>
        <v>6.23</v>
      </c>
      <c r="I287" s="114"/>
      <c r="J287" s="71">
        <f>H287*F287</f>
        <v>2049.67</v>
      </c>
      <c r="K287" s="66"/>
      <c r="L287" s="69">
        <f t="shared" si="115"/>
        <v>2049.67</v>
      </c>
      <c r="M287" s="66"/>
      <c r="N287" s="71"/>
      <c r="O287" s="70"/>
      <c r="P287" s="71">
        <f t="shared" ref="P287:P290" si="117">SUM(F287)</f>
        <v>329</v>
      </c>
      <c r="Q287" s="66"/>
      <c r="R287" s="120">
        <f t="shared" si="116"/>
        <v>7.5951172194235701</v>
      </c>
      <c r="S287" s="177"/>
      <c r="T287" s="121">
        <f t="shared" ref="T287:T290" si="118">R287*F287</f>
        <v>2498.7935651903545</v>
      </c>
      <c r="U287" s="177"/>
      <c r="V287" s="177"/>
      <c r="W287" s="54"/>
      <c r="X287" s="54"/>
      <c r="Y287" s="44"/>
      <c r="Z287" s="44"/>
      <c r="AA287" s="44"/>
      <c r="AB287" s="44"/>
      <c r="AC287" s="44"/>
      <c r="AD287" s="44"/>
      <c r="AE287" s="44"/>
      <c r="AF287" s="44"/>
      <c r="AG287" s="44"/>
      <c r="AH287" s="44"/>
      <c r="AI287" s="178"/>
      <c r="AJ287" s="179"/>
      <c r="AK287" s="180"/>
      <c r="AL287" s="88"/>
      <c r="AM287" s="88"/>
      <c r="AN287" s="88"/>
      <c r="AO287" s="88"/>
      <c r="AP287" s="88"/>
      <c r="AQ287" s="88"/>
      <c r="AR287" s="88"/>
      <c r="AS287" s="59"/>
      <c r="AT287" s="59"/>
      <c r="AU287" s="59"/>
      <c r="AV287" s="59"/>
    </row>
    <row r="288" spans="1:48">
      <c r="A288" s="221" t="s">
        <v>386</v>
      </c>
      <c r="B288" s="66"/>
      <c r="C288" s="114"/>
      <c r="D288" s="66"/>
      <c r="E288" s="114"/>
      <c r="F288" s="66">
        <f>+'[3]1" W MR E14'!$X$42</f>
        <v>104.00000000000001</v>
      </c>
      <c r="G288" s="66"/>
      <c r="H288" s="223">
        <f>+'[3]1" W MR E14'!$S5</f>
        <v>5.68</v>
      </c>
      <c r="I288" s="114"/>
      <c r="J288" s="71">
        <f>H288*F288</f>
        <v>590.72</v>
      </c>
      <c r="K288" s="66"/>
      <c r="L288" s="69">
        <f t="shared" si="115"/>
        <v>590.72</v>
      </c>
      <c r="M288" s="66"/>
      <c r="N288" s="71"/>
      <c r="O288" s="70"/>
      <c r="P288" s="71">
        <f t="shared" si="117"/>
        <v>104.00000000000001</v>
      </c>
      <c r="Q288" s="66"/>
      <c r="R288" s="120">
        <f t="shared" si="116"/>
        <v>6.9246012530218088</v>
      </c>
      <c r="S288" s="177"/>
      <c r="T288" s="121">
        <f t="shared" si="118"/>
        <v>720.15853031426821</v>
      </c>
      <c r="U288" s="177"/>
      <c r="V288" s="177"/>
      <c r="W288" s="54"/>
      <c r="X288" s="54"/>
      <c r="Y288" s="44"/>
      <c r="Z288" s="44"/>
      <c r="AA288" s="44"/>
      <c r="AB288" s="44"/>
      <c r="AC288" s="44"/>
      <c r="AD288" s="44"/>
      <c r="AE288" s="44"/>
      <c r="AF288" s="44"/>
      <c r="AG288" s="44"/>
      <c r="AH288" s="44"/>
      <c r="AI288" s="178"/>
      <c r="AJ288" s="179"/>
      <c r="AK288" s="180"/>
      <c r="AL288" s="88"/>
      <c r="AM288" s="88"/>
      <c r="AN288" s="88"/>
      <c r="AO288" s="88"/>
      <c r="AP288" s="88"/>
      <c r="AQ288" s="88"/>
      <c r="AR288" s="88"/>
      <c r="AS288" s="59"/>
      <c r="AT288" s="59"/>
      <c r="AU288" s="59"/>
      <c r="AV288" s="59"/>
    </row>
    <row r="289" spans="1:48">
      <c r="A289" s="221" t="s">
        <v>387</v>
      </c>
      <c r="B289" s="66"/>
      <c r="C289" s="114"/>
      <c r="D289" s="66"/>
      <c r="E289" s="114"/>
      <c r="F289" s="66">
        <f>+'[3]1" W MR E14'!$Y$42</f>
        <v>53</v>
      </c>
      <c r="G289" s="66"/>
      <c r="H289" s="223">
        <f>+'[3]1" W MR E14'!$S6</f>
        <v>5.04</v>
      </c>
      <c r="I289" s="114"/>
      <c r="J289" s="71">
        <f>H289*F289</f>
        <v>267.12</v>
      </c>
      <c r="K289" s="66"/>
      <c r="L289" s="69">
        <f t="shared" si="115"/>
        <v>267.12</v>
      </c>
      <c r="M289" s="66"/>
      <c r="N289" s="71"/>
      <c r="O289" s="70"/>
      <c r="P289" s="71">
        <f t="shared" si="117"/>
        <v>53</v>
      </c>
      <c r="Q289" s="66"/>
      <c r="R289" s="120">
        <f t="shared" si="116"/>
        <v>6.1443644921179441</v>
      </c>
      <c r="S289" s="177"/>
      <c r="T289" s="121">
        <f t="shared" si="118"/>
        <v>325.65131808225101</v>
      </c>
      <c r="U289" s="177"/>
      <c r="V289" s="177"/>
      <c r="W289" s="54"/>
      <c r="X289" s="54"/>
      <c r="Y289" s="44"/>
      <c r="Z289" s="44"/>
      <c r="AA289" s="44"/>
      <c r="AB289" s="44"/>
      <c r="AC289" s="44"/>
      <c r="AD289" s="44"/>
      <c r="AE289" s="44"/>
      <c r="AF289" s="44"/>
      <c r="AG289" s="44"/>
      <c r="AH289" s="44"/>
      <c r="AI289" s="178"/>
      <c r="AJ289" s="179"/>
      <c r="AK289" s="180"/>
      <c r="AL289" s="88"/>
      <c r="AM289" s="88"/>
      <c r="AN289" s="88"/>
      <c r="AO289" s="88"/>
      <c r="AP289" s="88"/>
      <c r="AQ289" s="88"/>
      <c r="AR289" s="88"/>
      <c r="AS289" s="59"/>
      <c r="AT289" s="59"/>
      <c r="AU289" s="59"/>
      <c r="AV289" s="59"/>
    </row>
    <row r="290" spans="1:48">
      <c r="A290" s="221" t="s">
        <v>388</v>
      </c>
      <c r="B290" s="66"/>
      <c r="C290" s="114"/>
      <c r="D290" s="66"/>
      <c r="E290" s="114"/>
      <c r="F290" s="66">
        <v>0</v>
      </c>
      <c r="G290" s="66"/>
      <c r="H290" s="223">
        <f>+'[3]1" W MR E14'!$S7</f>
        <v>4.4000000000000004</v>
      </c>
      <c r="I290" s="114"/>
      <c r="J290" s="71">
        <f>H290*F290</f>
        <v>0</v>
      </c>
      <c r="K290" s="66"/>
      <c r="L290" s="69">
        <f t="shared" si="115"/>
        <v>0</v>
      </c>
      <c r="M290" s="66"/>
      <c r="N290" s="71"/>
      <c r="O290" s="70"/>
      <c r="P290" s="71">
        <f t="shared" si="117"/>
        <v>0</v>
      </c>
      <c r="Q290" s="66"/>
      <c r="R290" s="120">
        <f t="shared" si="116"/>
        <v>5.3641277312140785</v>
      </c>
      <c r="S290" s="177"/>
      <c r="T290" s="121">
        <f t="shared" si="118"/>
        <v>0</v>
      </c>
      <c r="U290" s="177"/>
      <c r="V290" s="177"/>
      <c r="W290" s="54"/>
      <c r="X290" s="54"/>
      <c r="Y290" s="44"/>
      <c r="Z290" s="44"/>
      <c r="AA290" s="44"/>
      <c r="AB290" s="44"/>
      <c r="AC290" s="44"/>
      <c r="AD290" s="44"/>
      <c r="AE290" s="44"/>
      <c r="AF290" s="44"/>
      <c r="AG290" s="44"/>
      <c r="AH290" s="44"/>
      <c r="AI290" s="178"/>
      <c r="AJ290" s="179"/>
      <c r="AK290" s="180"/>
      <c r="AL290" s="88"/>
      <c r="AM290" s="88"/>
      <c r="AN290" s="88"/>
      <c r="AO290" s="88"/>
      <c r="AP290" s="88"/>
      <c r="AQ290" s="88"/>
      <c r="AR290" s="88"/>
      <c r="AS290" s="59"/>
      <c r="AT290" s="59"/>
      <c r="AU290" s="59"/>
      <c r="AV290" s="59"/>
    </row>
    <row r="291" spans="1:48" ht="12.75" thickBot="1">
      <c r="A291" s="234" t="s">
        <v>407</v>
      </c>
      <c r="B291" s="126">
        <f>SUM(B284:B290)</f>
        <v>1234</v>
      </c>
      <c r="C291" s="127"/>
      <c r="D291" s="126">
        <f>SUM(D284:D290)</f>
        <v>84.000000000000014</v>
      </c>
      <c r="E291" s="127"/>
      <c r="F291" s="126">
        <f>SUM(F284:F290)</f>
        <v>1075</v>
      </c>
      <c r="G291" s="102"/>
      <c r="H291" s="104"/>
      <c r="I291" s="127"/>
      <c r="J291" s="128">
        <f>SUM(J284:J290)</f>
        <v>10366.780000000001</v>
      </c>
      <c r="K291" s="102"/>
      <c r="L291" s="128">
        <f>SUM(L284:L290)</f>
        <v>10366.780000000001</v>
      </c>
      <c r="M291" s="102"/>
      <c r="N291" s="129">
        <f>SUM(N285:N290)</f>
        <v>84.000000000000014</v>
      </c>
      <c r="O291" s="106"/>
      <c r="P291" s="129">
        <f>SUM(P286:P290)</f>
        <v>1075</v>
      </c>
      <c r="Q291" s="106"/>
      <c r="R291" s="108"/>
      <c r="S291" s="177"/>
      <c r="T291" s="231">
        <f>SUM(T284:T290)</f>
        <v>12638.348200317152</v>
      </c>
      <c r="U291" s="177"/>
      <c r="V291" s="177"/>
      <c r="W291" s="54"/>
      <c r="X291" s="54"/>
      <c r="Y291" s="44"/>
      <c r="Z291" s="44"/>
      <c r="AA291" s="44"/>
      <c r="AB291" s="44"/>
      <c r="AC291" s="44"/>
      <c r="AD291" s="44"/>
      <c r="AE291" s="44"/>
      <c r="AF291" s="44"/>
      <c r="AG291" s="44"/>
      <c r="AH291" s="44"/>
      <c r="AI291" s="178"/>
      <c r="AJ291" s="179"/>
      <c r="AK291" s="180"/>
      <c r="AL291" s="88"/>
      <c r="AM291" s="88"/>
      <c r="AN291" s="88"/>
      <c r="AO291" s="88"/>
      <c r="AP291" s="88"/>
      <c r="AQ291" s="88"/>
      <c r="AR291" s="88"/>
      <c r="AS291" s="59"/>
      <c r="AT291" s="59"/>
      <c r="AU291" s="59"/>
      <c r="AV291" s="59"/>
    </row>
    <row r="292" spans="1:48" ht="12.75" thickTop="1">
      <c r="A292" s="234"/>
      <c r="B292" s="106"/>
      <c r="C292" s="127"/>
      <c r="D292" s="106"/>
      <c r="E292" s="127"/>
      <c r="F292" s="106"/>
      <c r="G292" s="102"/>
      <c r="H292" s="104"/>
      <c r="I292" s="127"/>
      <c r="J292" s="174"/>
      <c r="K292" s="102"/>
      <c r="L292" s="174"/>
      <c r="M292" s="102"/>
      <c r="N292" s="152"/>
      <c r="O292" s="106"/>
      <c r="P292" s="152"/>
      <c r="Q292" s="106"/>
      <c r="R292" s="108"/>
      <c r="S292" s="177"/>
      <c r="T292" s="121"/>
      <c r="U292" s="177"/>
      <c r="V292" s="177"/>
      <c r="W292" s="54"/>
      <c r="X292" s="54"/>
      <c r="Y292" s="44"/>
      <c r="Z292" s="44"/>
      <c r="AA292" s="44"/>
      <c r="AB292" s="44"/>
      <c r="AC292" s="44"/>
      <c r="AD292" s="44"/>
      <c r="AE292" s="44"/>
      <c r="AF292" s="44"/>
      <c r="AG292" s="44"/>
      <c r="AH292" s="44"/>
      <c r="AI292" s="178"/>
      <c r="AJ292" s="179"/>
      <c r="AK292" s="180"/>
      <c r="AL292" s="88"/>
      <c r="AM292" s="88"/>
      <c r="AN292" s="88"/>
      <c r="AO292" s="88"/>
      <c r="AP292" s="88"/>
      <c r="AQ292" s="88"/>
      <c r="AR292" s="88"/>
      <c r="AS292" s="59"/>
      <c r="AT292" s="59"/>
      <c r="AU292" s="59"/>
      <c r="AV292" s="59"/>
    </row>
    <row r="293" spans="1:48" ht="12.75" thickBot="1">
      <c r="A293" s="235" t="s">
        <v>408</v>
      </c>
      <c r="B293" s="66"/>
      <c r="C293" s="114"/>
      <c r="D293" s="66"/>
      <c r="E293" s="114"/>
      <c r="F293" s="66"/>
      <c r="G293" s="66"/>
      <c r="H293" s="68"/>
      <c r="I293" s="114"/>
      <c r="J293" s="69"/>
      <c r="K293" s="66"/>
      <c r="L293" s="137">
        <f>L291/+$D291</f>
        <v>123.41404761904761</v>
      </c>
      <c r="M293" s="66"/>
      <c r="N293" s="71"/>
      <c r="O293" s="70"/>
      <c r="P293" s="71"/>
      <c r="Q293" s="66"/>
      <c r="R293" s="72"/>
      <c r="S293" s="115"/>
      <c r="T293" s="137">
        <f>T291/+$D291</f>
        <v>150.45652619425178</v>
      </c>
      <c r="U293" s="115">
        <f>$T293-$L293</f>
        <v>27.042478575204171</v>
      </c>
      <c r="V293" s="115">
        <f>U293/$L293</f>
        <v>0.21911993891229009</v>
      </c>
      <c r="W293" s="54"/>
      <c r="X293" s="54"/>
      <c r="Y293" s="44"/>
      <c r="Z293" s="44"/>
      <c r="AA293" s="44"/>
      <c r="AB293" s="44"/>
      <c r="AC293" s="44"/>
      <c r="AD293" s="44"/>
      <c r="AE293" s="44"/>
      <c r="AF293" s="44"/>
      <c r="AG293" s="44"/>
      <c r="AH293" s="44"/>
      <c r="AI293" s="178"/>
      <c r="AJ293" s="179"/>
      <c r="AK293" s="180"/>
      <c r="AL293" s="88"/>
      <c r="AM293" s="88"/>
      <c r="AN293" s="88"/>
      <c r="AO293" s="88"/>
      <c r="AP293" s="88"/>
      <c r="AQ293" s="88"/>
      <c r="AR293" s="88"/>
      <c r="AS293" s="59"/>
      <c r="AT293" s="59"/>
      <c r="AU293" s="59"/>
      <c r="AV293" s="59"/>
    </row>
    <row r="294" spans="1:48" ht="12.75" thickTop="1">
      <c r="A294" s="113" t="s">
        <v>409</v>
      </c>
      <c r="B294" s="66">
        <f>+'[3]1" W Coml E14'!$I$26/1000</f>
        <v>379</v>
      </c>
      <c r="C294" s="114"/>
      <c r="D294" s="66"/>
      <c r="E294" s="114"/>
      <c r="F294" s="66"/>
      <c r="G294" s="66"/>
      <c r="H294" s="68"/>
      <c r="I294" s="114"/>
      <c r="J294" s="69"/>
      <c r="K294" s="66"/>
      <c r="L294" s="162"/>
      <c r="M294" s="66"/>
      <c r="N294" s="71"/>
      <c r="O294" s="70"/>
      <c r="P294" s="122"/>
      <c r="Q294" s="66"/>
      <c r="R294" s="72"/>
      <c r="S294" s="177"/>
      <c r="T294" s="121"/>
      <c r="U294" s="177"/>
      <c r="V294" s="177"/>
      <c r="W294" s="54"/>
      <c r="X294" s="54"/>
      <c r="Y294" s="44"/>
      <c r="Z294" s="44"/>
      <c r="AA294" s="44"/>
      <c r="AB294" s="44"/>
      <c r="AC294" s="44"/>
      <c r="AD294" s="44"/>
      <c r="AE294" s="44"/>
      <c r="AF294" s="44"/>
      <c r="AG294" s="44"/>
      <c r="AH294" s="44"/>
      <c r="AI294" s="178"/>
      <c r="AJ294" s="179"/>
      <c r="AK294" s="180"/>
      <c r="AL294" s="88"/>
      <c r="AM294" s="88"/>
      <c r="AN294" s="88"/>
      <c r="AO294" s="88"/>
      <c r="AP294" s="88"/>
      <c r="AQ294" s="88"/>
      <c r="AR294" s="88"/>
      <c r="AS294" s="59"/>
      <c r="AT294" s="59"/>
      <c r="AU294" s="59"/>
      <c r="AV294" s="59"/>
    </row>
    <row r="295" spans="1:48">
      <c r="A295" s="221" t="s">
        <v>493</v>
      </c>
      <c r="B295" s="66"/>
      <c r="C295" s="114"/>
      <c r="D295" s="66">
        <f>+'[3]1" W Coml E14'!$S$30</f>
        <v>36.000000000000014</v>
      </c>
      <c r="E295" s="114"/>
      <c r="F295" s="66"/>
      <c r="G295" s="66"/>
      <c r="H295" s="222">
        <f>+'[3]1" W Coml E14'!$S$1</f>
        <v>41.19</v>
      </c>
      <c r="I295" s="114"/>
      <c r="J295" s="121">
        <f>H295*D295</f>
        <v>1482.8400000000006</v>
      </c>
      <c r="K295" s="66"/>
      <c r="L295" s="69">
        <f>+J295</f>
        <v>1482.8400000000006</v>
      </c>
      <c r="M295" s="66"/>
      <c r="N295" s="71">
        <f>D295</f>
        <v>36.000000000000014</v>
      </c>
      <c r="O295" s="70"/>
      <c r="P295" s="71"/>
      <c r="Q295" s="66"/>
      <c r="R295" s="120">
        <f>H295*(1+$W$5)</f>
        <v>50.215550283797242</v>
      </c>
      <c r="S295" s="177"/>
      <c r="T295" s="121">
        <f>R295*+D295</f>
        <v>1807.7598102167015</v>
      </c>
      <c r="U295" s="177"/>
      <c r="V295" s="177"/>
      <c r="W295" s="54"/>
      <c r="X295" s="54"/>
      <c r="Y295" s="44"/>
      <c r="Z295" s="44"/>
      <c r="AA295" s="44"/>
      <c r="AB295" s="44"/>
      <c r="AC295" s="44"/>
      <c r="AD295" s="44"/>
      <c r="AE295" s="44"/>
      <c r="AF295" s="44"/>
      <c r="AG295" s="44"/>
      <c r="AH295" s="44"/>
      <c r="AI295" s="178"/>
      <c r="AJ295" s="179"/>
      <c r="AK295" s="180"/>
      <c r="AL295" s="88"/>
      <c r="AM295" s="88"/>
      <c r="AN295" s="88"/>
      <c r="AO295" s="88"/>
      <c r="AP295" s="88"/>
      <c r="AQ295" s="88"/>
      <c r="AR295" s="88"/>
      <c r="AS295" s="59"/>
      <c r="AT295" s="59"/>
      <c r="AU295" s="59"/>
      <c r="AV295" s="59"/>
    </row>
    <row r="296" spans="1:48">
      <c r="A296" s="221" t="s">
        <v>494</v>
      </c>
      <c r="B296" s="66"/>
      <c r="C296" s="114"/>
      <c r="D296" s="66"/>
      <c r="E296" s="114"/>
      <c r="F296" s="66">
        <f>+'[3]1" W Coml E14'!$V$30</f>
        <v>48.999999999999986</v>
      </c>
      <c r="G296" s="66"/>
      <c r="H296" s="223">
        <f>+'[3]1" W Coml E14'!$S3</f>
        <v>6.79</v>
      </c>
      <c r="I296" s="114"/>
      <c r="J296" s="71">
        <f>H296*F296</f>
        <v>332.70999999999992</v>
      </c>
      <c r="K296" s="66"/>
      <c r="L296" s="69">
        <f t="shared" ref="L296:L300" si="119">+J296</f>
        <v>332.70999999999992</v>
      </c>
      <c r="M296" s="66"/>
      <c r="N296" s="71"/>
      <c r="O296" s="70"/>
      <c r="P296" s="71">
        <f>SUM(F296)</f>
        <v>48.999999999999986</v>
      </c>
      <c r="Q296" s="66"/>
      <c r="R296" s="120">
        <f t="shared" ref="R296:R300" si="120">H296*(1+$W$5)</f>
        <v>8.2778243852144513</v>
      </c>
      <c r="S296" s="177"/>
      <c r="T296" s="121">
        <f>R296*F296</f>
        <v>405.61339487550799</v>
      </c>
      <c r="U296" s="177"/>
      <c r="V296" s="177"/>
      <c r="W296" s="54"/>
      <c r="X296" s="54"/>
      <c r="Y296" s="44"/>
      <c r="Z296" s="44"/>
      <c r="AA296" s="44"/>
      <c r="AB296" s="44"/>
      <c r="AC296" s="44"/>
      <c r="AD296" s="44"/>
      <c r="AE296" s="44"/>
      <c r="AF296" s="44"/>
      <c r="AG296" s="44"/>
      <c r="AH296" s="44"/>
      <c r="AI296" s="178"/>
      <c r="AJ296" s="179"/>
      <c r="AK296" s="180"/>
      <c r="AL296" s="88"/>
      <c r="AM296" s="88"/>
      <c r="AN296" s="88"/>
      <c r="AO296" s="88"/>
      <c r="AP296" s="88"/>
      <c r="AQ296" s="88"/>
      <c r="AR296" s="88"/>
      <c r="AS296" s="59"/>
      <c r="AT296" s="59"/>
      <c r="AU296" s="59"/>
      <c r="AV296" s="59"/>
    </row>
    <row r="297" spans="1:48">
      <c r="A297" s="221" t="s">
        <v>385</v>
      </c>
      <c r="B297" s="66"/>
      <c r="C297" s="114"/>
      <c r="D297" s="66"/>
      <c r="E297" s="114"/>
      <c r="F297" s="66">
        <f>+'[3]1" W Coml E14'!$W$30</f>
        <v>102</v>
      </c>
      <c r="G297" s="66"/>
      <c r="H297" s="223">
        <f>+'[3]1" W Coml E14'!$S4</f>
        <v>6.23</v>
      </c>
      <c r="I297" s="114"/>
      <c r="J297" s="71">
        <f>H297*F297</f>
        <v>635.46</v>
      </c>
      <c r="K297" s="66"/>
      <c r="L297" s="69">
        <f t="shared" si="119"/>
        <v>635.46</v>
      </c>
      <c r="M297" s="66"/>
      <c r="N297" s="71"/>
      <c r="O297" s="70"/>
      <c r="P297" s="71">
        <f t="shared" ref="P297:P300" si="121">SUM(F297)</f>
        <v>102</v>
      </c>
      <c r="Q297" s="66"/>
      <c r="R297" s="120">
        <f t="shared" si="120"/>
        <v>7.5951172194235701</v>
      </c>
      <c r="S297" s="177"/>
      <c r="T297" s="121">
        <f t="shared" ref="T297:T300" si="122">R297*F297</f>
        <v>774.70195638120413</v>
      </c>
      <c r="U297" s="177"/>
      <c r="V297" s="177"/>
      <c r="W297" s="54"/>
      <c r="X297" s="54"/>
      <c r="Y297" s="44"/>
      <c r="Z297" s="44"/>
      <c r="AA297" s="44"/>
      <c r="AB297" s="44"/>
      <c r="AC297" s="44"/>
      <c r="AD297" s="44"/>
      <c r="AE297" s="44"/>
      <c r="AF297" s="44"/>
      <c r="AG297" s="44"/>
      <c r="AH297" s="44"/>
      <c r="AI297" s="178"/>
      <c r="AJ297" s="179"/>
      <c r="AK297" s="180"/>
      <c r="AL297" s="88"/>
      <c r="AM297" s="88"/>
      <c r="AN297" s="88"/>
      <c r="AO297" s="88"/>
      <c r="AP297" s="88"/>
      <c r="AQ297" s="88"/>
      <c r="AR297" s="88"/>
      <c r="AS297" s="59"/>
      <c r="AT297" s="59"/>
      <c r="AU297" s="59"/>
      <c r="AV297" s="59"/>
    </row>
    <row r="298" spans="1:48">
      <c r="A298" s="221" t="s">
        <v>386</v>
      </c>
      <c r="B298" s="66"/>
      <c r="C298" s="114"/>
      <c r="D298" s="66"/>
      <c r="E298" s="114"/>
      <c r="F298" s="66">
        <f>+'[3]1" W Coml E14'!$X$30</f>
        <v>89</v>
      </c>
      <c r="G298" s="66"/>
      <c r="H298" s="223">
        <f>+'[3]1" W Coml E14'!$S5</f>
        <v>5.68</v>
      </c>
      <c r="I298" s="114"/>
      <c r="J298" s="71">
        <f>H298*F298</f>
        <v>505.52</v>
      </c>
      <c r="K298" s="66"/>
      <c r="L298" s="69">
        <f t="shared" si="119"/>
        <v>505.52</v>
      </c>
      <c r="M298" s="66"/>
      <c r="N298" s="71"/>
      <c r="O298" s="70"/>
      <c r="P298" s="71">
        <f t="shared" si="121"/>
        <v>89</v>
      </c>
      <c r="Q298" s="66"/>
      <c r="R298" s="120">
        <f t="shared" si="120"/>
        <v>6.9246012530218088</v>
      </c>
      <c r="S298" s="177"/>
      <c r="T298" s="121">
        <f t="shared" si="122"/>
        <v>616.28951151894103</v>
      </c>
      <c r="U298" s="177"/>
      <c r="V298" s="177"/>
      <c r="W298" s="54"/>
      <c r="X298" s="54"/>
      <c r="Y298" s="44"/>
      <c r="Z298" s="44"/>
      <c r="AA298" s="44"/>
      <c r="AB298" s="44"/>
      <c r="AC298" s="44"/>
      <c r="AD298" s="44"/>
      <c r="AE298" s="44"/>
      <c r="AF298" s="44"/>
      <c r="AG298" s="44"/>
      <c r="AH298" s="44"/>
      <c r="AI298" s="178"/>
      <c r="AJ298" s="179"/>
      <c r="AK298" s="180"/>
      <c r="AL298" s="88"/>
      <c r="AM298" s="88"/>
      <c r="AN298" s="88"/>
      <c r="AO298" s="88"/>
      <c r="AP298" s="88"/>
      <c r="AQ298" s="88"/>
      <c r="AR298" s="88"/>
      <c r="AS298" s="59"/>
      <c r="AT298" s="59"/>
      <c r="AU298" s="59"/>
      <c r="AV298" s="59"/>
    </row>
    <row r="299" spans="1:48">
      <c r="A299" s="221" t="s">
        <v>387</v>
      </c>
      <c r="B299" s="66"/>
      <c r="C299" s="114"/>
      <c r="D299" s="66"/>
      <c r="E299" s="114"/>
      <c r="F299" s="66">
        <f>+'[3]1" W Coml E14'!$Y$30</f>
        <v>21</v>
      </c>
      <c r="G299" s="66"/>
      <c r="H299" s="223">
        <f>+'[3]1" W Coml E14'!$S6</f>
        <v>5.04</v>
      </c>
      <c r="I299" s="114"/>
      <c r="J299" s="71">
        <f>H299*F299</f>
        <v>105.84</v>
      </c>
      <c r="K299" s="66"/>
      <c r="L299" s="69">
        <f t="shared" si="119"/>
        <v>105.84</v>
      </c>
      <c r="M299" s="66"/>
      <c r="N299" s="71"/>
      <c r="O299" s="70"/>
      <c r="P299" s="71">
        <f t="shared" si="121"/>
        <v>21</v>
      </c>
      <c r="Q299" s="66"/>
      <c r="R299" s="120">
        <f t="shared" si="120"/>
        <v>6.1443644921179441</v>
      </c>
      <c r="S299" s="177"/>
      <c r="T299" s="121">
        <f t="shared" si="122"/>
        <v>129.03165433447683</v>
      </c>
      <c r="U299" s="177"/>
      <c r="V299" s="177"/>
      <c r="W299" s="54"/>
      <c r="X299" s="54"/>
      <c r="Y299" s="44"/>
      <c r="Z299" s="44"/>
      <c r="AA299" s="44"/>
      <c r="AB299" s="44"/>
      <c r="AC299" s="44"/>
      <c r="AD299" s="44"/>
      <c r="AE299" s="44"/>
      <c r="AF299" s="44"/>
      <c r="AG299" s="44"/>
      <c r="AH299" s="44"/>
      <c r="AI299" s="178"/>
      <c r="AJ299" s="179"/>
      <c r="AK299" s="180"/>
      <c r="AL299" s="88"/>
      <c r="AM299" s="88"/>
      <c r="AN299" s="88"/>
      <c r="AO299" s="88"/>
      <c r="AP299" s="88"/>
      <c r="AQ299" s="88"/>
      <c r="AR299" s="88"/>
      <c r="AS299" s="59"/>
      <c r="AT299" s="59"/>
      <c r="AU299" s="59"/>
      <c r="AV299" s="59"/>
    </row>
    <row r="300" spans="1:48">
      <c r="A300" s="221" t="s">
        <v>388</v>
      </c>
      <c r="B300" s="66"/>
      <c r="C300" s="114"/>
      <c r="D300" s="66"/>
      <c r="E300" s="114"/>
      <c r="F300" s="66">
        <v>0</v>
      </c>
      <c r="G300" s="66"/>
      <c r="H300" s="223">
        <f>+'[3]1" W Coml E14'!$S7</f>
        <v>4.4000000000000004</v>
      </c>
      <c r="I300" s="114"/>
      <c r="J300" s="71">
        <f>H300*F300</f>
        <v>0</v>
      </c>
      <c r="K300" s="66"/>
      <c r="L300" s="69">
        <f t="shared" si="119"/>
        <v>0</v>
      </c>
      <c r="M300" s="66"/>
      <c r="N300" s="71"/>
      <c r="O300" s="70"/>
      <c r="P300" s="71">
        <f t="shared" si="121"/>
        <v>0</v>
      </c>
      <c r="Q300" s="66"/>
      <c r="R300" s="120">
        <f t="shared" si="120"/>
        <v>5.3641277312140785</v>
      </c>
      <c r="S300" s="177"/>
      <c r="T300" s="121">
        <f t="shared" si="122"/>
        <v>0</v>
      </c>
      <c r="U300" s="177"/>
      <c r="V300" s="177"/>
      <c r="W300" s="54"/>
      <c r="X300" s="54"/>
      <c r="Y300" s="44"/>
      <c r="Z300" s="44"/>
      <c r="AA300" s="44"/>
      <c r="AB300" s="44"/>
      <c r="AC300" s="44"/>
      <c r="AD300" s="44"/>
      <c r="AE300" s="44"/>
      <c r="AF300" s="44"/>
      <c r="AG300" s="44"/>
      <c r="AH300" s="44"/>
      <c r="AI300" s="178"/>
      <c r="AJ300" s="179"/>
      <c r="AK300" s="180"/>
      <c r="AL300" s="88"/>
      <c r="AM300" s="88"/>
      <c r="AN300" s="88"/>
      <c r="AO300" s="88"/>
      <c r="AP300" s="88"/>
      <c r="AQ300" s="88"/>
      <c r="AR300" s="88"/>
      <c r="AS300" s="59"/>
      <c r="AT300" s="59"/>
      <c r="AU300" s="59"/>
      <c r="AV300" s="59"/>
    </row>
    <row r="301" spans="1:48" ht="12.75" thickBot="1">
      <c r="A301" s="234" t="s">
        <v>495</v>
      </c>
      <c r="B301" s="126">
        <f>SUM(B294:B300)</f>
        <v>379</v>
      </c>
      <c r="C301" s="127"/>
      <c r="D301" s="126">
        <f>SUM(D294:D300)</f>
        <v>36.000000000000014</v>
      </c>
      <c r="E301" s="127"/>
      <c r="F301" s="126">
        <f>SUM(F294:F300)</f>
        <v>261</v>
      </c>
      <c r="G301" s="102"/>
      <c r="H301" s="104"/>
      <c r="I301" s="127"/>
      <c r="J301" s="128">
        <f>SUM(J294:J300)</f>
        <v>3062.3700000000008</v>
      </c>
      <c r="K301" s="102"/>
      <c r="L301" s="128">
        <f>SUM(L294:L300)</f>
        <v>3062.3700000000008</v>
      </c>
      <c r="M301" s="102"/>
      <c r="N301" s="129">
        <f>SUM(N295:N300)</f>
        <v>36.000000000000014</v>
      </c>
      <c r="O301" s="106"/>
      <c r="P301" s="129">
        <f>SUM(P296:P300)</f>
        <v>261</v>
      </c>
      <c r="Q301" s="106"/>
      <c r="R301" s="108"/>
      <c r="S301" s="177"/>
      <c r="T301" s="231">
        <f>SUM(T294:T300)</f>
        <v>3733.3963273268319</v>
      </c>
      <c r="U301" s="177"/>
      <c r="V301" s="177"/>
      <c r="W301" s="54"/>
      <c r="X301" s="54"/>
      <c r="Y301" s="44"/>
      <c r="Z301" s="44"/>
      <c r="AA301" s="44"/>
      <c r="AB301" s="44"/>
      <c r="AC301" s="44"/>
      <c r="AD301" s="44"/>
      <c r="AE301" s="44"/>
      <c r="AF301" s="44"/>
      <c r="AG301" s="44"/>
      <c r="AH301" s="44"/>
      <c r="AI301" s="178"/>
      <c r="AJ301" s="179"/>
      <c r="AK301" s="180"/>
      <c r="AL301" s="88"/>
      <c r="AM301" s="88"/>
      <c r="AN301" s="88"/>
      <c r="AO301" s="88"/>
      <c r="AP301" s="88"/>
      <c r="AQ301" s="88"/>
      <c r="AR301" s="88"/>
      <c r="AS301" s="59"/>
      <c r="AT301" s="59"/>
      <c r="AU301" s="59"/>
      <c r="AV301" s="59"/>
    </row>
    <row r="302" spans="1:48" ht="12.75" thickTop="1">
      <c r="A302" s="234"/>
      <c r="B302" s="106"/>
      <c r="C302" s="127"/>
      <c r="D302" s="106"/>
      <c r="E302" s="127"/>
      <c r="F302" s="106"/>
      <c r="G302" s="102"/>
      <c r="H302" s="104"/>
      <c r="I302" s="127"/>
      <c r="J302" s="174"/>
      <c r="K302" s="102"/>
      <c r="L302" s="174"/>
      <c r="M302" s="102"/>
      <c r="N302" s="152"/>
      <c r="O302" s="106"/>
      <c r="P302" s="152"/>
      <c r="Q302" s="106"/>
      <c r="R302" s="108"/>
      <c r="S302" s="177"/>
      <c r="T302" s="121"/>
      <c r="U302" s="177"/>
      <c r="V302" s="177"/>
      <c r="W302" s="54"/>
      <c r="X302" s="54"/>
      <c r="Y302" s="44"/>
      <c r="Z302" s="44"/>
      <c r="AA302" s="44"/>
      <c r="AB302" s="44"/>
      <c r="AC302" s="44"/>
      <c r="AD302" s="44"/>
      <c r="AE302" s="44"/>
      <c r="AF302" s="44"/>
      <c r="AG302" s="44"/>
      <c r="AH302" s="44"/>
      <c r="AI302" s="178"/>
      <c r="AJ302" s="179"/>
      <c r="AK302" s="180"/>
      <c r="AL302" s="88"/>
      <c r="AM302" s="88"/>
      <c r="AN302" s="88"/>
      <c r="AO302" s="88"/>
      <c r="AP302" s="88"/>
      <c r="AQ302" s="88"/>
      <c r="AR302" s="88"/>
      <c r="AS302" s="59"/>
      <c r="AT302" s="59"/>
      <c r="AU302" s="59"/>
      <c r="AV302" s="59"/>
    </row>
    <row r="303" spans="1:48" ht="12.75" thickBot="1">
      <c r="A303" s="235" t="s">
        <v>496</v>
      </c>
      <c r="B303" s="66"/>
      <c r="C303" s="114"/>
      <c r="D303" s="66"/>
      <c r="E303" s="114"/>
      <c r="F303" s="66"/>
      <c r="G303" s="66"/>
      <c r="H303" s="68"/>
      <c r="I303" s="114"/>
      <c r="J303" s="69"/>
      <c r="K303" s="66"/>
      <c r="L303" s="137">
        <f>L301/+$D301</f>
        <v>85.065833333333316</v>
      </c>
      <c r="M303" s="66"/>
      <c r="N303" s="71"/>
      <c r="O303" s="70"/>
      <c r="P303" s="71"/>
      <c r="Q303" s="66"/>
      <c r="R303" s="72"/>
      <c r="S303" s="115"/>
      <c r="T303" s="137">
        <f>T301/+$D301</f>
        <v>103.7054535368564</v>
      </c>
      <c r="U303" s="115">
        <f>$T303-$L303</f>
        <v>18.63962020352308</v>
      </c>
      <c r="V303" s="115">
        <f>U303/$L303</f>
        <v>0.21911993891229048</v>
      </c>
      <c r="W303" s="54"/>
      <c r="X303" s="54"/>
      <c r="Y303" s="44"/>
      <c r="Z303" s="44"/>
      <c r="AA303" s="44"/>
      <c r="AB303" s="44"/>
      <c r="AC303" s="44"/>
      <c r="AD303" s="44"/>
      <c r="AE303" s="44"/>
      <c r="AF303" s="44"/>
      <c r="AG303" s="44"/>
      <c r="AH303" s="44"/>
      <c r="AI303" s="178"/>
      <c r="AJ303" s="179"/>
      <c r="AK303" s="180"/>
      <c r="AL303" s="88"/>
      <c r="AM303" s="88"/>
      <c r="AN303" s="88"/>
      <c r="AO303" s="88"/>
      <c r="AP303" s="88"/>
      <c r="AQ303" s="88"/>
      <c r="AR303" s="88"/>
      <c r="AS303" s="59"/>
      <c r="AT303" s="59"/>
      <c r="AU303" s="59"/>
      <c r="AV303" s="59"/>
    </row>
    <row r="304" spans="1:48" ht="12.75" thickTop="1">
      <c r="A304" s="113" t="s">
        <v>412</v>
      </c>
      <c r="B304" s="66">
        <f>+'[3]1" W Gov E14'!$I$22/1000</f>
        <v>211</v>
      </c>
      <c r="C304" s="114"/>
      <c r="D304" s="66"/>
      <c r="E304" s="114"/>
      <c r="F304" s="66"/>
      <c r="G304" s="66"/>
      <c r="I304" s="114"/>
      <c r="J304" s="69"/>
      <c r="K304" s="66"/>
      <c r="L304" s="69"/>
      <c r="M304" s="66"/>
      <c r="N304" s="71"/>
      <c r="O304" s="70"/>
      <c r="P304" s="71"/>
      <c r="Q304" s="66"/>
      <c r="R304" s="72"/>
      <c r="S304" s="177"/>
      <c r="T304" s="121"/>
      <c r="U304" s="177"/>
      <c r="V304" s="177"/>
      <c r="W304" s="54"/>
      <c r="X304" s="54"/>
      <c r="Y304" s="44"/>
      <c r="Z304" s="44"/>
      <c r="AA304" s="44"/>
      <c r="AB304" s="44"/>
      <c r="AC304" s="44"/>
      <c r="AD304" s="44"/>
      <c r="AE304" s="44"/>
      <c r="AF304" s="44"/>
      <c r="AG304" s="44"/>
      <c r="AH304" s="44"/>
      <c r="AI304" s="178"/>
      <c r="AJ304" s="179"/>
      <c r="AK304" s="180"/>
      <c r="AL304" s="88"/>
      <c r="AM304" s="88"/>
      <c r="AN304" s="88"/>
      <c r="AO304" s="88"/>
      <c r="AP304" s="88"/>
      <c r="AQ304" s="88"/>
      <c r="AR304" s="88"/>
      <c r="AS304" s="59"/>
      <c r="AT304" s="59"/>
      <c r="AU304" s="59"/>
      <c r="AV304" s="59"/>
    </row>
    <row r="305" spans="1:48">
      <c r="A305" s="221" t="s">
        <v>493</v>
      </c>
      <c r="B305" s="66"/>
      <c r="C305" s="114"/>
      <c r="D305" s="66">
        <f>+'[3]1" W Gov E14'!$S$26</f>
        <v>36.000000000000007</v>
      </c>
      <c r="E305" s="114"/>
      <c r="F305" s="66"/>
      <c r="G305" s="66"/>
      <c r="H305" s="222">
        <f>+'[3]1" W Gov E14'!$S$1</f>
        <v>41.19</v>
      </c>
      <c r="I305" s="114"/>
      <c r="J305" s="121">
        <f>H305*D305</f>
        <v>1482.8400000000001</v>
      </c>
      <c r="K305" s="66"/>
      <c r="L305" s="69">
        <f>+J305</f>
        <v>1482.8400000000001</v>
      </c>
      <c r="M305" s="66"/>
      <c r="N305" s="71">
        <f>D305</f>
        <v>36.000000000000007</v>
      </c>
      <c r="O305" s="70"/>
      <c r="P305" s="71"/>
      <c r="Q305" s="66"/>
      <c r="R305" s="120">
        <f>H305*(1+$W$5)</f>
        <v>50.215550283797242</v>
      </c>
      <c r="S305" s="177"/>
      <c r="T305" s="121">
        <f>R305*+D305</f>
        <v>1807.759810216701</v>
      </c>
      <c r="U305" s="177"/>
      <c r="V305" s="177"/>
      <c r="W305" s="54"/>
      <c r="X305" s="54"/>
      <c r="Y305" s="44"/>
      <c r="Z305" s="44"/>
      <c r="AA305" s="44"/>
      <c r="AB305" s="44"/>
      <c r="AC305" s="44"/>
      <c r="AD305" s="44"/>
      <c r="AE305" s="44"/>
      <c r="AF305" s="44"/>
      <c r="AG305" s="44"/>
      <c r="AH305" s="44"/>
      <c r="AI305" s="178"/>
      <c r="AJ305" s="179"/>
      <c r="AK305" s="180"/>
      <c r="AL305" s="88"/>
      <c r="AM305" s="88"/>
      <c r="AN305" s="88"/>
      <c r="AO305" s="88"/>
      <c r="AP305" s="88"/>
      <c r="AQ305" s="88"/>
      <c r="AR305" s="88"/>
      <c r="AS305" s="59"/>
      <c r="AT305" s="59"/>
      <c r="AU305" s="59"/>
      <c r="AV305" s="59"/>
    </row>
    <row r="306" spans="1:48">
      <c r="A306" s="221" t="s">
        <v>494</v>
      </c>
      <c r="B306" s="66"/>
      <c r="C306" s="114"/>
      <c r="D306" s="66"/>
      <c r="E306" s="114"/>
      <c r="F306" s="66">
        <f>+'[3]1" W Gov E14'!$V$26</f>
        <v>58</v>
      </c>
      <c r="G306" s="66"/>
      <c r="H306" s="223">
        <f>+'[3]1" W Gov E14'!$S3</f>
        <v>6.79</v>
      </c>
      <c r="I306" s="114"/>
      <c r="J306" s="71">
        <f>H306*F306</f>
        <v>393.82</v>
      </c>
      <c r="K306" s="66"/>
      <c r="L306" s="69">
        <f t="shared" ref="L306:L310" si="123">+J306</f>
        <v>393.82</v>
      </c>
      <c r="M306" s="66"/>
      <c r="N306" s="71"/>
      <c r="O306" s="70"/>
      <c r="P306" s="71">
        <f>SUM(F306)</f>
        <v>58</v>
      </c>
      <c r="Q306" s="66"/>
      <c r="R306" s="120">
        <f t="shared" ref="R306:R310" si="124">H306*(1+$W$5)</f>
        <v>8.2778243852144513</v>
      </c>
      <c r="S306" s="177"/>
      <c r="T306" s="121">
        <f>R306*F306</f>
        <v>480.11381434243816</v>
      </c>
      <c r="U306" s="177"/>
      <c r="V306" s="177"/>
      <c r="W306" s="54"/>
      <c r="X306" s="54"/>
      <c r="Y306" s="44"/>
      <c r="Z306" s="44"/>
      <c r="AA306" s="44"/>
      <c r="AB306" s="44"/>
      <c r="AC306" s="44"/>
      <c r="AD306" s="44"/>
      <c r="AE306" s="44"/>
      <c r="AF306" s="44"/>
      <c r="AG306" s="44"/>
      <c r="AH306" s="44"/>
      <c r="AI306" s="178"/>
      <c r="AJ306" s="179"/>
      <c r="AK306" s="180"/>
      <c r="AL306" s="88"/>
      <c r="AM306" s="88"/>
      <c r="AN306" s="88"/>
      <c r="AO306" s="88"/>
      <c r="AP306" s="88"/>
      <c r="AQ306" s="88"/>
      <c r="AR306" s="88"/>
      <c r="AS306" s="59"/>
      <c r="AT306" s="59"/>
      <c r="AU306" s="59"/>
      <c r="AV306" s="59"/>
    </row>
    <row r="307" spans="1:48">
      <c r="A307" s="221" t="s">
        <v>385</v>
      </c>
      <c r="B307" s="66"/>
      <c r="C307" s="114"/>
      <c r="D307" s="66"/>
      <c r="E307" s="114"/>
      <c r="F307" s="66">
        <f>+'[3]1" W Gov E14'!$W$26</f>
        <v>41.999999999999993</v>
      </c>
      <c r="G307" s="66"/>
      <c r="H307" s="223">
        <f>+'[3]1" W Gov E14'!$S4</f>
        <v>6.23</v>
      </c>
      <c r="I307" s="114"/>
      <c r="J307" s="71">
        <f>H307*F307</f>
        <v>261.65999999999997</v>
      </c>
      <c r="K307" s="66"/>
      <c r="L307" s="69">
        <f t="shared" si="123"/>
        <v>261.65999999999997</v>
      </c>
      <c r="M307" s="66"/>
      <c r="N307" s="71"/>
      <c r="O307" s="70"/>
      <c r="P307" s="71">
        <f t="shared" ref="P307:P310" si="125">SUM(F307)</f>
        <v>41.999999999999993</v>
      </c>
      <c r="Q307" s="66"/>
      <c r="R307" s="120">
        <f t="shared" si="124"/>
        <v>7.5951172194235701</v>
      </c>
      <c r="S307" s="177"/>
      <c r="T307" s="121">
        <f t="shared" ref="T307:T310" si="126">R307*F307</f>
        <v>318.99492321578987</v>
      </c>
      <c r="U307" s="177"/>
      <c r="V307" s="177"/>
      <c r="W307" s="54"/>
      <c r="X307" s="54"/>
      <c r="Y307" s="44"/>
      <c r="Z307" s="44"/>
      <c r="AA307" s="44"/>
      <c r="AB307" s="44"/>
      <c r="AC307" s="44"/>
      <c r="AD307" s="44"/>
      <c r="AE307" s="44"/>
      <c r="AF307" s="44"/>
      <c r="AG307" s="44"/>
      <c r="AH307" s="44"/>
      <c r="AI307" s="178"/>
      <c r="AJ307" s="179"/>
      <c r="AK307" s="180"/>
      <c r="AL307" s="88"/>
      <c r="AM307" s="88"/>
      <c r="AN307" s="88"/>
      <c r="AO307" s="88"/>
      <c r="AP307" s="88"/>
      <c r="AQ307" s="88"/>
      <c r="AR307" s="88"/>
      <c r="AS307" s="59"/>
      <c r="AT307" s="59"/>
      <c r="AU307" s="59"/>
      <c r="AV307" s="59"/>
    </row>
    <row r="308" spans="1:48">
      <c r="A308" s="221" t="s">
        <v>386</v>
      </c>
      <c r="B308" s="66"/>
      <c r="C308" s="114"/>
      <c r="D308" s="66"/>
      <c r="E308" s="114"/>
      <c r="F308" s="66">
        <v>0</v>
      </c>
      <c r="G308" s="66"/>
      <c r="H308" s="223">
        <f>+'[3]1" W Gov E14'!$S5</f>
        <v>5.68</v>
      </c>
      <c r="I308" s="114"/>
      <c r="J308" s="71">
        <f>H308*F308</f>
        <v>0</v>
      </c>
      <c r="K308" s="66"/>
      <c r="L308" s="69">
        <f t="shared" si="123"/>
        <v>0</v>
      </c>
      <c r="M308" s="66"/>
      <c r="N308" s="71"/>
      <c r="O308" s="70"/>
      <c r="P308" s="71">
        <f t="shared" si="125"/>
        <v>0</v>
      </c>
      <c r="Q308" s="66"/>
      <c r="R308" s="120">
        <f t="shared" si="124"/>
        <v>6.9246012530218088</v>
      </c>
      <c r="S308" s="177"/>
      <c r="T308" s="121">
        <f t="shared" si="126"/>
        <v>0</v>
      </c>
      <c r="U308" s="177"/>
      <c r="V308" s="177"/>
      <c r="W308" s="54"/>
      <c r="X308" s="54"/>
      <c r="Y308" s="44"/>
      <c r="Z308" s="44"/>
      <c r="AA308" s="44"/>
      <c r="AB308" s="44"/>
      <c r="AC308" s="44"/>
      <c r="AD308" s="44"/>
      <c r="AE308" s="44"/>
      <c r="AF308" s="44"/>
      <c r="AG308" s="44"/>
      <c r="AH308" s="44"/>
      <c r="AI308" s="178"/>
      <c r="AJ308" s="179"/>
      <c r="AK308" s="180"/>
      <c r="AL308" s="88"/>
      <c r="AM308" s="88"/>
      <c r="AN308" s="88"/>
      <c r="AO308" s="88"/>
      <c r="AP308" s="88"/>
      <c r="AQ308" s="88"/>
      <c r="AR308" s="88"/>
      <c r="AS308" s="59"/>
      <c r="AT308" s="59"/>
      <c r="AU308" s="59"/>
      <c r="AV308" s="59"/>
    </row>
    <row r="309" spans="1:48">
      <c r="A309" s="221" t="s">
        <v>387</v>
      </c>
      <c r="B309" s="66"/>
      <c r="C309" s="114"/>
      <c r="D309" s="66"/>
      <c r="E309" s="114"/>
      <c r="F309" s="66">
        <v>0</v>
      </c>
      <c r="G309" s="66"/>
      <c r="H309" s="223">
        <f>+'[3]1" W Gov E14'!$S6</f>
        <v>5.04</v>
      </c>
      <c r="I309" s="114"/>
      <c r="J309" s="71">
        <f>H309*F309</f>
        <v>0</v>
      </c>
      <c r="K309" s="66"/>
      <c r="L309" s="69">
        <f t="shared" si="123"/>
        <v>0</v>
      </c>
      <c r="M309" s="66"/>
      <c r="N309" s="71"/>
      <c r="O309" s="70"/>
      <c r="P309" s="71">
        <f t="shared" si="125"/>
        <v>0</v>
      </c>
      <c r="Q309" s="66"/>
      <c r="R309" s="120">
        <f t="shared" si="124"/>
        <v>6.1443644921179441</v>
      </c>
      <c r="S309" s="177"/>
      <c r="T309" s="121">
        <f t="shared" si="126"/>
        <v>0</v>
      </c>
      <c r="U309" s="177"/>
      <c r="V309" s="177"/>
      <c r="W309" s="54"/>
      <c r="X309" s="54"/>
      <c r="Y309" s="44"/>
      <c r="Z309" s="44"/>
      <c r="AA309" s="44"/>
      <c r="AB309" s="44"/>
      <c r="AC309" s="44"/>
      <c r="AD309" s="44"/>
      <c r="AE309" s="44"/>
      <c r="AF309" s="44"/>
      <c r="AG309" s="44"/>
      <c r="AH309" s="44"/>
      <c r="AI309" s="178"/>
      <c r="AJ309" s="179"/>
      <c r="AK309" s="180"/>
      <c r="AL309" s="88"/>
      <c r="AM309" s="88"/>
      <c r="AN309" s="88"/>
      <c r="AO309" s="88"/>
      <c r="AP309" s="88"/>
      <c r="AQ309" s="88"/>
      <c r="AR309" s="88"/>
      <c r="AS309" s="59"/>
      <c r="AT309" s="59"/>
      <c r="AU309" s="59"/>
      <c r="AV309" s="59"/>
    </row>
    <row r="310" spans="1:48">
      <c r="A310" s="221" t="s">
        <v>388</v>
      </c>
      <c r="B310" s="66"/>
      <c r="C310" s="114"/>
      <c r="D310" s="66"/>
      <c r="E310" s="114"/>
      <c r="F310" s="66">
        <v>0</v>
      </c>
      <c r="G310" s="66"/>
      <c r="H310" s="223">
        <f>+'[3]1" W Gov E14'!$S7</f>
        <v>4.4000000000000004</v>
      </c>
      <c r="I310" s="114"/>
      <c r="J310" s="71">
        <f>H310*F310</f>
        <v>0</v>
      </c>
      <c r="K310" s="66"/>
      <c r="L310" s="69">
        <f t="shared" si="123"/>
        <v>0</v>
      </c>
      <c r="M310" s="66"/>
      <c r="N310" s="71"/>
      <c r="O310" s="70"/>
      <c r="P310" s="71">
        <f t="shared" si="125"/>
        <v>0</v>
      </c>
      <c r="Q310" s="66"/>
      <c r="R310" s="120">
        <f t="shared" si="124"/>
        <v>5.3641277312140785</v>
      </c>
      <c r="S310" s="177"/>
      <c r="T310" s="121">
        <f t="shared" si="126"/>
        <v>0</v>
      </c>
      <c r="U310" s="177"/>
      <c r="V310" s="177"/>
      <c r="W310" s="54"/>
      <c r="X310" s="54"/>
      <c r="Y310" s="44"/>
      <c r="Z310" s="44"/>
      <c r="AA310" s="44"/>
      <c r="AB310" s="44"/>
      <c r="AC310" s="44"/>
      <c r="AD310" s="44"/>
      <c r="AE310" s="44"/>
      <c r="AF310" s="44"/>
      <c r="AG310" s="44"/>
      <c r="AH310" s="44"/>
      <c r="AI310" s="178"/>
      <c r="AJ310" s="179"/>
      <c r="AK310" s="180"/>
      <c r="AL310" s="88"/>
      <c r="AM310" s="88"/>
      <c r="AN310" s="88"/>
      <c r="AO310" s="88"/>
      <c r="AP310" s="88"/>
      <c r="AQ310" s="88"/>
      <c r="AR310" s="88"/>
      <c r="AS310" s="59"/>
      <c r="AT310" s="59"/>
      <c r="AU310" s="59"/>
      <c r="AV310" s="59"/>
    </row>
    <row r="311" spans="1:48" ht="12.75" thickBot="1">
      <c r="A311" s="234" t="s">
        <v>413</v>
      </c>
      <c r="B311" s="126">
        <f>SUM(B304:B310)</f>
        <v>211</v>
      </c>
      <c r="C311" s="127"/>
      <c r="D311" s="126">
        <f>SUM(D304:D310)</f>
        <v>36.000000000000007</v>
      </c>
      <c r="E311" s="127"/>
      <c r="F311" s="126">
        <f>SUM(F304:F310)</f>
        <v>100</v>
      </c>
      <c r="G311" s="102"/>
      <c r="H311" s="104"/>
      <c r="I311" s="127"/>
      <c r="J311" s="128">
        <f>SUM(J304:J310)</f>
        <v>2138.3200000000002</v>
      </c>
      <c r="K311" s="102"/>
      <c r="L311" s="128">
        <f>SUM(L304:L310)</f>
        <v>2138.3200000000002</v>
      </c>
      <c r="M311" s="102"/>
      <c r="N311" s="129">
        <f>SUM(N305:N310)</f>
        <v>36.000000000000007</v>
      </c>
      <c r="O311" s="106"/>
      <c r="P311" s="129">
        <f>SUM(P306:P310)</f>
        <v>100</v>
      </c>
      <c r="Q311" s="106"/>
      <c r="R311" s="108"/>
      <c r="S311" s="177"/>
      <c r="T311" s="231">
        <f>SUM(T304:T310)</f>
        <v>2606.8685477749286</v>
      </c>
      <c r="U311" s="177"/>
      <c r="V311" s="177"/>
      <c r="W311" s="54"/>
      <c r="X311" s="54"/>
      <c r="Y311" s="44"/>
      <c r="Z311" s="44"/>
      <c r="AA311" s="44"/>
      <c r="AB311" s="44"/>
      <c r="AC311" s="44"/>
      <c r="AD311" s="44"/>
      <c r="AE311" s="44"/>
      <c r="AF311" s="44"/>
      <c r="AG311" s="44"/>
      <c r="AH311" s="44"/>
      <c r="AI311" s="178"/>
      <c r="AJ311" s="179"/>
      <c r="AK311" s="180"/>
      <c r="AL311" s="88"/>
      <c r="AM311" s="88"/>
      <c r="AN311" s="88"/>
      <c r="AO311" s="88"/>
      <c r="AP311" s="88"/>
      <c r="AQ311" s="88"/>
      <c r="AR311" s="88"/>
      <c r="AS311" s="59"/>
      <c r="AT311" s="59"/>
      <c r="AU311" s="59"/>
      <c r="AV311" s="59"/>
    </row>
    <row r="312" spans="1:48" ht="12.75" thickTop="1">
      <c r="A312" s="234"/>
      <c r="B312" s="106"/>
      <c r="C312" s="127"/>
      <c r="D312" s="106"/>
      <c r="E312" s="127"/>
      <c r="F312" s="106"/>
      <c r="G312" s="102"/>
      <c r="H312" s="104"/>
      <c r="I312" s="127"/>
      <c r="J312" s="174"/>
      <c r="K312" s="102"/>
      <c r="L312" s="174"/>
      <c r="M312" s="102"/>
      <c r="N312" s="152"/>
      <c r="O312" s="106"/>
      <c r="P312" s="152"/>
      <c r="Q312" s="106"/>
      <c r="R312" s="108"/>
      <c r="S312" s="177"/>
      <c r="T312" s="121"/>
      <c r="U312" s="177"/>
      <c r="V312" s="177"/>
      <c r="W312" s="54"/>
      <c r="X312" s="54"/>
      <c r="Y312" s="44"/>
      <c r="Z312" s="44"/>
      <c r="AA312" s="44"/>
      <c r="AB312" s="44"/>
      <c r="AC312" s="44"/>
      <c r="AD312" s="44"/>
      <c r="AE312" s="44"/>
      <c r="AF312" s="44"/>
      <c r="AG312" s="44"/>
      <c r="AH312" s="44"/>
      <c r="AI312" s="178"/>
      <c r="AJ312" s="179"/>
      <c r="AK312" s="180"/>
      <c r="AL312" s="88"/>
      <c r="AM312" s="88"/>
      <c r="AN312" s="88"/>
      <c r="AO312" s="88"/>
      <c r="AP312" s="88"/>
      <c r="AQ312" s="88"/>
      <c r="AR312" s="88"/>
      <c r="AS312" s="59"/>
      <c r="AT312" s="59"/>
      <c r="AU312" s="59"/>
      <c r="AV312" s="59"/>
    </row>
    <row r="313" spans="1:48" ht="12.75" thickBot="1">
      <c r="A313" s="235" t="s">
        <v>414</v>
      </c>
      <c r="B313" s="66"/>
      <c r="C313" s="114"/>
      <c r="D313" s="66"/>
      <c r="E313" s="114"/>
      <c r="F313" s="66"/>
      <c r="G313" s="66"/>
      <c r="H313" s="68"/>
      <c r="I313" s="114"/>
      <c r="J313" s="69"/>
      <c r="K313" s="66"/>
      <c r="L313" s="137">
        <f>L311/+$D311</f>
        <v>59.397777777777769</v>
      </c>
      <c r="M313" s="66"/>
      <c r="N313" s="71"/>
      <c r="O313" s="70"/>
      <c r="P313" s="71"/>
      <c r="Q313" s="66"/>
      <c r="R313" s="72"/>
      <c r="S313" s="115"/>
      <c r="T313" s="137">
        <f>T311/+$D311</f>
        <v>72.413015215970219</v>
      </c>
      <c r="U313" s="115">
        <f>$T313-$L313</f>
        <v>13.01523743819245</v>
      </c>
      <c r="V313" s="115">
        <f>U313/$L313</f>
        <v>0.21911993891229015</v>
      </c>
      <c r="W313" s="54"/>
      <c r="X313" s="54"/>
      <c r="Y313" s="44"/>
      <c r="Z313" s="44"/>
      <c r="AA313" s="44"/>
      <c r="AB313" s="44"/>
      <c r="AC313" s="44"/>
      <c r="AD313" s="44"/>
      <c r="AE313" s="44"/>
      <c r="AF313" s="44"/>
      <c r="AG313" s="44"/>
      <c r="AH313" s="44"/>
      <c r="AI313" s="178"/>
      <c r="AJ313" s="179"/>
      <c r="AK313" s="180"/>
      <c r="AL313" s="88"/>
      <c r="AM313" s="88"/>
      <c r="AN313" s="88"/>
      <c r="AO313" s="88"/>
      <c r="AP313" s="88"/>
      <c r="AQ313" s="88"/>
      <c r="AR313" s="88"/>
      <c r="AS313" s="59"/>
      <c r="AT313" s="59"/>
      <c r="AU313" s="59"/>
      <c r="AV313" s="59"/>
    </row>
    <row r="314" spans="1:48" ht="12.75" thickTop="1">
      <c r="A314" s="113" t="s">
        <v>418</v>
      </c>
      <c r="B314" s="66">
        <f>+'[3]1.5" W Coml E14'!$I$23/1000</f>
        <v>199</v>
      </c>
      <c r="C314" s="114"/>
      <c r="D314" s="66"/>
      <c r="E314" s="114"/>
      <c r="F314" s="66"/>
      <c r="G314" s="66"/>
      <c r="H314" s="68"/>
      <c r="I314" s="114"/>
      <c r="J314" s="69"/>
      <c r="K314" s="66"/>
      <c r="L314" s="69"/>
      <c r="M314" s="66"/>
      <c r="N314" s="71"/>
      <c r="O314" s="70"/>
      <c r="P314" s="71"/>
      <c r="Q314" s="66"/>
      <c r="R314" s="72"/>
      <c r="S314" s="177"/>
      <c r="T314" s="121"/>
      <c r="U314" s="177"/>
      <c r="V314" s="177"/>
      <c r="W314" s="54"/>
      <c r="X314" s="54"/>
      <c r="Y314" s="44"/>
      <c r="Z314" s="44"/>
      <c r="AA314" s="44"/>
      <c r="AB314" s="44"/>
      <c r="AC314" s="44"/>
      <c r="AD314" s="44"/>
      <c r="AE314" s="44"/>
      <c r="AF314" s="44"/>
      <c r="AG314" s="44"/>
      <c r="AH314" s="44"/>
      <c r="AI314" s="178"/>
      <c r="AJ314" s="179"/>
      <c r="AK314" s="180"/>
      <c r="AL314" s="88"/>
      <c r="AM314" s="88"/>
      <c r="AN314" s="88"/>
      <c r="AO314" s="88"/>
      <c r="AP314" s="88"/>
      <c r="AQ314" s="88"/>
      <c r="AR314" s="88"/>
      <c r="AS314" s="59"/>
      <c r="AT314" s="59"/>
      <c r="AU314" s="59"/>
      <c r="AV314" s="59"/>
    </row>
    <row r="315" spans="1:48">
      <c r="A315" s="221" t="s">
        <v>419</v>
      </c>
      <c r="B315" s="66"/>
      <c r="C315" s="114"/>
      <c r="D315" s="66">
        <f>+'[3]1.5" W Coml E14'!$S$27</f>
        <v>23.999999999999993</v>
      </c>
      <c r="E315" s="114"/>
      <c r="F315" s="66"/>
      <c r="G315" s="66"/>
      <c r="H315" s="222">
        <f>+'[3]1.5" W Coml E14'!$S$2</f>
        <v>80.59</v>
      </c>
      <c r="I315" s="114"/>
      <c r="J315" s="121">
        <f>H315*D315</f>
        <v>1934.1599999999994</v>
      </c>
      <c r="K315" s="66"/>
      <c r="L315" s="69">
        <f>+J315</f>
        <v>1934.1599999999994</v>
      </c>
      <c r="M315" s="66"/>
      <c r="N315" s="71">
        <f>D315</f>
        <v>23.999999999999993</v>
      </c>
      <c r="O315" s="70"/>
      <c r="P315" s="71"/>
      <c r="Q315" s="66"/>
      <c r="R315" s="120">
        <f>H315*(1+$W$5)</f>
        <v>98.248875876941483</v>
      </c>
      <c r="S315" s="177"/>
      <c r="T315" s="121">
        <f>R315*+D315</f>
        <v>2357.973021046595</v>
      </c>
      <c r="U315" s="177"/>
      <c r="V315" s="177"/>
      <c r="W315" s="54"/>
      <c r="X315" s="54"/>
      <c r="Y315" s="44"/>
      <c r="Z315" s="44"/>
      <c r="AA315" s="44"/>
      <c r="AB315" s="44"/>
      <c r="AC315" s="44"/>
      <c r="AD315" s="44"/>
      <c r="AE315" s="44"/>
      <c r="AF315" s="44"/>
      <c r="AG315" s="44"/>
      <c r="AH315" s="44"/>
      <c r="AI315" s="178"/>
      <c r="AJ315" s="179"/>
      <c r="AK315" s="180"/>
      <c r="AL315" s="88"/>
      <c r="AM315" s="88"/>
      <c r="AN315" s="88"/>
      <c r="AO315" s="88"/>
      <c r="AP315" s="88"/>
      <c r="AQ315" s="88"/>
      <c r="AR315" s="88"/>
      <c r="AS315" s="59"/>
      <c r="AT315" s="59"/>
      <c r="AU315" s="59"/>
      <c r="AV315" s="59"/>
    </row>
    <row r="316" spans="1:48">
      <c r="A316" s="221" t="s">
        <v>420</v>
      </c>
      <c r="B316" s="66"/>
      <c r="C316" s="114"/>
      <c r="D316" s="66"/>
      <c r="E316" s="114"/>
      <c r="F316" s="66">
        <f>+'[3]1.5" W Coml E14'!$V$27</f>
        <v>36</v>
      </c>
      <c r="G316" s="66"/>
      <c r="H316" s="223">
        <f>+'[3]1.5" W Coml E14'!$S4</f>
        <v>6.23</v>
      </c>
      <c r="I316" s="114"/>
      <c r="J316" s="71">
        <f>H316*F316</f>
        <v>224.28000000000003</v>
      </c>
      <c r="K316" s="66"/>
      <c r="L316" s="69">
        <f t="shared" ref="L316:L319" si="127">+J316</f>
        <v>224.28000000000003</v>
      </c>
      <c r="M316" s="66"/>
      <c r="N316" s="71"/>
      <c r="O316" s="70"/>
      <c r="P316" s="71">
        <f>SUM(F316)</f>
        <v>36</v>
      </c>
      <c r="Q316" s="66"/>
      <c r="R316" s="120">
        <f t="shared" ref="R316:R319" si="128">H316*(1+$W$5)</f>
        <v>7.5951172194235701</v>
      </c>
      <c r="S316" s="177"/>
      <c r="T316" s="121">
        <f>R316*F316</f>
        <v>273.4242198992485</v>
      </c>
      <c r="U316" s="177"/>
      <c r="V316" s="177"/>
      <c r="W316" s="54"/>
      <c r="X316" s="54"/>
      <c r="Y316" s="44"/>
      <c r="Z316" s="44"/>
      <c r="AA316" s="44"/>
      <c r="AB316" s="44"/>
      <c r="AC316" s="44"/>
      <c r="AD316" s="44"/>
      <c r="AE316" s="44"/>
      <c r="AF316" s="44"/>
      <c r="AG316" s="44"/>
      <c r="AH316" s="44"/>
      <c r="AI316" s="178"/>
      <c r="AJ316" s="179"/>
      <c r="AK316" s="180"/>
      <c r="AL316" s="88"/>
      <c r="AM316" s="88"/>
      <c r="AN316" s="88"/>
      <c r="AO316" s="88"/>
      <c r="AP316" s="88"/>
      <c r="AQ316" s="88"/>
      <c r="AR316" s="88"/>
      <c r="AS316" s="59"/>
      <c r="AT316" s="59"/>
      <c r="AU316" s="59"/>
      <c r="AV316" s="59"/>
    </row>
    <row r="317" spans="1:48">
      <c r="A317" s="221" t="s">
        <v>386</v>
      </c>
      <c r="B317" s="66"/>
      <c r="C317" s="114"/>
      <c r="D317" s="66"/>
      <c r="E317" s="114"/>
      <c r="F317" s="66">
        <f>+'[3]1.5" W Coml E14'!$W$27</f>
        <v>25</v>
      </c>
      <c r="G317" s="66"/>
      <c r="H317" s="223">
        <f>+'[3]1.5" W Coml E14'!$S5</f>
        <v>5.68</v>
      </c>
      <c r="I317" s="114"/>
      <c r="J317" s="71">
        <f>H317*F317</f>
        <v>142</v>
      </c>
      <c r="K317" s="66"/>
      <c r="L317" s="69">
        <f t="shared" si="127"/>
        <v>142</v>
      </c>
      <c r="M317" s="66"/>
      <c r="N317" s="71"/>
      <c r="O317" s="70"/>
      <c r="P317" s="71">
        <f t="shared" ref="P317:P319" si="129">SUM(F317)</f>
        <v>25</v>
      </c>
      <c r="Q317" s="66"/>
      <c r="R317" s="120">
        <f t="shared" si="128"/>
        <v>6.9246012530218088</v>
      </c>
      <c r="S317" s="177"/>
      <c r="T317" s="121">
        <f t="shared" ref="T317:T320" si="130">R317*F317</f>
        <v>173.11503132554523</v>
      </c>
      <c r="U317" s="177"/>
      <c r="V317" s="177"/>
      <c r="W317" s="54"/>
      <c r="X317" s="54"/>
      <c r="Y317" s="44"/>
      <c r="Z317" s="44"/>
      <c r="AA317" s="44"/>
      <c r="AB317" s="44"/>
      <c r="AC317" s="44"/>
      <c r="AD317" s="44"/>
      <c r="AE317" s="44"/>
      <c r="AF317" s="44"/>
      <c r="AG317" s="44"/>
      <c r="AH317" s="44"/>
      <c r="AI317" s="178"/>
      <c r="AJ317" s="179"/>
      <c r="AK317" s="180"/>
      <c r="AL317" s="88"/>
      <c r="AM317" s="88"/>
      <c r="AN317" s="88"/>
      <c r="AO317" s="88"/>
      <c r="AP317" s="88"/>
      <c r="AQ317" s="88"/>
      <c r="AR317" s="88"/>
      <c r="AS317" s="59"/>
      <c r="AT317" s="59"/>
      <c r="AU317" s="59"/>
      <c r="AV317" s="59"/>
    </row>
    <row r="318" spans="1:48">
      <c r="A318" s="221" t="s">
        <v>387</v>
      </c>
      <c r="B318" s="66"/>
      <c r="C318" s="114"/>
      <c r="D318" s="66"/>
      <c r="E318" s="114"/>
      <c r="F318" s="66">
        <f>+'[3]1.5" W Coml E14'!$X$27</f>
        <v>6</v>
      </c>
      <c r="G318" s="66"/>
      <c r="H318" s="223">
        <f>+'[3]1.5" W Coml E14'!$S6</f>
        <v>5.04</v>
      </c>
      <c r="I318" s="114"/>
      <c r="J318" s="71">
        <f>H318*F318</f>
        <v>30.240000000000002</v>
      </c>
      <c r="K318" s="66"/>
      <c r="L318" s="69">
        <f t="shared" si="127"/>
        <v>30.240000000000002</v>
      </c>
      <c r="M318" s="66"/>
      <c r="N318" s="71"/>
      <c r="O318" s="70"/>
      <c r="P318" s="71">
        <f t="shared" si="129"/>
        <v>6</v>
      </c>
      <c r="Q318" s="66"/>
      <c r="R318" s="120">
        <f t="shared" si="128"/>
        <v>6.1443644921179441</v>
      </c>
      <c r="S318" s="177"/>
      <c r="T318" s="121">
        <f t="shared" si="130"/>
        <v>36.866186952707665</v>
      </c>
      <c r="U318" s="177"/>
      <c r="V318" s="177"/>
      <c r="W318" s="54"/>
      <c r="X318" s="54"/>
      <c r="Y318" s="44"/>
      <c r="Z318" s="44"/>
      <c r="AA318" s="44"/>
      <c r="AB318" s="44"/>
      <c r="AC318" s="44"/>
      <c r="AD318" s="44"/>
      <c r="AE318" s="44"/>
      <c r="AF318" s="44"/>
      <c r="AG318" s="44"/>
      <c r="AH318" s="44"/>
      <c r="AI318" s="178"/>
      <c r="AJ318" s="179"/>
      <c r="AK318" s="180"/>
      <c r="AL318" s="88"/>
      <c r="AM318" s="88"/>
      <c r="AN318" s="88"/>
      <c r="AO318" s="88"/>
      <c r="AP318" s="88"/>
      <c r="AQ318" s="88"/>
      <c r="AR318" s="88"/>
      <c r="AS318" s="59"/>
      <c r="AT318" s="59"/>
      <c r="AU318" s="59"/>
      <c r="AV318" s="59"/>
    </row>
    <row r="319" spans="1:48">
      <c r="A319" s="221" t="s">
        <v>388</v>
      </c>
      <c r="B319" s="66"/>
      <c r="C319" s="114"/>
      <c r="D319" s="66"/>
      <c r="E319" s="114"/>
      <c r="F319" s="66">
        <v>0</v>
      </c>
      <c r="G319" s="66"/>
      <c r="H319" s="223">
        <f>+'[3]1.5" W Coml E14'!$S7</f>
        <v>4.4000000000000004</v>
      </c>
      <c r="I319" s="114"/>
      <c r="J319" s="71">
        <f>H319*F319</f>
        <v>0</v>
      </c>
      <c r="K319" s="66"/>
      <c r="L319" s="69">
        <f t="shared" si="127"/>
        <v>0</v>
      </c>
      <c r="M319" s="66"/>
      <c r="N319" s="71"/>
      <c r="O319" s="70"/>
      <c r="P319" s="71">
        <f t="shared" si="129"/>
        <v>0</v>
      </c>
      <c r="Q319" s="66"/>
      <c r="R319" s="120">
        <f t="shared" si="128"/>
        <v>5.3641277312140785</v>
      </c>
      <c r="S319" s="177"/>
      <c r="T319" s="121">
        <f t="shared" si="130"/>
        <v>0</v>
      </c>
      <c r="U319" s="177"/>
      <c r="V319" s="177"/>
      <c r="W319" s="54"/>
      <c r="X319" s="54"/>
      <c r="Y319" s="44"/>
      <c r="Z319" s="44"/>
      <c r="AA319" s="44"/>
      <c r="AB319" s="44"/>
      <c r="AC319" s="44"/>
      <c r="AD319" s="44"/>
      <c r="AE319" s="44"/>
      <c r="AF319" s="44"/>
      <c r="AG319" s="44"/>
      <c r="AH319" s="44"/>
      <c r="AI319" s="178"/>
      <c r="AJ319" s="179"/>
      <c r="AK319" s="180"/>
      <c r="AL319" s="88"/>
      <c r="AM319" s="88"/>
      <c r="AN319" s="88"/>
      <c r="AO319" s="88"/>
      <c r="AP319" s="88"/>
      <c r="AQ319" s="88"/>
      <c r="AR319" s="88"/>
      <c r="AS319" s="59"/>
      <c r="AT319" s="59"/>
      <c r="AU319" s="59"/>
      <c r="AV319" s="59"/>
    </row>
    <row r="320" spans="1:48" s="135" customFormat="1" ht="12.75" thickBot="1">
      <c r="A320" s="234" t="s">
        <v>421</v>
      </c>
      <c r="B320" s="126">
        <f>SUM(B314:B319)</f>
        <v>199</v>
      </c>
      <c r="C320" s="127"/>
      <c r="D320" s="126">
        <f>SUM(D314:D319)</f>
        <v>23.999999999999993</v>
      </c>
      <c r="E320" s="127"/>
      <c r="F320" s="126">
        <f>SUM(F314:F319)</f>
        <v>67</v>
      </c>
      <c r="G320" s="102"/>
      <c r="H320" s="104"/>
      <c r="I320" s="127"/>
      <c r="J320" s="128">
        <f>SUM(J314:J319)</f>
        <v>2330.6799999999994</v>
      </c>
      <c r="K320" s="102"/>
      <c r="L320" s="128">
        <f>SUM(L314:L319)</f>
        <v>2330.6799999999994</v>
      </c>
      <c r="M320" s="102"/>
      <c r="N320" s="227">
        <f>SUM(N315:N319)</f>
        <v>23.999999999999993</v>
      </c>
      <c r="O320" s="70"/>
      <c r="P320" s="227">
        <f>SUM(P316:P319)</f>
        <v>67</v>
      </c>
      <c r="Q320" s="106"/>
      <c r="R320" s="72"/>
      <c r="S320" s="133"/>
      <c r="T320" s="121">
        <f t="shared" si="130"/>
        <v>0</v>
      </c>
      <c r="U320" s="133"/>
      <c r="V320" s="133"/>
      <c r="W320" s="58"/>
      <c r="X320" s="58"/>
      <c r="Y320" s="55"/>
      <c r="Z320" s="55"/>
      <c r="AA320" s="55"/>
      <c r="AB320" s="55"/>
      <c r="AC320" s="55"/>
      <c r="AD320" s="55"/>
      <c r="AE320" s="55"/>
      <c r="AF320" s="55"/>
      <c r="AG320" s="55"/>
      <c r="AH320" s="55"/>
      <c r="AI320" s="181"/>
      <c r="AJ320" s="182"/>
      <c r="AK320" s="183"/>
      <c r="AL320" s="134"/>
      <c r="AM320" s="134"/>
      <c r="AN320" s="134"/>
      <c r="AO320" s="134"/>
      <c r="AP320" s="134"/>
      <c r="AQ320" s="134"/>
      <c r="AR320" s="134"/>
      <c r="AS320" s="159"/>
      <c r="AT320" s="159"/>
      <c r="AU320" s="159"/>
      <c r="AV320" s="159"/>
    </row>
    <row r="321" spans="1:48" s="135" customFormat="1" ht="12.75" thickTop="1">
      <c r="A321" s="234"/>
      <c r="B321" s="106"/>
      <c r="C321" s="127"/>
      <c r="D321" s="106"/>
      <c r="E321" s="127"/>
      <c r="F321" s="106"/>
      <c r="G321" s="102"/>
      <c r="H321" s="104"/>
      <c r="I321" s="127"/>
      <c r="J321" s="174"/>
      <c r="K321" s="102"/>
      <c r="L321" s="174"/>
      <c r="M321" s="102"/>
      <c r="N321" s="152"/>
      <c r="O321" s="106"/>
      <c r="P321" s="152"/>
      <c r="Q321" s="106"/>
      <c r="R321" s="108"/>
      <c r="S321" s="133"/>
      <c r="T321" s="233"/>
      <c r="U321" s="133"/>
      <c r="V321" s="133"/>
      <c r="W321" s="58"/>
      <c r="X321" s="58"/>
      <c r="Y321" s="55"/>
      <c r="Z321" s="55"/>
      <c r="AA321" s="55"/>
      <c r="AB321" s="55"/>
      <c r="AC321" s="55"/>
      <c r="AD321" s="55"/>
      <c r="AE321" s="55"/>
      <c r="AF321" s="55"/>
      <c r="AG321" s="55"/>
      <c r="AH321" s="55"/>
      <c r="AI321" s="181"/>
      <c r="AJ321" s="182"/>
      <c r="AK321" s="183"/>
      <c r="AL321" s="134"/>
      <c r="AM321" s="134"/>
      <c r="AN321" s="134"/>
      <c r="AO321" s="134"/>
      <c r="AP321" s="134"/>
      <c r="AQ321" s="134"/>
      <c r="AR321" s="134"/>
      <c r="AS321" s="159"/>
      <c r="AT321" s="159"/>
      <c r="AU321" s="159"/>
      <c r="AV321" s="159"/>
    </row>
    <row r="322" spans="1:48" ht="12.75" thickBot="1">
      <c r="A322" s="235" t="s">
        <v>422</v>
      </c>
      <c r="B322" s="66"/>
      <c r="C322" s="114"/>
      <c r="D322" s="66"/>
      <c r="E322" s="114"/>
      <c r="F322" s="66"/>
      <c r="G322" s="66"/>
      <c r="H322" s="68"/>
      <c r="I322" s="114"/>
      <c r="J322" s="69"/>
      <c r="K322" s="66"/>
      <c r="L322" s="137">
        <f>L320/+$D320</f>
        <v>97.111666666666665</v>
      </c>
      <c r="M322" s="66"/>
      <c r="N322" s="71"/>
      <c r="O322" s="70"/>
      <c r="P322" s="71"/>
      <c r="Q322" s="66"/>
      <c r="R322" s="72"/>
      <c r="S322" s="115"/>
      <c r="T322" s="137">
        <f>T320/+$D320</f>
        <v>0</v>
      </c>
      <c r="U322" s="115">
        <f>$T322-$L322</f>
        <v>-97.111666666666665</v>
      </c>
      <c r="V322" s="115">
        <f>U322/$L322</f>
        <v>-1</v>
      </c>
      <c r="W322" s="54"/>
      <c r="X322" s="54"/>
      <c r="Y322" s="44"/>
      <c r="Z322" s="44"/>
      <c r="AA322" s="44"/>
      <c r="AB322" s="44"/>
      <c r="AC322" s="44"/>
      <c r="AD322" s="44"/>
      <c r="AE322" s="44"/>
      <c r="AF322" s="44"/>
      <c r="AG322" s="44"/>
      <c r="AH322" s="44"/>
      <c r="AI322" s="178"/>
      <c r="AJ322" s="179"/>
      <c r="AK322" s="180"/>
      <c r="AL322" s="88"/>
      <c r="AM322" s="88"/>
      <c r="AN322" s="88"/>
      <c r="AO322" s="88"/>
      <c r="AP322" s="88"/>
      <c r="AQ322" s="88"/>
      <c r="AR322" s="88"/>
      <c r="AS322" s="59"/>
      <c r="AT322" s="59"/>
      <c r="AU322" s="59"/>
      <c r="AV322" s="59"/>
    </row>
    <row r="323" spans="1:48" ht="12.75" thickTop="1">
      <c r="A323" s="113" t="s">
        <v>423</v>
      </c>
      <c r="B323" s="66">
        <f>+'[3]1.5" W Gov E14'!$I$24/1000</f>
        <v>1761</v>
      </c>
      <c r="C323" s="114"/>
      <c r="D323" s="66"/>
      <c r="E323" s="114"/>
      <c r="F323" s="66"/>
      <c r="G323" s="66"/>
      <c r="H323" s="68"/>
      <c r="I323" s="114"/>
      <c r="J323" s="69"/>
      <c r="K323" s="66"/>
      <c r="L323" s="69"/>
      <c r="M323" s="66"/>
      <c r="N323" s="71"/>
      <c r="O323" s="70"/>
      <c r="P323" s="71"/>
      <c r="Q323" s="66"/>
      <c r="R323" s="72"/>
      <c r="S323" s="177"/>
      <c r="T323" s="121"/>
      <c r="U323" s="177"/>
      <c r="V323" s="177"/>
      <c r="W323" s="54"/>
      <c r="X323" s="54"/>
      <c r="Y323" s="44"/>
      <c r="Z323" s="44"/>
      <c r="AA323" s="44"/>
      <c r="AB323" s="44"/>
      <c r="AC323" s="44"/>
      <c r="AD323" s="44"/>
      <c r="AE323" s="44"/>
      <c r="AF323" s="44"/>
      <c r="AG323" s="44"/>
      <c r="AH323" s="44"/>
      <c r="AI323" s="178"/>
      <c r="AJ323" s="179"/>
      <c r="AK323" s="180"/>
      <c r="AL323" s="88"/>
      <c r="AM323" s="88"/>
      <c r="AN323" s="88"/>
      <c r="AO323" s="88"/>
      <c r="AP323" s="88"/>
      <c r="AQ323" s="88"/>
      <c r="AR323" s="88"/>
      <c r="AS323" s="59"/>
      <c r="AT323" s="59"/>
      <c r="AU323" s="59"/>
      <c r="AV323" s="59"/>
    </row>
    <row r="324" spans="1:48">
      <c r="A324" s="221" t="s">
        <v>419</v>
      </c>
      <c r="B324" s="66"/>
      <c r="C324" s="114"/>
      <c r="D324" s="66">
        <f>+'[3]1.5" W Gov E14'!$S$28</f>
        <v>23.999999999999993</v>
      </c>
      <c r="E324" s="114"/>
      <c r="F324" s="66"/>
      <c r="G324" s="66"/>
      <c r="H324" s="222">
        <f>+'[3]1.5" W Gov E14'!$S$2</f>
        <v>80.59</v>
      </c>
      <c r="I324" s="114"/>
      <c r="J324" s="121">
        <f>H324*D324</f>
        <v>1934.1599999999994</v>
      </c>
      <c r="K324" s="66"/>
      <c r="L324" s="69">
        <f>+J324</f>
        <v>1934.1599999999994</v>
      </c>
      <c r="M324" s="66"/>
      <c r="N324" s="71">
        <f>D324</f>
        <v>23.999999999999993</v>
      </c>
      <c r="O324" s="70"/>
      <c r="P324" s="71"/>
      <c r="Q324" s="66"/>
      <c r="R324" s="120">
        <f>H324*(1+$W$5)</f>
        <v>98.248875876941483</v>
      </c>
      <c r="S324" s="177"/>
      <c r="T324" s="121">
        <f>R324*+D324</f>
        <v>2357.973021046595</v>
      </c>
      <c r="U324" s="177"/>
      <c r="V324" s="177"/>
      <c r="W324" s="54"/>
      <c r="X324" s="54"/>
      <c r="Y324" s="44"/>
      <c r="Z324" s="44"/>
      <c r="AA324" s="44"/>
      <c r="AB324" s="44"/>
      <c r="AC324" s="44"/>
      <c r="AD324" s="44"/>
      <c r="AE324" s="44"/>
      <c r="AF324" s="44"/>
      <c r="AG324" s="44"/>
      <c r="AH324" s="44"/>
      <c r="AI324" s="178"/>
      <c r="AJ324" s="179"/>
      <c r="AK324" s="180"/>
      <c r="AL324" s="88"/>
      <c r="AM324" s="88"/>
      <c r="AN324" s="88"/>
      <c r="AO324" s="88"/>
      <c r="AP324" s="88"/>
      <c r="AQ324" s="88"/>
      <c r="AR324" s="88"/>
      <c r="AS324" s="59"/>
      <c r="AT324" s="59"/>
      <c r="AU324" s="59"/>
      <c r="AV324" s="59"/>
    </row>
    <row r="325" spans="1:48">
      <c r="A325" s="221" t="s">
        <v>420</v>
      </c>
      <c r="B325" s="66"/>
      <c r="C325" s="114"/>
      <c r="D325" s="66"/>
      <c r="E325" s="114"/>
      <c r="F325" s="66">
        <f>+'[3]1.5" W Gov E14'!$V$28</f>
        <v>168</v>
      </c>
      <c r="G325" s="66"/>
      <c r="H325" s="223">
        <f>+'[3]1.5" W Gov E14'!$S4</f>
        <v>6.23</v>
      </c>
      <c r="I325" s="114"/>
      <c r="J325" s="71">
        <f>H325*F325</f>
        <v>1046.6400000000001</v>
      </c>
      <c r="K325" s="66"/>
      <c r="L325" s="69">
        <f t="shared" ref="L325:L328" si="131">+J325</f>
        <v>1046.6400000000001</v>
      </c>
      <c r="M325" s="66"/>
      <c r="N325" s="71"/>
      <c r="O325" s="70"/>
      <c r="P325" s="71">
        <f>SUM(F325)</f>
        <v>168</v>
      </c>
      <c r="Q325" s="66"/>
      <c r="R325" s="120">
        <f t="shared" ref="R325:R328" si="132">H325*(1+$W$5)</f>
        <v>7.5951172194235701</v>
      </c>
      <c r="S325" s="177"/>
      <c r="T325" s="121">
        <f>R325*F325</f>
        <v>1275.9796928631597</v>
      </c>
      <c r="U325" s="177"/>
      <c r="V325" s="177"/>
      <c r="W325" s="54"/>
      <c r="X325" s="54"/>
      <c r="Y325" s="44"/>
      <c r="Z325" s="44"/>
      <c r="AA325" s="44"/>
      <c r="AB325" s="44"/>
      <c r="AC325" s="44"/>
      <c r="AD325" s="44"/>
      <c r="AE325" s="44"/>
      <c r="AF325" s="44"/>
      <c r="AG325" s="44"/>
      <c r="AH325" s="44"/>
      <c r="AI325" s="178"/>
      <c r="AJ325" s="179"/>
      <c r="AK325" s="180"/>
      <c r="AL325" s="88"/>
      <c r="AM325" s="88"/>
      <c r="AN325" s="88"/>
      <c r="AO325" s="88"/>
      <c r="AP325" s="88"/>
      <c r="AQ325" s="88"/>
      <c r="AR325" s="88"/>
      <c r="AS325" s="59"/>
      <c r="AT325" s="59"/>
      <c r="AU325" s="59"/>
      <c r="AV325" s="59"/>
    </row>
    <row r="326" spans="1:48">
      <c r="A326" s="221" t="s">
        <v>386</v>
      </c>
      <c r="B326" s="66"/>
      <c r="C326" s="114"/>
      <c r="D326" s="66"/>
      <c r="E326" s="114"/>
      <c r="F326" s="66">
        <f>+'[3]1.5" W Gov E14'!$W$28</f>
        <v>300</v>
      </c>
      <c r="G326" s="66"/>
      <c r="H326" s="223">
        <f>+'[3]1.5" W Gov E14'!$S5</f>
        <v>5.68</v>
      </c>
      <c r="I326" s="114"/>
      <c r="J326" s="71">
        <f>H326*F326</f>
        <v>1704</v>
      </c>
      <c r="K326" s="66"/>
      <c r="L326" s="69">
        <f t="shared" si="131"/>
        <v>1704</v>
      </c>
      <c r="M326" s="66"/>
      <c r="N326" s="71"/>
      <c r="O326" s="70"/>
      <c r="P326" s="71">
        <f t="shared" ref="P326:P328" si="133">SUM(F326)</f>
        <v>300</v>
      </c>
      <c r="Q326" s="66"/>
      <c r="R326" s="120">
        <f t="shared" si="132"/>
        <v>6.9246012530218088</v>
      </c>
      <c r="S326" s="177"/>
      <c r="T326" s="121">
        <f t="shared" ref="T326:T328" si="134">R326*F326</f>
        <v>2077.3803759065427</v>
      </c>
      <c r="U326" s="177"/>
      <c r="V326" s="177"/>
      <c r="W326" s="54"/>
      <c r="X326" s="54"/>
      <c r="Y326" s="44"/>
      <c r="Z326" s="44"/>
      <c r="AA326" s="44"/>
      <c r="AB326" s="44"/>
      <c r="AC326" s="44"/>
      <c r="AD326" s="44"/>
      <c r="AE326" s="44"/>
      <c r="AF326" s="44"/>
      <c r="AG326" s="44"/>
      <c r="AH326" s="44"/>
      <c r="AI326" s="178"/>
      <c r="AJ326" s="179"/>
      <c r="AK326" s="180"/>
      <c r="AL326" s="88"/>
      <c r="AM326" s="88"/>
      <c r="AN326" s="88"/>
      <c r="AO326" s="88"/>
      <c r="AP326" s="88"/>
      <c r="AQ326" s="88"/>
      <c r="AR326" s="88"/>
      <c r="AS326" s="59"/>
      <c r="AT326" s="59"/>
      <c r="AU326" s="59"/>
      <c r="AV326" s="59"/>
    </row>
    <row r="327" spans="1:48">
      <c r="A327" s="221" t="s">
        <v>387</v>
      </c>
      <c r="B327" s="66"/>
      <c r="C327" s="114"/>
      <c r="D327" s="66"/>
      <c r="E327" s="114"/>
      <c r="F327" s="66">
        <f>+'[3]1.5" W Gov E14'!$X$28</f>
        <v>600</v>
      </c>
      <c r="G327" s="66"/>
      <c r="H327" s="223">
        <f>+'[3]1.5" W Gov E14'!$S6</f>
        <v>5.04</v>
      </c>
      <c r="I327" s="114"/>
      <c r="J327" s="71">
        <f>H327*F327</f>
        <v>3024</v>
      </c>
      <c r="K327" s="66"/>
      <c r="L327" s="69">
        <f t="shared" si="131"/>
        <v>3024</v>
      </c>
      <c r="M327" s="66"/>
      <c r="N327" s="71"/>
      <c r="O327" s="70"/>
      <c r="P327" s="71">
        <f t="shared" si="133"/>
        <v>600</v>
      </c>
      <c r="Q327" s="66"/>
      <c r="R327" s="120">
        <f t="shared" si="132"/>
        <v>6.1443644921179441</v>
      </c>
      <c r="S327" s="177"/>
      <c r="T327" s="121">
        <f t="shared" si="134"/>
        <v>3686.6186952707667</v>
      </c>
      <c r="U327" s="177"/>
      <c r="V327" s="177"/>
      <c r="W327" s="54"/>
      <c r="X327" s="54"/>
      <c r="Y327" s="44"/>
      <c r="Z327" s="44"/>
      <c r="AA327" s="44"/>
      <c r="AB327" s="44"/>
      <c r="AC327" s="44"/>
      <c r="AD327" s="44"/>
      <c r="AE327" s="44"/>
      <c r="AF327" s="44"/>
      <c r="AG327" s="44"/>
      <c r="AH327" s="44"/>
      <c r="AI327" s="178"/>
      <c r="AJ327" s="179"/>
      <c r="AK327" s="180"/>
      <c r="AL327" s="88"/>
      <c r="AM327" s="88"/>
      <c r="AN327" s="88"/>
      <c r="AO327" s="88"/>
      <c r="AP327" s="88"/>
      <c r="AQ327" s="88"/>
      <c r="AR327" s="88"/>
      <c r="AS327" s="59"/>
      <c r="AT327" s="59"/>
      <c r="AU327" s="59"/>
      <c r="AV327" s="59"/>
    </row>
    <row r="328" spans="1:48">
      <c r="A328" s="221" t="s">
        <v>388</v>
      </c>
      <c r="B328" s="66"/>
      <c r="C328" s="114"/>
      <c r="D328" s="66"/>
      <c r="E328" s="114"/>
      <c r="F328" s="66">
        <f>+'[3]1.5" W Gov E14'!$Y$28</f>
        <v>530.00000000000011</v>
      </c>
      <c r="G328" s="66"/>
      <c r="H328" s="223">
        <f>+'[3]1.5" W Gov E14'!$S7</f>
        <v>4.4000000000000004</v>
      </c>
      <c r="I328" s="114"/>
      <c r="J328" s="71">
        <f>H328*F328</f>
        <v>2332.0000000000009</v>
      </c>
      <c r="K328" s="66"/>
      <c r="L328" s="69">
        <f t="shared" si="131"/>
        <v>2332.0000000000009</v>
      </c>
      <c r="M328" s="66"/>
      <c r="N328" s="71"/>
      <c r="O328" s="70"/>
      <c r="P328" s="71">
        <f t="shared" si="133"/>
        <v>530.00000000000011</v>
      </c>
      <c r="Q328" s="66"/>
      <c r="R328" s="120">
        <f t="shared" si="132"/>
        <v>5.3641277312140785</v>
      </c>
      <c r="S328" s="177"/>
      <c r="T328" s="121">
        <f t="shared" si="134"/>
        <v>2842.9876975434622</v>
      </c>
      <c r="U328" s="177"/>
      <c r="V328" s="177"/>
      <c r="W328" s="54"/>
      <c r="X328" s="54"/>
      <c r="Y328" s="44"/>
      <c r="Z328" s="44"/>
      <c r="AA328" s="44"/>
      <c r="AB328" s="44"/>
      <c r="AC328" s="44"/>
      <c r="AD328" s="44"/>
      <c r="AE328" s="44"/>
      <c r="AF328" s="44"/>
      <c r="AG328" s="44"/>
      <c r="AH328" s="44"/>
      <c r="AI328" s="178"/>
      <c r="AJ328" s="179"/>
      <c r="AK328" s="180"/>
      <c r="AL328" s="88"/>
      <c r="AM328" s="88"/>
      <c r="AN328" s="88"/>
      <c r="AO328" s="88"/>
      <c r="AP328" s="88"/>
      <c r="AQ328" s="88"/>
      <c r="AR328" s="88"/>
      <c r="AS328" s="59"/>
      <c r="AT328" s="59"/>
      <c r="AU328" s="59"/>
      <c r="AV328" s="59"/>
    </row>
    <row r="329" spans="1:48" s="135" customFormat="1" ht="12.75" thickBot="1">
      <c r="A329" s="234" t="s">
        <v>424</v>
      </c>
      <c r="B329" s="126">
        <f>SUM(B323:B328)</f>
        <v>1761</v>
      </c>
      <c r="C329" s="127"/>
      <c r="D329" s="126">
        <f>SUM(D323:D328)</f>
        <v>23.999999999999993</v>
      </c>
      <c r="E329" s="127"/>
      <c r="F329" s="126">
        <f>SUM(F323:F328)</f>
        <v>1598</v>
      </c>
      <c r="G329" s="102"/>
      <c r="H329" s="104"/>
      <c r="I329" s="127"/>
      <c r="J329" s="128">
        <f>SUM(J323:J328)</f>
        <v>10040.799999999999</v>
      </c>
      <c r="K329" s="102"/>
      <c r="L329" s="128">
        <f>SUM(L323:L328)</f>
        <v>10040.799999999999</v>
      </c>
      <c r="M329" s="102"/>
      <c r="N329" s="129">
        <f>SUM(N324:N328)</f>
        <v>23.999999999999993</v>
      </c>
      <c r="O329" s="106"/>
      <c r="P329" s="129">
        <f>SUM(P325:P328)</f>
        <v>1598</v>
      </c>
      <c r="Q329" s="106"/>
      <c r="R329" s="108"/>
      <c r="S329" s="133"/>
      <c r="T329" s="128">
        <f>SUM(T323:T328)</f>
        <v>12240.939482630525</v>
      </c>
      <c r="U329" s="133"/>
      <c r="V329" s="133"/>
      <c r="W329" s="58"/>
      <c r="X329" s="58"/>
      <c r="Y329" s="55"/>
      <c r="Z329" s="55"/>
      <c r="AA329" s="55"/>
      <c r="AB329" s="55"/>
      <c r="AC329" s="55"/>
      <c r="AD329" s="55"/>
      <c r="AE329" s="55"/>
      <c r="AF329" s="55"/>
      <c r="AG329" s="55"/>
      <c r="AH329" s="55"/>
      <c r="AI329" s="181"/>
      <c r="AJ329" s="182"/>
      <c r="AK329" s="183"/>
      <c r="AL329" s="134"/>
      <c r="AM329" s="134"/>
      <c r="AN329" s="134"/>
      <c r="AO329" s="134"/>
      <c r="AP329" s="134"/>
      <c r="AQ329" s="134"/>
      <c r="AR329" s="134"/>
      <c r="AS329" s="159"/>
      <c r="AT329" s="159"/>
      <c r="AU329" s="159"/>
      <c r="AV329" s="159"/>
    </row>
    <row r="330" spans="1:48" s="135" customFormat="1" ht="12.75" thickTop="1">
      <c r="A330" s="234"/>
      <c r="B330" s="106"/>
      <c r="C330" s="127"/>
      <c r="D330" s="106"/>
      <c r="E330" s="127"/>
      <c r="F330" s="106"/>
      <c r="G330" s="102"/>
      <c r="H330" s="104"/>
      <c r="I330" s="127"/>
      <c r="J330" s="174"/>
      <c r="K330" s="102"/>
      <c r="L330" s="174"/>
      <c r="M330" s="102"/>
      <c r="N330" s="152"/>
      <c r="O330" s="106"/>
      <c r="P330" s="152"/>
      <c r="Q330" s="106"/>
      <c r="R330" s="108"/>
      <c r="S330" s="133"/>
      <c r="T330" s="233"/>
      <c r="U330" s="133"/>
      <c r="V330" s="133"/>
      <c r="W330" s="58"/>
      <c r="X330" s="58"/>
      <c r="Y330" s="55"/>
      <c r="Z330" s="55"/>
      <c r="AA330" s="55"/>
      <c r="AB330" s="55"/>
      <c r="AC330" s="55"/>
      <c r="AD330" s="55"/>
      <c r="AE330" s="55"/>
      <c r="AF330" s="55"/>
      <c r="AG330" s="55"/>
      <c r="AH330" s="55"/>
      <c r="AI330" s="181"/>
      <c r="AJ330" s="182"/>
      <c r="AK330" s="183"/>
      <c r="AL330" s="134"/>
      <c r="AM330" s="134"/>
      <c r="AN330" s="134"/>
      <c r="AO330" s="134"/>
      <c r="AP330" s="134"/>
      <c r="AQ330" s="134"/>
      <c r="AR330" s="134"/>
      <c r="AS330" s="159"/>
      <c r="AT330" s="159"/>
      <c r="AU330" s="159"/>
      <c r="AV330" s="159"/>
    </row>
    <row r="331" spans="1:48" ht="12.75" thickBot="1">
      <c r="A331" s="235" t="s">
        <v>425</v>
      </c>
      <c r="B331" s="66"/>
      <c r="C331" s="114"/>
      <c r="D331" s="66"/>
      <c r="E331" s="114"/>
      <c r="F331" s="66"/>
      <c r="G331" s="66"/>
      <c r="H331" s="68"/>
      <c r="I331" s="114"/>
      <c r="J331" s="69"/>
      <c r="K331" s="66"/>
      <c r="L331" s="137">
        <f>L329/+$D329</f>
        <v>418.36666666666679</v>
      </c>
      <c r="M331" s="66"/>
      <c r="N331" s="71"/>
      <c r="O331" s="70"/>
      <c r="P331" s="71"/>
      <c r="Q331" s="66"/>
      <c r="R331" s="72"/>
      <c r="S331" s="115"/>
      <c r="T331" s="137">
        <f>T329/+$D329</f>
        <v>510.03914510960539</v>
      </c>
      <c r="U331" s="115">
        <f>$T331-$L331</f>
        <v>91.672478442938598</v>
      </c>
      <c r="V331" s="115">
        <f>U331/$L331</f>
        <v>0.21911993891229042</v>
      </c>
      <c r="W331" s="54"/>
      <c r="X331" s="54"/>
      <c r="Y331" s="44"/>
      <c r="Z331" s="44"/>
      <c r="AA331" s="44"/>
      <c r="AB331" s="44"/>
      <c r="AC331" s="44"/>
      <c r="AD331" s="44"/>
      <c r="AE331" s="44"/>
      <c r="AF331" s="44"/>
      <c r="AG331" s="44"/>
      <c r="AH331" s="44"/>
      <c r="AI331" s="178"/>
      <c r="AJ331" s="179"/>
      <c r="AK331" s="180"/>
      <c r="AL331" s="88"/>
      <c r="AM331" s="88"/>
      <c r="AN331" s="88"/>
      <c r="AO331" s="88"/>
      <c r="AP331" s="88"/>
      <c r="AQ331" s="88"/>
      <c r="AR331" s="88"/>
      <c r="AS331" s="59"/>
      <c r="AT331" s="59"/>
      <c r="AU331" s="59"/>
      <c r="AV331" s="59"/>
    </row>
    <row r="332" spans="1:48" ht="12.75" thickTop="1">
      <c r="A332" s="113" t="s">
        <v>497</v>
      </c>
      <c r="B332" s="66">
        <f>+'[3]2" W MR E14'!$I$20/1000</f>
        <v>304</v>
      </c>
      <c r="C332" s="114"/>
      <c r="D332" s="66"/>
      <c r="E332" s="114"/>
      <c r="F332" s="66"/>
      <c r="G332" s="66"/>
      <c r="I332" s="114"/>
      <c r="K332" s="66"/>
      <c r="L332" s="69"/>
      <c r="M332" s="66"/>
      <c r="N332" s="71"/>
      <c r="O332" s="70"/>
      <c r="P332" s="71"/>
      <c r="Q332" s="66"/>
      <c r="R332" s="72"/>
      <c r="S332" s="177"/>
      <c r="T332" s="121"/>
      <c r="U332" s="177"/>
      <c r="V332" s="177"/>
      <c r="W332" s="54"/>
      <c r="X332" s="54"/>
      <c r="Y332" s="44"/>
      <c r="Z332" s="44"/>
      <c r="AA332" s="44"/>
      <c r="AB332" s="44"/>
      <c r="AC332" s="44"/>
      <c r="AD332" s="44"/>
      <c r="AE332" s="44"/>
      <c r="AF332" s="44"/>
      <c r="AG332" s="44"/>
      <c r="AH332" s="44"/>
      <c r="AI332" s="178"/>
      <c r="AJ332" s="179"/>
      <c r="AK332" s="180"/>
      <c r="AL332" s="88"/>
      <c r="AM332" s="88"/>
      <c r="AN332" s="88"/>
      <c r="AO332" s="88"/>
      <c r="AP332" s="88"/>
      <c r="AQ332" s="88"/>
      <c r="AR332" s="88"/>
      <c r="AS332" s="59"/>
      <c r="AT332" s="59"/>
      <c r="AU332" s="59"/>
      <c r="AV332" s="59"/>
    </row>
    <row r="333" spans="1:48">
      <c r="A333" s="221" t="s">
        <v>430</v>
      </c>
      <c r="B333" s="66"/>
      <c r="C333" s="114"/>
      <c r="D333" s="66">
        <f>+'[3]2" W MR E14'!$S$24</f>
        <v>12</v>
      </c>
      <c r="E333" s="114"/>
      <c r="F333" s="66"/>
      <c r="G333" s="66"/>
      <c r="H333" s="222">
        <f>+'[3]2" W MR E14'!$S$2</f>
        <v>120.48</v>
      </c>
      <c r="I333" s="114"/>
      <c r="J333" s="121">
        <f>H333*D333</f>
        <v>1445.76</v>
      </c>
      <c r="K333" s="66"/>
      <c r="L333" s="69">
        <f>+J333</f>
        <v>1445.76</v>
      </c>
      <c r="M333" s="66"/>
      <c r="N333" s="71">
        <f>D333</f>
        <v>12</v>
      </c>
      <c r="O333" s="70"/>
      <c r="P333" s="71"/>
      <c r="Q333" s="66"/>
      <c r="R333" s="120">
        <f>H333*(1+$W$5)</f>
        <v>146.87957024015276</v>
      </c>
      <c r="S333" s="177"/>
      <c r="T333" s="121">
        <f>R333*+D333</f>
        <v>1762.5548428818331</v>
      </c>
      <c r="U333" s="177"/>
      <c r="V333" s="177"/>
      <c r="W333" s="54"/>
      <c r="X333" s="54"/>
      <c r="Y333" s="44"/>
      <c r="Z333" s="44"/>
      <c r="AA333" s="44"/>
      <c r="AB333" s="44"/>
      <c r="AC333" s="44"/>
      <c r="AD333" s="44"/>
      <c r="AE333" s="44"/>
      <c r="AF333" s="44"/>
      <c r="AG333" s="44"/>
      <c r="AH333" s="44"/>
      <c r="AI333" s="178"/>
      <c r="AJ333" s="179"/>
      <c r="AK333" s="180"/>
      <c r="AL333" s="88"/>
      <c r="AM333" s="88"/>
      <c r="AN333" s="88"/>
      <c r="AO333" s="88"/>
      <c r="AP333" s="88"/>
      <c r="AQ333" s="88"/>
      <c r="AR333" s="88"/>
      <c r="AS333" s="59"/>
      <c r="AT333" s="59"/>
      <c r="AU333" s="59"/>
      <c r="AV333" s="59"/>
    </row>
    <row r="334" spans="1:48">
      <c r="A334" s="221" t="s">
        <v>431</v>
      </c>
      <c r="B334" s="66"/>
      <c r="C334" s="114"/>
      <c r="D334" s="66"/>
      <c r="E334" s="114"/>
      <c r="F334" s="66">
        <f>+'[3]2" W MR E14'!$V$24</f>
        <v>72</v>
      </c>
      <c r="G334" s="66"/>
      <c r="H334" s="223">
        <f>+'[3]2" W MR E14'!$S4</f>
        <v>6.23</v>
      </c>
      <c r="I334" s="114"/>
      <c r="J334" s="71">
        <f>H334*F334</f>
        <v>448.56000000000006</v>
      </c>
      <c r="K334" s="66"/>
      <c r="L334" s="69">
        <f t="shared" ref="L334:L337" si="135">+J334</f>
        <v>448.56000000000006</v>
      </c>
      <c r="M334" s="66"/>
      <c r="N334" s="71"/>
      <c r="O334" s="70"/>
      <c r="P334" s="71">
        <f>SUM(F334)</f>
        <v>72</v>
      </c>
      <c r="Q334" s="66"/>
      <c r="R334" s="120">
        <f t="shared" ref="R334:R337" si="136">H334*(1+$W$5)</f>
        <v>7.5951172194235701</v>
      </c>
      <c r="S334" s="177"/>
      <c r="T334" s="121">
        <f>R334*F334</f>
        <v>546.848439798497</v>
      </c>
      <c r="U334" s="177"/>
      <c r="V334" s="177"/>
      <c r="W334" s="54"/>
      <c r="X334" s="54"/>
      <c r="Y334" s="44"/>
      <c r="Z334" s="44"/>
      <c r="AA334" s="44"/>
      <c r="AB334" s="44"/>
      <c r="AC334" s="44"/>
      <c r="AD334" s="44"/>
      <c r="AE334" s="44"/>
      <c r="AF334" s="44"/>
      <c r="AG334" s="44"/>
      <c r="AH334" s="44"/>
      <c r="AI334" s="178"/>
      <c r="AJ334" s="179"/>
      <c r="AK334" s="180"/>
      <c r="AL334" s="88"/>
      <c r="AM334" s="88"/>
      <c r="AN334" s="88"/>
      <c r="AO334" s="88"/>
      <c r="AP334" s="88"/>
      <c r="AQ334" s="88"/>
      <c r="AR334" s="88"/>
      <c r="AS334" s="59"/>
      <c r="AT334" s="59"/>
      <c r="AU334" s="59"/>
      <c r="AV334" s="59"/>
    </row>
    <row r="335" spans="1:48">
      <c r="A335" s="221" t="s">
        <v>386</v>
      </c>
      <c r="B335" s="66"/>
      <c r="C335" s="114"/>
      <c r="D335" s="66"/>
      <c r="E335" s="114"/>
      <c r="F335" s="66">
        <f>+'[3]2" W MR E14'!$W$24</f>
        <v>29.999999999999996</v>
      </c>
      <c r="G335" s="66"/>
      <c r="H335" s="223">
        <f>+'[3]2" W MR E14'!$S5</f>
        <v>5.68</v>
      </c>
      <c r="I335" s="114"/>
      <c r="J335" s="71">
        <f>H335*F335</f>
        <v>170.39999999999998</v>
      </c>
      <c r="K335" s="66"/>
      <c r="L335" s="69">
        <f t="shared" si="135"/>
        <v>170.39999999999998</v>
      </c>
      <c r="M335" s="66"/>
      <c r="N335" s="71"/>
      <c r="O335" s="70"/>
      <c r="P335" s="71">
        <f t="shared" ref="P335:P337" si="137">SUM(F335)</f>
        <v>29.999999999999996</v>
      </c>
      <c r="Q335" s="66"/>
      <c r="R335" s="120">
        <f t="shared" si="136"/>
        <v>6.9246012530218088</v>
      </c>
      <c r="S335" s="177"/>
      <c r="T335" s="121">
        <f t="shared" ref="T335:T337" si="138">R335*F335</f>
        <v>207.73803759065424</v>
      </c>
      <c r="U335" s="177"/>
      <c r="V335" s="177"/>
      <c r="W335" s="54"/>
      <c r="X335" s="54"/>
      <c r="Y335" s="44"/>
      <c r="Z335" s="44"/>
      <c r="AA335" s="44"/>
      <c r="AB335" s="44"/>
      <c r="AC335" s="44"/>
      <c r="AD335" s="44"/>
      <c r="AE335" s="44"/>
      <c r="AF335" s="44"/>
      <c r="AG335" s="44"/>
      <c r="AH335" s="44"/>
      <c r="AI335" s="178"/>
      <c r="AJ335" s="179"/>
      <c r="AK335" s="180"/>
      <c r="AL335" s="88"/>
      <c r="AM335" s="88"/>
      <c r="AN335" s="88"/>
      <c r="AO335" s="88"/>
      <c r="AP335" s="88"/>
      <c r="AQ335" s="88"/>
      <c r="AR335" s="88"/>
      <c r="AS335" s="59"/>
      <c r="AT335" s="59"/>
      <c r="AU335" s="59"/>
      <c r="AV335" s="59"/>
    </row>
    <row r="336" spans="1:48">
      <c r="A336" s="221" t="s">
        <v>387</v>
      </c>
      <c r="B336" s="66"/>
      <c r="C336" s="114"/>
      <c r="D336" s="66"/>
      <c r="E336" s="114"/>
      <c r="F336" s="66">
        <v>0</v>
      </c>
      <c r="G336" s="66"/>
      <c r="H336" s="223">
        <f>+'[3]2" W MR E14'!$S6</f>
        <v>5.04</v>
      </c>
      <c r="I336" s="114"/>
      <c r="J336" s="71">
        <f>H336*F336</f>
        <v>0</v>
      </c>
      <c r="K336" s="66"/>
      <c r="L336" s="69">
        <f t="shared" si="135"/>
        <v>0</v>
      </c>
      <c r="M336" s="66"/>
      <c r="N336" s="71"/>
      <c r="O336" s="70"/>
      <c r="P336" s="71">
        <f t="shared" si="137"/>
        <v>0</v>
      </c>
      <c r="Q336" s="66"/>
      <c r="R336" s="120">
        <f t="shared" si="136"/>
        <v>6.1443644921179441</v>
      </c>
      <c r="S336" s="177"/>
      <c r="T336" s="121">
        <f t="shared" si="138"/>
        <v>0</v>
      </c>
      <c r="U336" s="177"/>
      <c r="V336" s="177"/>
      <c r="W336" s="54"/>
      <c r="X336" s="54"/>
      <c r="Y336" s="44"/>
      <c r="Z336" s="44"/>
      <c r="AA336" s="44"/>
      <c r="AB336" s="44"/>
      <c r="AC336" s="44"/>
      <c r="AD336" s="44"/>
      <c r="AE336" s="44"/>
      <c r="AF336" s="44"/>
      <c r="AG336" s="44"/>
      <c r="AH336" s="44"/>
      <c r="AI336" s="178"/>
      <c r="AJ336" s="179"/>
      <c r="AK336" s="180"/>
      <c r="AL336" s="88"/>
      <c r="AM336" s="88"/>
      <c r="AN336" s="88"/>
      <c r="AO336" s="88"/>
      <c r="AP336" s="88"/>
      <c r="AQ336" s="88"/>
      <c r="AR336" s="88"/>
      <c r="AS336" s="59"/>
      <c r="AT336" s="59"/>
      <c r="AU336" s="59"/>
      <c r="AV336" s="59"/>
    </row>
    <row r="337" spans="1:48">
      <c r="A337" s="221" t="s">
        <v>388</v>
      </c>
      <c r="B337" s="66"/>
      <c r="C337" s="114"/>
      <c r="D337" s="66"/>
      <c r="E337" s="114"/>
      <c r="F337" s="66">
        <v>0</v>
      </c>
      <c r="G337" s="66"/>
      <c r="H337" s="223">
        <f>+'[3]2" W MR E14'!$S7</f>
        <v>4.4000000000000004</v>
      </c>
      <c r="I337" s="114"/>
      <c r="J337" s="71">
        <f>H337*F337</f>
        <v>0</v>
      </c>
      <c r="K337" s="66"/>
      <c r="L337" s="69">
        <f t="shared" si="135"/>
        <v>0</v>
      </c>
      <c r="M337" s="66"/>
      <c r="N337" s="71"/>
      <c r="O337" s="70"/>
      <c r="P337" s="71">
        <f t="shared" si="137"/>
        <v>0</v>
      </c>
      <c r="Q337" s="66"/>
      <c r="R337" s="120">
        <f t="shared" si="136"/>
        <v>5.3641277312140785</v>
      </c>
      <c r="S337" s="177"/>
      <c r="T337" s="121">
        <f t="shared" si="138"/>
        <v>0</v>
      </c>
      <c r="U337" s="177"/>
      <c r="V337" s="177"/>
      <c r="W337" s="54"/>
      <c r="X337" s="54"/>
      <c r="Y337" s="44"/>
      <c r="Z337" s="44"/>
      <c r="AA337" s="44"/>
      <c r="AB337" s="44"/>
      <c r="AC337" s="44"/>
      <c r="AD337" s="44"/>
      <c r="AE337" s="44"/>
      <c r="AF337" s="44"/>
      <c r="AG337" s="44"/>
      <c r="AH337" s="44"/>
      <c r="AI337" s="178"/>
      <c r="AJ337" s="179"/>
      <c r="AK337" s="180"/>
      <c r="AL337" s="88"/>
      <c r="AM337" s="88"/>
      <c r="AN337" s="88"/>
      <c r="AO337" s="88"/>
      <c r="AP337" s="88"/>
      <c r="AQ337" s="88"/>
      <c r="AR337" s="88"/>
      <c r="AS337" s="59"/>
      <c r="AT337" s="59"/>
      <c r="AU337" s="59"/>
      <c r="AV337" s="59"/>
    </row>
    <row r="338" spans="1:48" ht="12.75" thickBot="1">
      <c r="A338" s="125" t="s">
        <v>498</v>
      </c>
      <c r="B338" s="126">
        <f>SUM(B332:B337)</f>
        <v>304</v>
      </c>
      <c r="C338" s="114"/>
      <c r="D338" s="126">
        <f>SUM(D332:D337)</f>
        <v>12</v>
      </c>
      <c r="E338" s="114"/>
      <c r="F338" s="126">
        <f>SUM(F332:F337)</f>
        <v>102</v>
      </c>
      <c r="G338" s="66"/>
      <c r="H338" s="68"/>
      <c r="I338" s="114"/>
      <c r="J338" s="128">
        <f>SUM(J333:J337)</f>
        <v>2064.7200000000003</v>
      </c>
      <c r="K338" s="66"/>
      <c r="L338" s="128">
        <f>SUM(L332:L337)</f>
        <v>2064.7200000000003</v>
      </c>
      <c r="M338" s="66"/>
      <c r="N338" s="129">
        <f>SUM(N333:N337)</f>
        <v>12</v>
      </c>
      <c r="O338" s="70"/>
      <c r="P338" s="129">
        <f>SUM(P334:P337)</f>
        <v>102</v>
      </c>
      <c r="Q338" s="106"/>
      <c r="R338" s="108"/>
      <c r="S338" s="177"/>
      <c r="T338" s="128">
        <f>SUM(T332:T337)</f>
        <v>2517.1413202709841</v>
      </c>
      <c r="U338" s="177"/>
      <c r="V338" s="177"/>
      <c r="W338" s="54"/>
      <c r="X338" s="54"/>
      <c r="Y338" s="44"/>
      <c r="Z338" s="44"/>
      <c r="AA338" s="44"/>
      <c r="AB338" s="44"/>
      <c r="AC338" s="44"/>
      <c r="AD338" s="44"/>
      <c r="AE338" s="44"/>
      <c r="AF338" s="44"/>
      <c r="AG338" s="44"/>
      <c r="AH338" s="44"/>
      <c r="AI338" s="178"/>
      <c r="AJ338" s="179"/>
      <c r="AK338" s="180"/>
      <c r="AL338" s="88"/>
      <c r="AM338" s="88"/>
      <c r="AN338" s="88"/>
      <c r="AO338" s="88"/>
      <c r="AP338" s="88"/>
      <c r="AQ338" s="88"/>
      <c r="AR338" s="88"/>
      <c r="AS338" s="59"/>
      <c r="AT338" s="59"/>
      <c r="AU338" s="59"/>
      <c r="AV338" s="59"/>
    </row>
    <row r="339" spans="1:48" ht="12.75" thickTop="1">
      <c r="A339" s="125"/>
      <c r="B339" s="106"/>
      <c r="C339" s="114"/>
      <c r="D339" s="106"/>
      <c r="E339" s="114"/>
      <c r="F339" s="106"/>
      <c r="G339" s="66"/>
      <c r="H339" s="68"/>
      <c r="I339" s="114"/>
      <c r="J339" s="174"/>
      <c r="K339" s="66"/>
      <c r="L339" s="174"/>
      <c r="M339" s="66"/>
      <c r="N339" s="152"/>
      <c r="O339" s="70"/>
      <c r="P339" s="152"/>
      <c r="Q339" s="106"/>
      <c r="R339" s="108"/>
      <c r="S339" s="177"/>
      <c r="T339" s="121"/>
      <c r="U339" s="177"/>
      <c r="V339" s="177"/>
      <c r="W339" s="54"/>
      <c r="X339" s="54"/>
      <c r="Y339" s="44"/>
      <c r="Z339" s="44"/>
      <c r="AA339" s="44"/>
      <c r="AB339" s="44"/>
      <c r="AC339" s="44"/>
      <c r="AD339" s="44"/>
      <c r="AE339" s="44"/>
      <c r="AF339" s="44"/>
      <c r="AG339" s="44"/>
      <c r="AH339" s="44"/>
      <c r="AI339" s="178"/>
      <c r="AJ339" s="179"/>
      <c r="AK339" s="180"/>
      <c r="AL339" s="88"/>
      <c r="AM339" s="88"/>
      <c r="AN339" s="88"/>
      <c r="AO339" s="88"/>
      <c r="AP339" s="88"/>
      <c r="AQ339" s="88"/>
      <c r="AR339" s="88"/>
      <c r="AS339" s="59"/>
      <c r="AT339" s="59"/>
      <c r="AU339" s="59"/>
      <c r="AV339" s="59"/>
    </row>
    <row r="340" spans="1:48" ht="12.75" thickBot="1">
      <c r="A340" s="136" t="s">
        <v>499</v>
      </c>
      <c r="B340" s="66"/>
      <c r="C340" s="114"/>
      <c r="D340" s="66"/>
      <c r="E340" s="114"/>
      <c r="F340" s="66"/>
      <c r="G340" s="66"/>
      <c r="H340" s="68"/>
      <c r="I340" s="114"/>
      <c r="J340" s="69"/>
      <c r="K340" s="66"/>
      <c r="L340" s="137">
        <f>L338/+$D338</f>
        <v>172.06000000000003</v>
      </c>
      <c r="M340" s="66"/>
      <c r="N340" s="71"/>
      <c r="O340" s="70"/>
      <c r="P340" s="71"/>
      <c r="Q340" s="66"/>
      <c r="R340" s="72"/>
      <c r="S340" s="115"/>
      <c r="T340" s="137">
        <f>T338/+$D338</f>
        <v>209.76177668924868</v>
      </c>
      <c r="U340" s="115">
        <f>$T340-$L340</f>
        <v>37.701776689248646</v>
      </c>
      <c r="V340" s="115">
        <f>U340/$L340</f>
        <v>0.21911993891229012</v>
      </c>
      <c r="W340" s="54"/>
      <c r="X340" s="54"/>
      <c r="Y340" s="44"/>
      <c r="Z340" s="44"/>
      <c r="AA340" s="44"/>
      <c r="AB340" s="44"/>
      <c r="AC340" s="44"/>
      <c r="AD340" s="44"/>
      <c r="AE340" s="44"/>
      <c r="AF340" s="44"/>
      <c r="AG340" s="44"/>
      <c r="AH340" s="44"/>
      <c r="AI340" s="178"/>
      <c r="AJ340" s="179"/>
      <c r="AK340" s="180"/>
      <c r="AL340" s="88"/>
      <c r="AM340" s="88"/>
      <c r="AN340" s="88"/>
      <c r="AO340" s="88"/>
      <c r="AP340" s="88"/>
      <c r="AQ340" s="88"/>
      <c r="AR340" s="88"/>
      <c r="AS340" s="59"/>
      <c r="AT340" s="59"/>
      <c r="AU340" s="59"/>
      <c r="AV340" s="59"/>
    </row>
    <row r="341" spans="1:48" ht="12.75" thickTop="1">
      <c r="A341" s="113" t="s">
        <v>429</v>
      </c>
      <c r="B341" s="66">
        <f>+'[3]2" W Coml E14'!$I$26/1000</f>
        <v>1471</v>
      </c>
      <c r="C341" s="114"/>
      <c r="D341" s="66"/>
      <c r="E341" s="114"/>
      <c r="F341" s="66"/>
      <c r="G341" s="66"/>
      <c r="H341" s="68"/>
      <c r="I341" s="114"/>
      <c r="J341" s="69"/>
      <c r="K341" s="66"/>
      <c r="L341" s="69"/>
      <c r="M341" s="66"/>
      <c r="N341" s="71"/>
      <c r="O341" s="70"/>
      <c r="P341" s="71"/>
      <c r="Q341" s="66"/>
      <c r="R341" s="72"/>
      <c r="S341" s="177"/>
      <c r="T341" s="121"/>
      <c r="U341" s="177"/>
      <c r="V341" s="177"/>
      <c r="W341" s="54"/>
      <c r="X341" s="54"/>
      <c r="Y341" s="44"/>
      <c r="Z341" s="44"/>
      <c r="AA341" s="44"/>
      <c r="AB341" s="44"/>
      <c r="AC341" s="44"/>
      <c r="AD341" s="44"/>
      <c r="AE341" s="44"/>
      <c r="AF341" s="44"/>
      <c r="AG341" s="44"/>
      <c r="AH341" s="44"/>
      <c r="AI341" s="178"/>
      <c r="AJ341" s="179"/>
      <c r="AK341" s="180"/>
      <c r="AL341" s="88"/>
      <c r="AM341" s="88"/>
      <c r="AN341" s="88"/>
      <c r="AO341" s="88"/>
      <c r="AP341" s="88"/>
      <c r="AQ341" s="88"/>
      <c r="AR341" s="88"/>
      <c r="AS341" s="59"/>
      <c r="AT341" s="59"/>
      <c r="AU341" s="59"/>
      <c r="AV341" s="59"/>
    </row>
    <row r="342" spans="1:48">
      <c r="A342" s="221" t="s">
        <v>430</v>
      </c>
      <c r="B342" s="66"/>
      <c r="C342" s="114"/>
      <c r="D342" s="66">
        <f>+'[3]2" W Coml E14'!$S$30</f>
        <v>16</v>
      </c>
      <c r="E342" s="114"/>
      <c r="F342" s="66"/>
      <c r="G342" s="66"/>
      <c r="H342" s="222">
        <f>+'[3]2" W Coml E14'!$S$2</f>
        <v>120.48</v>
      </c>
      <c r="I342" s="114"/>
      <c r="J342" s="121">
        <f>H342*D342</f>
        <v>1927.68</v>
      </c>
      <c r="K342" s="66"/>
      <c r="L342" s="69">
        <f>+J342</f>
        <v>1927.68</v>
      </c>
      <c r="M342" s="66"/>
      <c r="N342" s="71">
        <f>D342</f>
        <v>16</v>
      </c>
      <c r="O342" s="70"/>
      <c r="P342" s="71"/>
      <c r="Q342" s="66"/>
      <c r="R342" s="120">
        <f>H342*(1+$W$5)</f>
        <v>146.87957024015276</v>
      </c>
      <c r="S342" s="177"/>
      <c r="T342" s="121">
        <f>R342*+D342</f>
        <v>2350.0731238424441</v>
      </c>
      <c r="U342" s="177"/>
      <c r="V342" s="177"/>
      <c r="W342" s="54"/>
      <c r="X342" s="54"/>
      <c r="Y342" s="44"/>
      <c r="Z342" s="44"/>
      <c r="AA342" s="44"/>
      <c r="AB342" s="44"/>
      <c r="AC342" s="44"/>
      <c r="AD342" s="44"/>
      <c r="AE342" s="44"/>
      <c r="AF342" s="44"/>
      <c r="AG342" s="44"/>
      <c r="AH342" s="44"/>
      <c r="AI342" s="178"/>
      <c r="AJ342" s="179"/>
      <c r="AK342" s="180"/>
      <c r="AL342" s="88"/>
      <c r="AM342" s="88"/>
      <c r="AN342" s="88"/>
      <c r="AO342" s="88"/>
      <c r="AP342" s="88"/>
      <c r="AQ342" s="88"/>
      <c r="AR342" s="88"/>
      <c r="AS342" s="59"/>
      <c r="AT342" s="59"/>
      <c r="AU342" s="59"/>
      <c r="AV342" s="59"/>
    </row>
    <row r="343" spans="1:48">
      <c r="A343" s="221" t="s">
        <v>431</v>
      </c>
      <c r="B343" s="66"/>
      <c r="C343" s="114"/>
      <c r="D343" s="66"/>
      <c r="E343" s="114"/>
      <c r="F343" s="66">
        <f>+'[3]2" W Coml E14'!$V$30</f>
        <v>72</v>
      </c>
      <c r="G343" s="66"/>
      <c r="H343" s="223">
        <f>+'[3]2" W Coml E14'!$S4</f>
        <v>6.23</v>
      </c>
      <c r="I343" s="114"/>
      <c r="J343" s="71">
        <f>H343*F343</f>
        <v>448.56000000000006</v>
      </c>
      <c r="K343" s="66"/>
      <c r="L343" s="69">
        <f t="shared" ref="L343:L346" si="139">+J343</f>
        <v>448.56000000000006</v>
      </c>
      <c r="M343" s="66"/>
      <c r="N343" s="71"/>
      <c r="O343" s="70"/>
      <c r="P343" s="71">
        <f>SUM(F343)</f>
        <v>72</v>
      </c>
      <c r="Q343" s="66"/>
      <c r="R343" s="120">
        <f t="shared" ref="R343:R346" si="140">H343*(1+$W$5)</f>
        <v>7.5951172194235701</v>
      </c>
      <c r="S343" s="177"/>
      <c r="T343" s="121">
        <f>R343*F343</f>
        <v>546.848439798497</v>
      </c>
      <c r="U343" s="177"/>
      <c r="V343" s="177"/>
      <c r="W343" s="54"/>
      <c r="X343" s="54"/>
      <c r="Y343" s="44"/>
      <c r="Z343" s="44"/>
      <c r="AA343" s="44"/>
      <c r="AB343" s="44"/>
      <c r="AC343" s="44"/>
      <c r="AD343" s="44"/>
      <c r="AE343" s="44"/>
      <c r="AF343" s="44"/>
      <c r="AG343" s="44"/>
      <c r="AH343" s="44"/>
      <c r="AI343" s="178"/>
      <c r="AJ343" s="179"/>
      <c r="AK343" s="180"/>
      <c r="AL343" s="88"/>
      <c r="AM343" s="88"/>
      <c r="AN343" s="88"/>
      <c r="AO343" s="88"/>
      <c r="AP343" s="88"/>
      <c r="AQ343" s="88"/>
      <c r="AR343" s="88"/>
      <c r="AS343" s="59"/>
      <c r="AT343" s="59"/>
      <c r="AU343" s="59"/>
      <c r="AV343" s="59"/>
    </row>
    <row r="344" spans="1:48">
      <c r="A344" s="221" t="s">
        <v>386</v>
      </c>
      <c r="B344" s="66"/>
      <c r="C344" s="114"/>
      <c r="D344" s="66"/>
      <c r="E344" s="114"/>
      <c r="F344" s="66">
        <f>+'[3]2" W Coml E14'!$W$30</f>
        <v>225</v>
      </c>
      <c r="G344" s="66"/>
      <c r="H344" s="223">
        <f>+'[3]2" W Coml E14'!$S5</f>
        <v>5.68</v>
      </c>
      <c r="I344" s="114"/>
      <c r="J344" s="71">
        <f>H344*F344</f>
        <v>1278</v>
      </c>
      <c r="K344" s="66"/>
      <c r="L344" s="69">
        <f t="shared" si="139"/>
        <v>1278</v>
      </c>
      <c r="M344" s="66"/>
      <c r="N344" s="71"/>
      <c r="O344" s="70"/>
      <c r="P344" s="71">
        <f t="shared" ref="P344:P346" si="141">SUM(F344)</f>
        <v>225</v>
      </c>
      <c r="Q344" s="66"/>
      <c r="R344" s="120">
        <f t="shared" si="140"/>
        <v>6.9246012530218088</v>
      </c>
      <c r="S344" s="177"/>
      <c r="T344" s="121">
        <f t="shared" ref="T344:T346" si="142">R344*F344</f>
        <v>1558.0352819299069</v>
      </c>
      <c r="U344" s="177"/>
      <c r="V344" s="177"/>
      <c r="W344" s="54"/>
      <c r="X344" s="54"/>
      <c r="Y344" s="44"/>
      <c r="Z344" s="44"/>
      <c r="AA344" s="44"/>
      <c r="AB344" s="44"/>
      <c r="AC344" s="44"/>
      <c r="AD344" s="44"/>
      <c r="AE344" s="44"/>
      <c r="AF344" s="44"/>
      <c r="AG344" s="44"/>
      <c r="AH344" s="44"/>
      <c r="AI344" s="178"/>
      <c r="AJ344" s="179"/>
      <c r="AK344" s="180"/>
      <c r="AL344" s="88"/>
      <c r="AM344" s="88"/>
      <c r="AN344" s="88"/>
      <c r="AO344" s="88"/>
      <c r="AP344" s="88"/>
      <c r="AQ344" s="88"/>
      <c r="AR344" s="88"/>
      <c r="AS344" s="59"/>
      <c r="AT344" s="59"/>
      <c r="AU344" s="59"/>
      <c r="AV344" s="59"/>
    </row>
    <row r="345" spans="1:48">
      <c r="A345" s="221" t="s">
        <v>387</v>
      </c>
      <c r="B345" s="66"/>
      <c r="C345" s="114"/>
      <c r="D345" s="66"/>
      <c r="E345" s="114"/>
      <c r="F345" s="66">
        <f>+'[3]2" W Coml E14'!$X$30</f>
        <v>319</v>
      </c>
      <c r="G345" s="66"/>
      <c r="H345" s="223">
        <f>+'[3]2" W Coml E14'!$S6</f>
        <v>5.04</v>
      </c>
      <c r="I345" s="114"/>
      <c r="J345" s="71">
        <f>H345*F345</f>
        <v>1607.76</v>
      </c>
      <c r="K345" s="66"/>
      <c r="L345" s="69">
        <f t="shared" si="139"/>
        <v>1607.76</v>
      </c>
      <c r="M345" s="66"/>
      <c r="N345" s="71"/>
      <c r="O345" s="70"/>
      <c r="P345" s="71">
        <f t="shared" si="141"/>
        <v>319</v>
      </c>
      <c r="Q345" s="66"/>
      <c r="R345" s="120">
        <f t="shared" si="140"/>
        <v>6.1443644921179441</v>
      </c>
      <c r="S345" s="177"/>
      <c r="T345" s="121">
        <f t="shared" si="142"/>
        <v>1960.0522729856241</v>
      </c>
      <c r="U345" s="177"/>
      <c r="V345" s="177"/>
      <c r="W345" s="54"/>
      <c r="X345" s="54"/>
      <c r="Y345" s="44"/>
      <c r="Z345" s="44"/>
      <c r="AA345" s="44"/>
      <c r="AB345" s="44"/>
      <c r="AC345" s="44"/>
      <c r="AD345" s="44"/>
      <c r="AE345" s="44"/>
      <c r="AF345" s="44"/>
      <c r="AG345" s="44"/>
      <c r="AH345" s="44"/>
      <c r="AI345" s="178"/>
      <c r="AJ345" s="179"/>
      <c r="AK345" s="180"/>
      <c r="AL345" s="88"/>
      <c r="AM345" s="88"/>
      <c r="AN345" s="88"/>
      <c r="AO345" s="88"/>
      <c r="AP345" s="88"/>
      <c r="AQ345" s="88"/>
      <c r="AR345" s="88"/>
      <c r="AS345" s="59"/>
      <c r="AT345" s="59"/>
      <c r="AU345" s="59"/>
      <c r="AV345" s="59"/>
    </row>
    <row r="346" spans="1:48">
      <c r="A346" s="221" t="s">
        <v>388</v>
      </c>
      <c r="B346" s="66"/>
      <c r="C346" s="114"/>
      <c r="D346" s="66"/>
      <c r="E346" s="114"/>
      <c r="F346" s="66">
        <f>+'[3]2" W Coml E14'!$Y$30</f>
        <v>649</v>
      </c>
      <c r="G346" s="66"/>
      <c r="H346" s="223">
        <f>+'[3]2" W Coml E14'!$S7</f>
        <v>4.4000000000000004</v>
      </c>
      <c r="I346" s="114"/>
      <c r="J346" s="71">
        <f>H346*F346</f>
        <v>2855.6000000000004</v>
      </c>
      <c r="K346" s="66"/>
      <c r="L346" s="69">
        <f t="shared" si="139"/>
        <v>2855.6000000000004</v>
      </c>
      <c r="M346" s="66"/>
      <c r="N346" s="71"/>
      <c r="O346" s="70"/>
      <c r="P346" s="71">
        <f t="shared" si="141"/>
        <v>649</v>
      </c>
      <c r="Q346" s="66"/>
      <c r="R346" s="120">
        <f t="shared" si="140"/>
        <v>5.3641277312140785</v>
      </c>
      <c r="S346" s="177"/>
      <c r="T346" s="121">
        <f t="shared" si="142"/>
        <v>3481.3188975579369</v>
      </c>
      <c r="U346" s="177"/>
      <c r="V346" s="177"/>
      <c r="W346" s="54"/>
      <c r="X346" s="54"/>
      <c r="Y346" s="44"/>
      <c r="Z346" s="44"/>
      <c r="AA346" s="44"/>
      <c r="AB346" s="44"/>
      <c r="AC346" s="44"/>
      <c r="AD346" s="44"/>
      <c r="AE346" s="44"/>
      <c r="AF346" s="44"/>
      <c r="AG346" s="44"/>
      <c r="AH346" s="44"/>
      <c r="AI346" s="178"/>
      <c r="AJ346" s="179"/>
      <c r="AK346" s="180"/>
      <c r="AL346" s="88"/>
      <c r="AM346" s="88"/>
      <c r="AN346" s="88"/>
      <c r="AO346" s="88"/>
      <c r="AP346" s="88"/>
      <c r="AQ346" s="88"/>
      <c r="AR346" s="88"/>
      <c r="AS346" s="59"/>
      <c r="AT346" s="59"/>
      <c r="AU346" s="59"/>
      <c r="AV346" s="59"/>
    </row>
    <row r="347" spans="1:48" ht="12.75" thickBot="1">
      <c r="A347" s="234" t="s">
        <v>432</v>
      </c>
      <c r="B347" s="126">
        <f>SUM(B341:B346)</f>
        <v>1471</v>
      </c>
      <c r="C347" s="114"/>
      <c r="D347" s="126">
        <f>SUM(D341:D346)</f>
        <v>16</v>
      </c>
      <c r="E347" s="114"/>
      <c r="F347" s="126">
        <f>SUM(F341:F346)</f>
        <v>1265</v>
      </c>
      <c r="G347" s="66"/>
      <c r="H347" s="68"/>
      <c r="I347" s="114"/>
      <c r="J347" s="128">
        <f>SUM(J341:J346)</f>
        <v>8117.6</v>
      </c>
      <c r="K347" s="66"/>
      <c r="L347" s="128">
        <f>SUM(L341:L346)</f>
        <v>8117.6</v>
      </c>
      <c r="M347" s="66"/>
      <c r="N347" s="129">
        <f>SUM(N342:N346)</f>
        <v>16</v>
      </c>
      <c r="O347" s="70"/>
      <c r="P347" s="129">
        <f>SUM(P343:P346)</f>
        <v>1265</v>
      </c>
      <c r="Q347" s="106"/>
      <c r="R347" s="108"/>
      <c r="S347" s="177"/>
      <c r="T347" s="128">
        <f>SUM(T341:T346)</f>
        <v>9896.3280161144103</v>
      </c>
      <c r="U347" s="177"/>
      <c r="V347" s="177"/>
      <c r="W347" s="54"/>
      <c r="X347" s="54"/>
      <c r="Y347" s="44"/>
      <c r="Z347" s="44"/>
      <c r="AA347" s="44"/>
      <c r="AB347" s="44"/>
      <c r="AC347" s="44"/>
      <c r="AD347" s="44"/>
      <c r="AE347" s="44"/>
      <c r="AF347" s="44"/>
      <c r="AG347" s="44"/>
      <c r="AH347" s="44"/>
      <c r="AI347" s="178"/>
      <c r="AJ347" s="179"/>
      <c r="AK347" s="180"/>
      <c r="AL347" s="88"/>
      <c r="AM347" s="88"/>
      <c r="AN347" s="88"/>
      <c r="AO347" s="88"/>
      <c r="AP347" s="88"/>
      <c r="AQ347" s="88"/>
      <c r="AR347" s="88"/>
      <c r="AS347" s="59"/>
      <c r="AT347" s="59"/>
      <c r="AU347" s="59"/>
      <c r="AV347" s="59"/>
    </row>
    <row r="348" spans="1:48" ht="12.75" thickTop="1">
      <c r="A348" s="234"/>
      <c r="B348" s="106"/>
      <c r="C348" s="114"/>
      <c r="D348" s="106"/>
      <c r="E348" s="114"/>
      <c r="F348" s="106"/>
      <c r="G348" s="66"/>
      <c r="H348" s="68"/>
      <c r="I348" s="114"/>
      <c r="J348" s="174"/>
      <c r="K348" s="66"/>
      <c r="L348" s="174"/>
      <c r="M348" s="66"/>
      <c r="N348" s="152"/>
      <c r="O348" s="70"/>
      <c r="P348" s="152"/>
      <c r="Q348" s="106"/>
      <c r="R348" s="108"/>
      <c r="S348" s="177"/>
      <c r="T348" s="121"/>
      <c r="U348" s="177"/>
      <c r="V348" s="177"/>
      <c r="W348" s="54"/>
      <c r="X348" s="54"/>
      <c r="Y348" s="44"/>
      <c r="Z348" s="44"/>
      <c r="AA348" s="44"/>
      <c r="AB348" s="44"/>
      <c r="AC348" s="44"/>
      <c r="AD348" s="44"/>
      <c r="AE348" s="44"/>
      <c r="AF348" s="44"/>
      <c r="AG348" s="44"/>
      <c r="AH348" s="44"/>
      <c r="AI348" s="178"/>
      <c r="AJ348" s="179"/>
      <c r="AK348" s="180"/>
      <c r="AL348" s="88"/>
      <c r="AM348" s="88"/>
      <c r="AN348" s="88"/>
      <c r="AO348" s="88"/>
      <c r="AP348" s="88"/>
      <c r="AQ348" s="88"/>
      <c r="AR348" s="88"/>
      <c r="AS348" s="59"/>
      <c r="AT348" s="59"/>
      <c r="AU348" s="59"/>
      <c r="AV348" s="59"/>
    </row>
    <row r="349" spans="1:48" ht="12.75" thickBot="1">
      <c r="A349" s="235" t="s">
        <v>433</v>
      </c>
      <c r="B349" s="66"/>
      <c r="C349" s="114"/>
      <c r="D349" s="66"/>
      <c r="E349" s="114"/>
      <c r="F349" s="66"/>
      <c r="G349" s="66"/>
      <c r="H349" s="68"/>
      <c r="I349" s="114"/>
      <c r="J349" s="69"/>
      <c r="K349" s="66"/>
      <c r="L349" s="137">
        <f>L347/+$D347</f>
        <v>507.35</v>
      </c>
      <c r="M349" s="66"/>
      <c r="N349" s="71"/>
      <c r="O349" s="70"/>
      <c r="P349" s="71"/>
      <c r="Q349" s="66"/>
      <c r="R349" s="72"/>
      <c r="S349" s="115"/>
      <c r="T349" s="137">
        <f>T347/+$D347</f>
        <v>618.52050100715064</v>
      </c>
      <c r="U349" s="115">
        <f>$T349-$L349</f>
        <v>111.17050100715062</v>
      </c>
      <c r="V349" s="115">
        <f>U349/$L349</f>
        <v>0.21911993891229056</v>
      </c>
      <c r="W349" s="54"/>
      <c r="X349" s="54"/>
      <c r="Y349" s="44"/>
      <c r="Z349" s="44"/>
      <c r="AA349" s="44"/>
      <c r="AB349" s="44"/>
      <c r="AC349" s="44"/>
      <c r="AD349" s="44"/>
      <c r="AE349" s="44"/>
      <c r="AF349" s="44"/>
      <c r="AG349" s="44"/>
      <c r="AH349" s="44"/>
      <c r="AI349" s="178"/>
      <c r="AJ349" s="179"/>
      <c r="AK349" s="180"/>
      <c r="AL349" s="88"/>
      <c r="AM349" s="88"/>
      <c r="AN349" s="88"/>
      <c r="AO349" s="88"/>
      <c r="AP349" s="88"/>
      <c r="AQ349" s="88"/>
      <c r="AR349" s="88"/>
      <c r="AS349" s="59"/>
      <c r="AT349" s="59"/>
      <c r="AU349" s="59"/>
      <c r="AV349" s="59"/>
    </row>
    <row r="350" spans="1:48" ht="12.75" thickTop="1">
      <c r="A350" s="113" t="s">
        <v>500</v>
      </c>
      <c r="B350" s="66">
        <f>+'[3]2" W Gov E14'!$I$52/1000</f>
        <v>4157</v>
      </c>
      <c r="C350" s="114"/>
      <c r="D350" s="66"/>
      <c r="E350" s="114"/>
      <c r="F350" s="66"/>
      <c r="G350" s="66"/>
      <c r="H350" s="68"/>
      <c r="I350" s="114"/>
      <c r="J350" s="69"/>
      <c r="K350" s="66"/>
      <c r="L350" s="69"/>
      <c r="M350" s="66"/>
      <c r="N350" s="71"/>
      <c r="O350" s="70"/>
      <c r="P350" s="71"/>
      <c r="Q350" s="66"/>
      <c r="R350" s="72"/>
      <c r="S350" s="177"/>
      <c r="T350" s="121"/>
      <c r="U350" s="177"/>
      <c r="V350" s="177"/>
      <c r="W350" s="54"/>
      <c r="X350" s="54"/>
      <c r="Y350" s="44"/>
      <c r="Z350" s="44"/>
      <c r="AA350" s="44"/>
      <c r="AB350" s="44"/>
      <c r="AC350" s="44"/>
      <c r="AD350" s="44"/>
      <c r="AE350" s="44"/>
      <c r="AF350" s="44"/>
      <c r="AG350" s="44"/>
      <c r="AH350" s="44"/>
      <c r="AI350" s="178"/>
      <c r="AJ350" s="179"/>
      <c r="AK350" s="180"/>
      <c r="AL350" s="88"/>
      <c r="AM350" s="88"/>
      <c r="AN350" s="88"/>
      <c r="AO350" s="88"/>
      <c r="AP350" s="88"/>
      <c r="AQ350" s="88"/>
      <c r="AR350" s="88"/>
      <c r="AS350" s="59"/>
      <c r="AT350" s="59"/>
      <c r="AU350" s="59"/>
      <c r="AV350" s="59"/>
    </row>
    <row r="351" spans="1:48">
      <c r="A351" s="221" t="s">
        <v>430</v>
      </c>
      <c r="B351" s="66"/>
      <c r="C351" s="114"/>
      <c r="D351" s="66">
        <f>+'[3]2" W Gov E14'!$S$56</f>
        <v>59.999999999999915</v>
      </c>
      <c r="E351" s="114"/>
      <c r="F351" s="66"/>
      <c r="G351" s="66"/>
      <c r="H351" s="222">
        <f>+'[3]2" W Gov E14'!$S$2</f>
        <v>120.48</v>
      </c>
      <c r="I351" s="114"/>
      <c r="J351" s="121">
        <f>H351*D351</f>
        <v>7228.7999999999902</v>
      </c>
      <c r="K351" s="66"/>
      <c r="L351" s="69">
        <f>+J351</f>
        <v>7228.7999999999902</v>
      </c>
      <c r="M351" s="66"/>
      <c r="N351" s="71">
        <f>D351</f>
        <v>59.999999999999915</v>
      </c>
      <c r="O351" s="70"/>
      <c r="P351" s="71"/>
      <c r="Q351" s="66"/>
      <c r="R351" s="120">
        <f>H351*(1+$W$5)</f>
        <v>146.87957024015276</v>
      </c>
      <c r="S351" s="177"/>
      <c r="T351" s="121">
        <f>R351*+D351</f>
        <v>8812.7742144091535</v>
      </c>
      <c r="U351" s="177"/>
      <c r="V351" s="177"/>
      <c r="W351" s="54"/>
      <c r="X351" s="54"/>
      <c r="Y351" s="44"/>
      <c r="Z351" s="44"/>
      <c r="AA351" s="44"/>
      <c r="AB351" s="44"/>
      <c r="AC351" s="44"/>
      <c r="AD351" s="44"/>
      <c r="AE351" s="44"/>
      <c r="AF351" s="44"/>
      <c r="AG351" s="44"/>
      <c r="AH351" s="44"/>
      <c r="AI351" s="178"/>
      <c r="AJ351" s="179"/>
      <c r="AK351" s="180"/>
      <c r="AL351" s="88"/>
      <c r="AM351" s="88"/>
      <c r="AN351" s="88"/>
      <c r="AO351" s="88"/>
      <c r="AP351" s="88"/>
      <c r="AQ351" s="88"/>
      <c r="AR351" s="88"/>
      <c r="AS351" s="59"/>
      <c r="AT351" s="59"/>
      <c r="AU351" s="59"/>
      <c r="AV351" s="59"/>
    </row>
    <row r="352" spans="1:48">
      <c r="A352" s="221" t="s">
        <v>431</v>
      </c>
      <c r="B352" s="66"/>
      <c r="C352" s="114"/>
      <c r="D352" s="66"/>
      <c r="E352" s="114"/>
      <c r="F352" s="66">
        <f>+'[3]2" W Gov E14'!$V$56</f>
        <v>287.99999999999989</v>
      </c>
      <c r="G352" s="66"/>
      <c r="H352" s="223">
        <f>+'[3]2" W Gov E14'!$S4</f>
        <v>6.23</v>
      </c>
      <c r="I352" s="114"/>
      <c r="J352" s="71">
        <f>H352*F352</f>
        <v>1794.2399999999993</v>
      </c>
      <c r="K352" s="66"/>
      <c r="L352" s="69">
        <f t="shared" ref="L352:L355" si="143">+J352</f>
        <v>1794.2399999999993</v>
      </c>
      <c r="M352" s="66"/>
      <c r="N352" s="71"/>
      <c r="O352" s="70"/>
      <c r="P352" s="71">
        <f>SUM(F352)</f>
        <v>287.99999999999989</v>
      </c>
      <c r="Q352" s="66"/>
      <c r="R352" s="120">
        <f t="shared" ref="R352:R355" si="144">H352*(1+$W$5)</f>
        <v>7.5951172194235701</v>
      </c>
      <c r="S352" s="177"/>
      <c r="T352" s="121">
        <f>R352*F352</f>
        <v>2187.3937591939875</v>
      </c>
      <c r="U352" s="177"/>
      <c r="V352" s="177"/>
      <c r="W352" s="54"/>
      <c r="X352" s="54"/>
      <c r="Y352" s="44"/>
      <c r="Z352" s="44"/>
      <c r="AA352" s="44"/>
      <c r="AB352" s="44"/>
      <c r="AC352" s="44"/>
      <c r="AD352" s="44"/>
      <c r="AE352" s="44"/>
      <c r="AF352" s="44"/>
      <c r="AG352" s="44"/>
      <c r="AH352" s="44"/>
      <c r="AI352" s="178"/>
      <c r="AJ352" s="179"/>
      <c r="AK352" s="180"/>
      <c r="AL352" s="88"/>
      <c r="AM352" s="88"/>
      <c r="AN352" s="88"/>
      <c r="AO352" s="88"/>
      <c r="AP352" s="88"/>
      <c r="AQ352" s="88"/>
      <c r="AR352" s="88"/>
      <c r="AS352" s="59"/>
      <c r="AT352" s="59"/>
      <c r="AU352" s="59"/>
      <c r="AV352" s="59"/>
    </row>
    <row r="353" spans="1:48">
      <c r="A353" s="221" t="s">
        <v>386</v>
      </c>
      <c r="B353" s="66"/>
      <c r="C353" s="114"/>
      <c r="D353" s="66"/>
      <c r="E353" s="114"/>
      <c r="F353" s="66">
        <f>+'[3]2" W Gov E14'!$W$56</f>
        <v>846</v>
      </c>
      <c r="G353" s="66"/>
      <c r="H353" s="223">
        <f>+'[3]2" W Gov E14'!$S5</f>
        <v>5.68</v>
      </c>
      <c r="I353" s="114"/>
      <c r="J353" s="71">
        <f>H353*F353</f>
        <v>4805.28</v>
      </c>
      <c r="K353" s="66"/>
      <c r="L353" s="69">
        <f t="shared" si="143"/>
        <v>4805.28</v>
      </c>
      <c r="M353" s="66"/>
      <c r="N353" s="71"/>
      <c r="O353" s="70"/>
      <c r="P353" s="71">
        <f t="shared" ref="P353:P355" si="145">SUM(F353)</f>
        <v>846</v>
      </c>
      <c r="Q353" s="66"/>
      <c r="R353" s="120">
        <f t="shared" si="144"/>
        <v>6.9246012530218088</v>
      </c>
      <c r="S353" s="177"/>
      <c r="T353" s="121">
        <f t="shared" ref="T353:T355" si="146">R353*F353</f>
        <v>5858.2126600564507</v>
      </c>
      <c r="U353" s="177"/>
      <c r="V353" s="177"/>
      <c r="W353" s="54"/>
      <c r="X353" s="54"/>
      <c r="Y353" s="44"/>
      <c r="Z353" s="44"/>
      <c r="AA353" s="44"/>
      <c r="AB353" s="44"/>
      <c r="AC353" s="44"/>
      <c r="AD353" s="44"/>
      <c r="AE353" s="44"/>
      <c r="AF353" s="44"/>
      <c r="AG353" s="44"/>
      <c r="AH353" s="44"/>
      <c r="AI353" s="178"/>
      <c r="AJ353" s="179"/>
      <c r="AK353" s="180"/>
      <c r="AL353" s="88"/>
      <c r="AM353" s="88"/>
      <c r="AN353" s="88"/>
      <c r="AO353" s="88"/>
      <c r="AP353" s="88"/>
      <c r="AQ353" s="88"/>
      <c r="AR353" s="88"/>
      <c r="AS353" s="59"/>
      <c r="AT353" s="59"/>
      <c r="AU353" s="59"/>
      <c r="AV353" s="59"/>
    </row>
    <row r="354" spans="1:48">
      <c r="A354" s="221" t="s">
        <v>387</v>
      </c>
      <c r="B354" s="66"/>
      <c r="C354" s="114"/>
      <c r="D354" s="66"/>
      <c r="E354" s="114"/>
      <c r="F354" s="66">
        <f>+'[3]2" W Gov E14'!$X$56</f>
        <v>1395</v>
      </c>
      <c r="G354" s="66"/>
      <c r="H354" s="223">
        <f>+'[3]2" W Gov E14'!$S6</f>
        <v>5.04</v>
      </c>
      <c r="I354" s="114"/>
      <c r="J354" s="71">
        <f>H354*F354</f>
        <v>7030.8</v>
      </c>
      <c r="K354" s="66"/>
      <c r="L354" s="69">
        <f t="shared" si="143"/>
        <v>7030.8</v>
      </c>
      <c r="M354" s="66"/>
      <c r="N354" s="71"/>
      <c r="O354" s="70"/>
      <c r="P354" s="71">
        <f t="shared" si="145"/>
        <v>1395</v>
      </c>
      <c r="Q354" s="66"/>
      <c r="R354" s="120">
        <f t="shared" si="144"/>
        <v>6.1443644921179441</v>
      </c>
      <c r="S354" s="177"/>
      <c r="T354" s="121">
        <f t="shared" si="146"/>
        <v>8571.3884665045316</v>
      </c>
      <c r="U354" s="177"/>
      <c r="V354" s="177"/>
      <c r="W354" s="48"/>
      <c r="X354" s="48"/>
      <c r="Z354" s="44"/>
      <c r="AA354" s="44"/>
      <c r="AB354" s="44"/>
      <c r="AC354" s="44"/>
      <c r="AD354" s="44"/>
      <c r="AE354" s="44"/>
      <c r="AF354" s="44"/>
      <c r="AG354" s="44"/>
      <c r="AH354" s="44"/>
      <c r="AI354" s="178"/>
      <c r="AJ354" s="179"/>
      <c r="AK354" s="180"/>
      <c r="AL354" s="88"/>
      <c r="AM354" s="88"/>
      <c r="AN354" s="88"/>
      <c r="AO354" s="88"/>
      <c r="AP354" s="88"/>
      <c r="AQ354" s="88"/>
      <c r="AR354" s="88"/>
      <c r="AS354" s="59"/>
      <c r="AT354" s="59"/>
      <c r="AU354" s="59"/>
      <c r="AV354" s="59"/>
    </row>
    <row r="355" spans="1:48" ht="11.25" customHeight="1">
      <c r="A355" s="221" t="s">
        <v>388</v>
      </c>
      <c r="B355" s="66"/>
      <c r="C355" s="114"/>
      <c r="D355" s="66"/>
      <c r="E355" s="114"/>
      <c r="F355" s="66">
        <f>+'[3]2" W Gov E14'!$Y$56</f>
        <v>947.00000000000023</v>
      </c>
      <c r="G355" s="66"/>
      <c r="H355" s="223">
        <f>+'[3]2" W Gov E14'!$S7</f>
        <v>4.4000000000000004</v>
      </c>
      <c r="I355" s="114"/>
      <c r="J355" s="71">
        <f>H355*F355</f>
        <v>4166.8000000000011</v>
      </c>
      <c r="K355" s="66"/>
      <c r="L355" s="69">
        <f t="shared" si="143"/>
        <v>4166.8000000000011</v>
      </c>
      <c r="M355" s="66"/>
      <c r="N355" s="71"/>
      <c r="O355" s="70"/>
      <c r="P355" s="71">
        <f t="shared" si="145"/>
        <v>947.00000000000023</v>
      </c>
      <c r="Q355" s="66"/>
      <c r="R355" s="120">
        <f t="shared" si="144"/>
        <v>5.3641277312140785</v>
      </c>
      <c r="S355" s="177"/>
      <c r="T355" s="121">
        <f t="shared" si="146"/>
        <v>5079.8289614597334</v>
      </c>
      <c r="U355" s="177"/>
      <c r="V355" s="177"/>
      <c r="W355" s="48"/>
      <c r="X355" s="48"/>
      <c r="Z355" s="44"/>
      <c r="AA355" s="44"/>
      <c r="AB355" s="44"/>
      <c r="AC355" s="44"/>
      <c r="AD355" s="44"/>
      <c r="AE355" s="44"/>
      <c r="AF355" s="44"/>
      <c r="AG355" s="44"/>
      <c r="AH355" s="44"/>
      <c r="AI355" s="178"/>
      <c r="AJ355" s="179"/>
      <c r="AK355" s="180"/>
      <c r="AL355" s="88"/>
      <c r="AM355" s="88"/>
      <c r="AN355" s="88"/>
      <c r="AO355" s="88"/>
      <c r="AP355" s="88"/>
      <c r="AQ355" s="88"/>
      <c r="AR355" s="88"/>
      <c r="AS355" s="59"/>
      <c r="AT355" s="59"/>
      <c r="AU355" s="59"/>
      <c r="AV355" s="59"/>
    </row>
    <row r="356" spans="1:48" ht="12.75" thickBot="1">
      <c r="A356" s="234" t="s">
        <v>501</v>
      </c>
      <c r="B356" s="126">
        <f>SUM(B350:B355)</f>
        <v>4157</v>
      </c>
      <c r="C356" s="114"/>
      <c r="D356" s="126">
        <f>SUM(D350:D355)</f>
        <v>59.999999999999915</v>
      </c>
      <c r="E356" s="114"/>
      <c r="F356" s="126">
        <f>SUM(F350:F355)</f>
        <v>3476</v>
      </c>
      <c r="G356" s="66"/>
      <c r="H356" s="68"/>
      <c r="I356" s="114"/>
      <c r="J356" s="128">
        <f>SUM(J350:J355)</f>
        <v>25025.919999999991</v>
      </c>
      <c r="K356" s="66"/>
      <c r="L356" s="128">
        <f>SUM(L350:L355)</f>
        <v>25025.919999999991</v>
      </c>
      <c r="M356" s="66"/>
      <c r="N356" s="129">
        <f>SUM(N351:N355)</f>
        <v>59.999999999999915</v>
      </c>
      <c r="O356" s="70"/>
      <c r="P356" s="129">
        <f>SUM(P352:P355)</f>
        <v>3476</v>
      </c>
      <c r="Q356" s="106"/>
      <c r="R356" s="108"/>
      <c r="S356" s="177"/>
      <c r="T356" s="128">
        <f>SUM(T350:T355)</f>
        <v>30509.598061623856</v>
      </c>
      <c r="U356" s="177"/>
      <c r="V356" s="177"/>
      <c r="W356" s="48"/>
      <c r="X356" s="48"/>
      <c r="Z356" s="44"/>
      <c r="AA356" s="44"/>
      <c r="AB356" s="44"/>
      <c r="AC356" s="44"/>
      <c r="AD356" s="44"/>
      <c r="AE356" s="44"/>
      <c r="AF356" s="44"/>
      <c r="AG356" s="44"/>
      <c r="AH356" s="44"/>
      <c r="AI356" s="178"/>
      <c r="AJ356" s="179"/>
      <c r="AK356" s="180"/>
      <c r="AL356" s="88"/>
      <c r="AM356" s="88"/>
      <c r="AN356" s="88"/>
      <c r="AO356" s="88"/>
      <c r="AP356" s="88"/>
      <c r="AQ356" s="88"/>
      <c r="AR356" s="88"/>
      <c r="AS356" s="59"/>
      <c r="AT356" s="59"/>
      <c r="AU356" s="59"/>
      <c r="AV356" s="59"/>
    </row>
    <row r="357" spans="1:48" ht="12.75" thickTop="1">
      <c r="A357" s="234"/>
      <c r="B357" s="240"/>
      <c r="C357" s="114"/>
      <c r="D357" s="106"/>
      <c r="E357" s="114"/>
      <c r="F357" s="240"/>
      <c r="G357" s="66"/>
      <c r="H357" s="68"/>
      <c r="I357" s="114"/>
      <c r="J357" s="241"/>
      <c r="K357" s="66"/>
      <c r="L357" s="241"/>
      <c r="M357" s="66"/>
      <c r="N357" s="152"/>
      <c r="O357" s="70"/>
      <c r="P357" s="152"/>
      <c r="Q357" s="106"/>
      <c r="R357" s="108"/>
      <c r="S357" s="177"/>
      <c r="T357" s="121"/>
      <c r="U357" s="177"/>
      <c r="V357" s="177"/>
      <c r="W357" s="184"/>
      <c r="X357" s="185"/>
      <c r="Y357" s="186"/>
      <c r="Z357" s="44"/>
      <c r="AA357" s="44"/>
      <c r="AB357" s="44"/>
      <c r="AC357" s="44"/>
      <c r="AD357" s="44"/>
      <c r="AE357" s="44"/>
      <c r="AF357" s="44"/>
      <c r="AG357" s="44"/>
      <c r="AH357" s="44"/>
      <c r="AI357" s="178"/>
      <c r="AJ357" s="179"/>
      <c r="AK357" s="180"/>
      <c r="AL357" s="88"/>
      <c r="AM357" s="88"/>
      <c r="AN357" s="88"/>
      <c r="AO357" s="88"/>
      <c r="AP357" s="88"/>
      <c r="AQ357" s="88"/>
      <c r="AR357" s="88"/>
      <c r="AS357" s="59"/>
      <c r="AT357" s="59"/>
      <c r="AU357" s="59"/>
      <c r="AV357" s="59"/>
    </row>
    <row r="358" spans="1:48" s="190" customFormat="1" ht="12.75" thickBot="1">
      <c r="A358" s="191" t="s">
        <v>502</v>
      </c>
      <c r="B358" s="106"/>
      <c r="C358" s="88"/>
      <c r="D358" s="106"/>
      <c r="E358" s="88"/>
      <c r="F358" s="106"/>
      <c r="G358" s="70"/>
      <c r="H358" s="72"/>
      <c r="I358" s="88"/>
      <c r="J358" s="174"/>
      <c r="K358" s="70"/>
      <c r="L358" s="137">
        <f>L356/+$D356</f>
        <v>417.0986666666671</v>
      </c>
      <c r="M358" s="66"/>
      <c r="N358" s="71"/>
      <c r="O358" s="70"/>
      <c r="P358" s="71"/>
      <c r="Q358" s="66"/>
      <c r="R358" s="72"/>
      <c r="S358" s="115"/>
      <c r="T358" s="137">
        <f>T356/+$D356</f>
        <v>508.493301027065</v>
      </c>
      <c r="U358" s="115">
        <f>$T358-$L358</f>
        <v>91.394634360397902</v>
      </c>
      <c r="V358" s="115">
        <f>U358/$L358</f>
        <v>0.21911993891229048</v>
      </c>
      <c r="W358" s="187"/>
      <c r="X358" s="188"/>
      <c r="Y358" s="189"/>
      <c r="Z358" s="86"/>
      <c r="AA358" s="86"/>
      <c r="AB358" s="86"/>
      <c r="AC358" s="86"/>
      <c r="AD358" s="86"/>
      <c r="AE358" s="86"/>
      <c r="AF358" s="86"/>
      <c r="AG358" s="86"/>
      <c r="AH358" s="86"/>
      <c r="AI358" s="178"/>
      <c r="AJ358" s="179"/>
      <c r="AK358" s="180"/>
      <c r="AL358" s="88"/>
      <c r="AM358" s="88"/>
      <c r="AN358" s="88"/>
      <c r="AO358" s="88"/>
      <c r="AP358" s="88"/>
      <c r="AQ358" s="88"/>
      <c r="AR358" s="88"/>
      <c r="AS358" s="59"/>
      <c r="AT358" s="59"/>
      <c r="AU358" s="59"/>
      <c r="AV358" s="59"/>
    </row>
    <row r="359" spans="1:48" s="190" customFormat="1" ht="12.75" thickTop="1">
      <c r="B359" s="106"/>
      <c r="C359" s="88"/>
      <c r="D359" s="106"/>
      <c r="E359" s="88"/>
      <c r="F359" s="106"/>
      <c r="G359" s="70"/>
      <c r="H359" s="72"/>
      <c r="I359" s="88"/>
      <c r="J359" s="174"/>
      <c r="K359" s="70"/>
      <c r="L359" s="174"/>
      <c r="M359" s="70"/>
      <c r="N359" s="152"/>
      <c r="O359" s="70"/>
      <c r="P359" s="152"/>
      <c r="Q359" s="106"/>
      <c r="R359" s="108"/>
      <c r="S359" s="59"/>
      <c r="T359" s="59"/>
      <c r="U359" s="59"/>
      <c r="V359" s="59"/>
      <c r="W359" s="187"/>
      <c r="X359" s="188"/>
      <c r="Y359" s="189"/>
      <c r="Z359" s="86"/>
      <c r="AA359" s="86"/>
      <c r="AB359" s="86"/>
      <c r="AC359" s="86"/>
      <c r="AD359" s="86"/>
      <c r="AE359" s="86"/>
      <c r="AF359" s="86"/>
      <c r="AG359" s="86"/>
      <c r="AH359" s="86"/>
      <c r="AI359" s="178"/>
      <c r="AJ359" s="179"/>
      <c r="AK359" s="180"/>
      <c r="AL359" s="88"/>
      <c r="AM359" s="88"/>
      <c r="AN359" s="88"/>
      <c r="AO359" s="88"/>
      <c r="AP359" s="88"/>
      <c r="AQ359" s="88"/>
      <c r="AR359" s="88"/>
      <c r="AS359" s="59"/>
      <c r="AT359" s="59"/>
      <c r="AU359" s="59"/>
      <c r="AV359" s="59"/>
    </row>
    <row r="360" spans="1:48" s="190" customFormat="1">
      <c r="A360" s="191"/>
      <c r="B360" s="106"/>
      <c r="C360" s="88"/>
      <c r="D360" s="106"/>
      <c r="E360" s="88"/>
      <c r="F360" s="106"/>
      <c r="G360" s="70"/>
      <c r="H360" s="72"/>
      <c r="I360" s="88"/>
      <c r="J360" s="174"/>
      <c r="K360" s="70"/>
      <c r="L360" s="174"/>
      <c r="M360" s="70"/>
      <c r="N360" s="152"/>
      <c r="O360" s="70"/>
      <c r="P360" s="152"/>
      <c r="Q360" s="106"/>
      <c r="R360" s="108"/>
      <c r="S360" s="59"/>
      <c r="T360" s="59"/>
      <c r="U360" s="59"/>
      <c r="V360" s="59"/>
      <c r="W360" s="187"/>
      <c r="X360" s="188"/>
      <c r="Y360" s="189"/>
      <c r="Z360" s="86"/>
      <c r="AA360" s="86"/>
      <c r="AB360" s="86"/>
      <c r="AC360" s="86"/>
      <c r="AD360" s="86"/>
      <c r="AE360" s="86"/>
      <c r="AF360" s="86"/>
      <c r="AG360" s="86"/>
      <c r="AH360" s="86"/>
      <c r="AI360" s="178"/>
      <c r="AJ360" s="179"/>
      <c r="AK360" s="180"/>
      <c r="AL360" s="88"/>
      <c r="AM360" s="88"/>
      <c r="AN360" s="88"/>
      <c r="AO360" s="88"/>
      <c r="AP360" s="88"/>
      <c r="AQ360" s="88"/>
      <c r="AR360" s="88"/>
      <c r="AS360" s="59"/>
      <c r="AT360" s="59"/>
      <c r="AU360" s="59"/>
      <c r="AV360" s="59"/>
    </row>
    <row r="361" spans="1:48">
      <c r="A361" s="144" t="s">
        <v>503</v>
      </c>
      <c r="B361" s="117">
        <v>0</v>
      </c>
      <c r="C361" s="118"/>
      <c r="D361" s="117">
        <f>54*12</f>
        <v>648</v>
      </c>
      <c r="E361" s="114"/>
      <c r="F361" s="66">
        <v>0</v>
      </c>
      <c r="G361" s="66"/>
      <c r="H361" s="119">
        <v>4.43</v>
      </c>
      <c r="I361" s="115"/>
      <c r="J361" s="69">
        <f>H361*D361</f>
        <v>2870.64</v>
      </c>
      <c r="K361" s="66"/>
      <c r="L361" s="69">
        <f>+J361</f>
        <v>2870.64</v>
      </c>
      <c r="M361" s="66"/>
      <c r="N361" s="71">
        <f>D361</f>
        <v>648</v>
      </c>
      <c r="O361" s="70"/>
      <c r="P361" s="71"/>
      <c r="Q361" s="66"/>
      <c r="R361" s="120">
        <f>H361*(1+$W$5)</f>
        <v>5.4007013293814463</v>
      </c>
      <c r="S361" s="114"/>
      <c r="T361" s="121">
        <f>R361*+D361</f>
        <v>3499.6544614391773</v>
      </c>
      <c r="U361" s="114"/>
      <c r="V361" s="114"/>
      <c r="W361" s="87"/>
      <c r="X361" s="85"/>
      <c r="Y361" s="86"/>
      <c r="Z361" s="86"/>
      <c r="AA361" s="86"/>
      <c r="AB361" s="86"/>
      <c r="AC361" s="86"/>
      <c r="AD361" s="141"/>
      <c r="AE361" s="142"/>
      <c r="AF361" s="60"/>
      <c r="AG361" s="143"/>
      <c r="AH361" s="88"/>
      <c r="AI361" s="88"/>
      <c r="AJ361" s="60"/>
      <c r="AK361" s="59"/>
      <c r="AL361" s="88"/>
      <c r="AM361" s="59"/>
      <c r="AN361" s="88"/>
      <c r="AO361" s="59"/>
      <c r="AP361" s="59"/>
      <c r="AQ361" s="59"/>
      <c r="AR361" s="59"/>
      <c r="AS361" s="59"/>
      <c r="AT361" s="59"/>
      <c r="AU361" s="59"/>
      <c r="AV361" s="59"/>
    </row>
    <row r="362" spans="1:48" ht="12.75" thickBot="1">
      <c r="A362" s="125" t="s">
        <v>504</v>
      </c>
      <c r="B362" s="126">
        <f>SUM(B361)</f>
        <v>0</v>
      </c>
      <c r="C362" s="118"/>
      <c r="D362" s="126">
        <f>SUM(D361)</f>
        <v>648</v>
      </c>
      <c r="E362" s="114"/>
      <c r="F362" s="126">
        <f>SUM(F361)</f>
        <v>0</v>
      </c>
      <c r="G362" s="66"/>
      <c r="H362" s="68"/>
      <c r="I362" s="115"/>
      <c r="J362" s="128">
        <f>SUM(J361)</f>
        <v>2870.64</v>
      </c>
      <c r="K362" s="66"/>
      <c r="L362" s="128">
        <f>SUM(L361)</f>
        <v>2870.64</v>
      </c>
      <c r="M362" s="66"/>
      <c r="N362" s="129">
        <f>SUM(N361)</f>
        <v>648</v>
      </c>
      <c r="O362" s="70"/>
      <c r="P362" s="129"/>
      <c r="Q362" s="66"/>
      <c r="R362" s="72"/>
      <c r="S362" s="114"/>
      <c r="T362" s="128">
        <f>SUM(T361)</f>
        <v>3499.6544614391773</v>
      </c>
      <c r="U362" s="114"/>
      <c r="V362" s="114"/>
      <c r="W362" s="87"/>
      <c r="X362" s="85"/>
      <c r="Y362" s="86"/>
      <c r="Z362" s="86"/>
      <c r="AA362" s="86"/>
      <c r="AB362" s="86"/>
      <c r="AC362" s="86"/>
      <c r="AD362" s="141"/>
      <c r="AE362" s="142"/>
      <c r="AF362" s="60"/>
      <c r="AG362" s="143"/>
      <c r="AH362" s="88"/>
      <c r="AI362" s="88"/>
      <c r="AJ362" s="60"/>
      <c r="AK362" s="59"/>
      <c r="AL362" s="88"/>
      <c r="AM362" s="59"/>
      <c r="AN362" s="88"/>
      <c r="AO362" s="59"/>
      <c r="AP362" s="59"/>
      <c r="AQ362" s="59"/>
      <c r="AR362" s="59"/>
      <c r="AS362" s="59"/>
      <c r="AT362" s="59"/>
      <c r="AU362" s="59"/>
      <c r="AV362" s="59"/>
    </row>
    <row r="363" spans="1:48" ht="12.75" thickTop="1">
      <c r="A363" s="144"/>
      <c r="B363" s="117"/>
      <c r="C363" s="118"/>
      <c r="D363" s="117"/>
      <c r="E363" s="114"/>
      <c r="F363" s="66"/>
      <c r="G363" s="66"/>
      <c r="H363" s="68"/>
      <c r="I363" s="115"/>
      <c r="J363" s="69"/>
      <c r="K363" s="66"/>
      <c r="L363" s="69"/>
      <c r="M363" s="66"/>
      <c r="N363" s="71"/>
      <c r="O363" s="70"/>
      <c r="P363" s="71"/>
      <c r="Q363" s="66"/>
      <c r="R363" s="72"/>
      <c r="S363" s="114"/>
      <c r="T363" s="116"/>
      <c r="U363" s="114"/>
      <c r="V363" s="114"/>
      <c r="W363" s="87"/>
      <c r="X363" s="85"/>
      <c r="Y363" s="86"/>
      <c r="Z363" s="86"/>
      <c r="AA363" s="86"/>
      <c r="AB363" s="86"/>
      <c r="AC363" s="86"/>
      <c r="AD363" s="141"/>
      <c r="AE363" s="142"/>
      <c r="AF363" s="60"/>
      <c r="AG363" s="143"/>
      <c r="AH363" s="88"/>
      <c r="AI363" s="88"/>
      <c r="AJ363" s="60"/>
      <c r="AK363" s="59"/>
      <c r="AL363" s="88"/>
      <c r="AM363" s="59"/>
      <c r="AN363" s="88"/>
      <c r="AO363" s="59"/>
      <c r="AP363" s="59"/>
      <c r="AQ363" s="59"/>
      <c r="AR363" s="59"/>
      <c r="AS363" s="59"/>
      <c r="AT363" s="59"/>
      <c r="AU363" s="59"/>
      <c r="AV363" s="59"/>
    </row>
    <row r="364" spans="1:48" ht="12.75" thickBot="1">
      <c r="A364" s="136" t="s">
        <v>505</v>
      </c>
      <c r="B364" s="117"/>
      <c r="C364" s="118"/>
      <c r="D364" s="117"/>
      <c r="E364" s="114"/>
      <c r="F364" s="66"/>
      <c r="G364" s="66"/>
      <c r="H364" s="68"/>
      <c r="I364" s="115"/>
      <c r="J364" s="69"/>
      <c r="K364" s="66"/>
      <c r="L364" s="137">
        <f>L362/+$D362</f>
        <v>4.43</v>
      </c>
      <c r="M364" s="66"/>
      <c r="N364" s="71"/>
      <c r="O364" s="70"/>
      <c r="P364" s="71"/>
      <c r="Q364" s="66"/>
      <c r="R364" s="72"/>
      <c r="S364" s="115"/>
      <c r="T364" s="137">
        <f>T362/+$D362</f>
        <v>5.4007013293814463</v>
      </c>
      <c r="U364" s="115">
        <f>$T364-$L364</f>
        <v>0.9707013293814466</v>
      </c>
      <c r="V364" s="115">
        <f>U364/$L364</f>
        <v>0.21911993891229045</v>
      </c>
      <c r="W364" s="87"/>
      <c r="X364" s="85"/>
      <c r="Y364" s="86"/>
      <c r="Z364" s="86"/>
      <c r="AA364" s="86"/>
      <c r="AB364" s="86"/>
      <c r="AC364" s="86"/>
      <c r="AD364" s="141"/>
      <c r="AE364" s="142"/>
      <c r="AF364" s="60"/>
      <c r="AG364" s="143"/>
      <c r="AH364" s="88"/>
      <c r="AI364" s="88"/>
      <c r="AJ364" s="60"/>
      <c r="AK364" s="59"/>
      <c r="AL364" s="88"/>
      <c r="AM364" s="59"/>
      <c r="AN364" s="88"/>
      <c r="AO364" s="59"/>
      <c r="AP364" s="59"/>
      <c r="AQ364" s="59"/>
      <c r="AR364" s="59"/>
      <c r="AS364" s="59"/>
      <c r="AT364" s="59"/>
      <c r="AU364" s="59"/>
      <c r="AV364" s="59"/>
    </row>
    <row r="365" spans="1:48" ht="12.75" thickTop="1">
      <c r="A365" s="144" t="s">
        <v>506</v>
      </c>
      <c r="B365" s="117">
        <v>0</v>
      </c>
      <c r="C365" s="118"/>
      <c r="D365" s="117">
        <f>12*12</f>
        <v>144</v>
      </c>
      <c r="E365" s="114"/>
      <c r="F365" s="66">
        <v>0</v>
      </c>
      <c r="G365" s="66"/>
      <c r="H365" s="119">
        <v>19.93</v>
      </c>
      <c r="I365" s="115"/>
      <c r="J365" s="69">
        <f>H365*D365</f>
        <v>2869.92</v>
      </c>
      <c r="K365" s="66"/>
      <c r="L365" s="69">
        <f>+J365</f>
        <v>2869.92</v>
      </c>
      <c r="M365" s="66"/>
      <c r="N365" s="71">
        <f>D365</f>
        <v>144</v>
      </c>
      <c r="O365" s="70"/>
      <c r="P365" s="71"/>
      <c r="Q365" s="66"/>
      <c r="R365" s="120">
        <f>H365*(1+$W$5)</f>
        <v>24.297060382521948</v>
      </c>
      <c r="S365" s="114"/>
      <c r="T365" s="121">
        <f>R365*+D365</f>
        <v>3498.7766950831606</v>
      </c>
      <c r="U365" s="114"/>
      <c r="V365" s="114"/>
      <c r="W365" s="87"/>
      <c r="X365" s="85"/>
      <c r="Y365" s="86"/>
      <c r="Z365" s="86"/>
      <c r="AA365" s="86"/>
      <c r="AB365" s="86"/>
      <c r="AC365" s="86"/>
      <c r="AD365" s="141"/>
      <c r="AE365" s="142"/>
      <c r="AF365" s="60"/>
      <c r="AG365" s="143"/>
      <c r="AH365" s="88"/>
      <c r="AI365" s="88"/>
      <c r="AJ365" s="60"/>
      <c r="AK365" s="59"/>
      <c r="AL365" s="88"/>
      <c r="AM365" s="59"/>
      <c r="AN365" s="88"/>
      <c r="AO365" s="59"/>
      <c r="AP365" s="59"/>
      <c r="AQ365" s="59"/>
      <c r="AR365" s="59"/>
      <c r="AS365" s="59"/>
      <c r="AT365" s="59"/>
      <c r="AU365" s="59"/>
      <c r="AV365" s="59"/>
    </row>
    <row r="366" spans="1:48" ht="12.75" thickBot="1">
      <c r="A366" s="125" t="s">
        <v>507</v>
      </c>
      <c r="B366" s="126">
        <f>SUM(B365)</f>
        <v>0</v>
      </c>
      <c r="C366" s="118"/>
      <c r="D366" s="126">
        <f>SUM(D365)</f>
        <v>144</v>
      </c>
      <c r="E366" s="114"/>
      <c r="F366" s="126">
        <f>SUM(F365)</f>
        <v>0</v>
      </c>
      <c r="G366" s="66"/>
      <c r="H366" s="68"/>
      <c r="I366" s="115"/>
      <c r="J366" s="128">
        <f>SUM(J365)</f>
        <v>2869.92</v>
      </c>
      <c r="K366" s="66"/>
      <c r="L366" s="128">
        <f>SUM(L365)</f>
        <v>2869.92</v>
      </c>
      <c r="M366" s="66"/>
      <c r="N366" s="129">
        <f>SUM(N365)</f>
        <v>144</v>
      </c>
      <c r="O366" s="70"/>
      <c r="P366" s="129"/>
      <c r="Q366" s="66"/>
      <c r="R366" s="72"/>
      <c r="S366" s="114"/>
      <c r="T366" s="128">
        <f>SUM(T365)</f>
        <v>3498.7766950831606</v>
      </c>
      <c r="U366" s="115"/>
      <c r="V366" s="114"/>
      <c r="W366" s="87"/>
      <c r="X366" s="85"/>
      <c r="Y366" s="86"/>
      <c r="Z366" s="86"/>
      <c r="AA366" s="86"/>
      <c r="AB366" s="86"/>
      <c r="AC366" s="86"/>
      <c r="AD366" s="141"/>
      <c r="AE366" s="142"/>
      <c r="AF366" s="60"/>
      <c r="AG366" s="143"/>
      <c r="AH366" s="88"/>
      <c r="AI366" s="88"/>
      <c r="AJ366" s="60"/>
      <c r="AK366" s="59"/>
      <c r="AL366" s="88"/>
      <c r="AM366" s="59"/>
      <c r="AN366" s="88"/>
      <c r="AO366" s="59"/>
      <c r="AP366" s="59"/>
      <c r="AQ366" s="59"/>
      <c r="AR366" s="59"/>
      <c r="AS366" s="59"/>
      <c r="AT366" s="59"/>
      <c r="AU366" s="59"/>
      <c r="AV366" s="59"/>
    </row>
    <row r="367" spans="1:48" ht="12.75" thickTop="1">
      <c r="A367" s="144"/>
      <c r="B367" s="117"/>
      <c r="C367" s="118"/>
      <c r="D367" s="117"/>
      <c r="E367" s="114"/>
      <c r="F367" s="66"/>
      <c r="G367" s="66"/>
      <c r="H367" s="68"/>
      <c r="I367" s="115"/>
      <c r="J367" s="69"/>
      <c r="K367" s="66"/>
      <c r="L367" s="69"/>
      <c r="M367" s="66"/>
      <c r="N367" s="71"/>
      <c r="O367" s="70"/>
      <c r="P367" s="71"/>
      <c r="Q367" s="66"/>
      <c r="R367" s="72"/>
      <c r="S367" s="114"/>
      <c r="T367" s="116"/>
      <c r="U367" s="114"/>
      <c r="V367" s="114"/>
      <c r="W367" s="218" t="s">
        <v>508</v>
      </c>
      <c r="X367" s="218"/>
      <c r="Y367" s="218"/>
      <c r="Z367" s="86"/>
      <c r="AA367" s="86"/>
      <c r="AB367" s="86"/>
      <c r="AC367" s="86"/>
      <c r="AD367" s="141"/>
      <c r="AE367" s="142"/>
      <c r="AF367" s="60"/>
      <c r="AG367" s="143"/>
      <c r="AH367" s="88"/>
      <c r="AI367" s="88"/>
      <c r="AJ367" s="60"/>
      <c r="AK367" s="59"/>
      <c r="AL367" s="88"/>
      <c r="AM367" s="59"/>
      <c r="AN367" s="88"/>
      <c r="AO367" s="59"/>
      <c r="AP367" s="59"/>
      <c r="AQ367" s="59"/>
      <c r="AR367" s="59"/>
      <c r="AS367" s="59"/>
      <c r="AT367" s="59"/>
      <c r="AU367" s="59"/>
      <c r="AV367" s="59"/>
    </row>
    <row r="368" spans="1:48" ht="24.75" thickBot="1">
      <c r="A368" s="136" t="s">
        <v>509</v>
      </c>
      <c r="B368" s="117"/>
      <c r="C368" s="118"/>
      <c r="D368" s="117"/>
      <c r="E368" s="114"/>
      <c r="F368" s="66"/>
      <c r="G368" s="66"/>
      <c r="H368" s="68"/>
      <c r="I368" s="115"/>
      <c r="J368" s="69"/>
      <c r="K368" s="66"/>
      <c r="L368" s="137">
        <f>L366/+$D366</f>
        <v>19.93</v>
      </c>
      <c r="M368" s="66"/>
      <c r="N368" s="71"/>
      <c r="O368" s="70"/>
      <c r="P368" s="71"/>
      <c r="Q368" s="66"/>
      <c r="R368" s="72"/>
      <c r="S368" s="115"/>
      <c r="T368" s="137">
        <f>T366/+$D366</f>
        <v>24.297060382521948</v>
      </c>
      <c r="U368" s="115">
        <f>$T368-$L368</f>
        <v>4.3670603825219487</v>
      </c>
      <c r="V368" s="115">
        <f>U368/$L368</f>
        <v>0.21911993891229045</v>
      </c>
      <c r="W368" s="192" t="s">
        <v>510</v>
      </c>
      <c r="X368" s="192" t="s">
        <v>477</v>
      </c>
      <c r="Y368" s="44" t="s">
        <v>478</v>
      </c>
      <c r="Z368" s="86"/>
      <c r="AA368" s="86"/>
      <c r="AB368" s="86"/>
      <c r="AC368" s="86"/>
      <c r="AD368" s="141"/>
      <c r="AE368" s="142"/>
      <c r="AF368" s="60"/>
      <c r="AG368" s="143"/>
      <c r="AH368" s="88"/>
      <c r="AI368" s="88"/>
      <c r="AJ368" s="60"/>
      <c r="AK368" s="59"/>
      <c r="AL368" s="88"/>
      <c r="AM368" s="59"/>
      <c r="AN368" s="88"/>
      <c r="AO368" s="59"/>
      <c r="AP368" s="59"/>
      <c r="AQ368" s="59"/>
      <c r="AR368" s="59"/>
      <c r="AS368" s="59"/>
      <c r="AT368" s="59"/>
      <c r="AU368" s="59"/>
      <c r="AV368" s="59"/>
    </row>
    <row r="369" spans="1:25" ht="12.75" thickTop="1">
      <c r="W369" s="184">
        <f>L356+L347+L338+L329+L320+L311+L301+L291+L281+L271+L261+L251+L241+L231+L362+L366</f>
        <v>283398.76000000007</v>
      </c>
      <c r="X369" s="185">
        <f>[4]Summary!$I$28</f>
        <v>277645.8670666666</v>
      </c>
      <c r="Y369" s="186">
        <f>W369-X369</f>
        <v>5752.8929333334672</v>
      </c>
    </row>
    <row r="370" spans="1:25" s="135" customFormat="1" ht="12.75" thickBot="1">
      <c r="A370" s="110" t="s">
        <v>511</v>
      </c>
      <c r="B370" s="194">
        <f>B366+B362+B356+B347+B338+B329+B320+B311+B301+B291+B281+B271+B261+B251+B241+B231</f>
        <v>35715</v>
      </c>
      <c r="D370" s="194">
        <f>D366+D362+D356+D347+D338+D329+D320+D311+D301+D291+D281+D271+D261+D251+D241+D231</f>
        <v>8613.0000000000036</v>
      </c>
      <c r="F370" s="194">
        <f>F366+F362+F356+F347+F338+F329+F320+F311+F301+F291+F281+F271+F261+F251+F241+F231</f>
        <v>26467.000000000004</v>
      </c>
      <c r="G370" s="195"/>
      <c r="H370" s="196"/>
      <c r="J370" s="197">
        <f>J366+J362+J356+J347+J338+J329+J320+J311+J301+J291+J281+J271+J261+J251+J241+J231</f>
        <v>283398.76000000007</v>
      </c>
      <c r="K370" s="195"/>
      <c r="L370" s="197">
        <f>L366+L362+L356+L347+L338+L329+L320+L311+L301+L291+L281+L271+L261+L251+L241+L231</f>
        <v>283398.76000000007</v>
      </c>
      <c r="M370" s="195"/>
      <c r="N370" s="198">
        <f>N366+N362+N356+N347+N338+N329+N320+N311+N301+N291+N281+N271+N261+N251+N241+N231</f>
        <v>8613.0000000000036</v>
      </c>
      <c r="O370" s="199"/>
      <c r="P370" s="198">
        <f>P366+P362+P356+P347+P338+P329+P320+P311+P301+P291+P281+P271+P261+P251+P241+P231</f>
        <v>26467.000000000004</v>
      </c>
      <c r="Q370" s="195"/>
      <c r="R370" s="200"/>
      <c r="T370" s="197">
        <f>T366+T362+T356+T347+T338+T329+T320+T311+T301+T291+T281+T271+T261+T251+T241+T231</f>
        <v>342655.70051979483</v>
      </c>
      <c r="W370" s="201"/>
      <c r="X370" s="202"/>
      <c r="Y370" s="203"/>
    </row>
    <row r="371" spans="1:25" ht="13.5" thickTop="1" thickBot="1">
      <c r="O371" s="204"/>
      <c r="W371" s="219" t="s">
        <v>508</v>
      </c>
      <c r="X371" s="219"/>
      <c r="Y371" s="205"/>
    </row>
    <row r="372" spans="1:25" ht="12.75" thickBot="1">
      <c r="O372" s="204"/>
      <c r="W372" s="206">
        <f>W369-L370</f>
        <v>0</v>
      </c>
      <c r="X372" s="207" t="s">
        <v>481</v>
      </c>
      <c r="Y372" s="186"/>
    </row>
    <row r="373" spans="1:25" s="135" customFormat="1" ht="12.75" thickBot="1">
      <c r="A373" s="135" t="s">
        <v>512</v>
      </c>
      <c r="B373" s="194">
        <f>B370+B221</f>
        <v>439666.14399999997</v>
      </c>
      <c r="D373" s="194">
        <f>D370+D221</f>
        <v>82417.999999999898</v>
      </c>
      <c r="F373" s="194">
        <f>F370+F221</f>
        <v>341171.26923076907</v>
      </c>
      <c r="G373" s="195"/>
      <c r="H373" s="196"/>
      <c r="J373" s="197">
        <f>J370+J221</f>
        <v>2103753.4699999988</v>
      </c>
      <c r="K373" s="195"/>
      <c r="L373" s="198">
        <f>L370+L221</f>
        <v>2103753.4699999988</v>
      </c>
      <c r="M373" s="195"/>
      <c r="N373" s="198">
        <f>N370+N221</f>
        <v>82417.999999999898</v>
      </c>
      <c r="O373" s="199"/>
      <c r="P373" s="198">
        <f>P370+P221</f>
        <v>341171.26923076907</v>
      </c>
      <c r="Q373" s="195"/>
      <c r="R373" s="200"/>
      <c r="T373" s="197">
        <f>T370+T221</f>
        <v>2561886.4233736936</v>
      </c>
    </row>
    <row r="374" spans="1:25" ht="12.75" thickTop="1"/>
    <row r="375" spans="1:25">
      <c r="L375" s="114">
        <v>2066451.4</v>
      </c>
      <c r="N375" s="50">
        <f>+L375-L373</f>
        <v>-37302.069999998901</v>
      </c>
    </row>
    <row r="376" spans="1:25">
      <c r="N376" s="213">
        <f>+N375/L373</f>
        <v>-1.7731198323346756E-2</v>
      </c>
      <c r="P376" s="170"/>
      <c r="R376" s="120" t="e">
        <f>#REF!*(1+$W$5)</f>
        <v>#REF!</v>
      </c>
      <c r="W376" s="209">
        <f>W369+W219</f>
        <v>2103753.4699999988</v>
      </c>
      <c r="X376" s="209">
        <f>X369+X219</f>
        <v>2000241.1086000004</v>
      </c>
      <c r="Y376" s="186">
        <f>W376-X376</f>
        <v>103512.36139999842</v>
      </c>
    </row>
    <row r="377" spans="1:25">
      <c r="L377" s="210"/>
    </row>
    <row r="378" spans="1:25" ht="12.75" thickBot="1">
      <c r="W378" s="220" t="s">
        <v>513</v>
      </c>
      <c r="X378" s="220"/>
    </row>
    <row r="379" spans="1:25" ht="12.75" thickBot="1">
      <c r="W379" s="211">
        <f>W376-L373</f>
        <v>0</v>
      </c>
      <c r="X379" s="207" t="s">
        <v>481</v>
      </c>
    </row>
  </sheetData>
  <mergeCells count="3">
    <mergeCell ref="W367:Y367"/>
    <mergeCell ref="W371:X371"/>
    <mergeCell ref="W378:X378"/>
  </mergeCells>
  <pageMargins left="0.25" right="0.25" top="0.75" bottom="0.75" header="0.3" footer="0.3"/>
  <pageSetup scale="68" orientation="landscape" r:id="rId1"/>
  <rowBreaks count="1" manualBreakCount="1">
    <brk id="221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Z25"/>
  <sheetViews>
    <sheetView view="pageBreakPreview" zoomScale="115" zoomScaleNormal="100" zoomScaleSheetLayoutView="115" workbookViewId="0">
      <pane xSplit="2" ySplit="11" topLeftCell="J12" activePane="bottomRight" state="frozen"/>
      <selection activeCell="K87" sqref="K87"/>
      <selection pane="topRight" activeCell="K87" sqref="K87"/>
      <selection pane="bottomLeft" activeCell="K87" sqref="K87"/>
      <selection pane="bottomRight" activeCell="K87" sqref="K87"/>
    </sheetView>
  </sheetViews>
  <sheetFormatPr defaultRowHeight="12.75"/>
  <cols>
    <col min="1" max="1" width="13.28515625" customWidth="1"/>
    <col min="2" max="2" width="0.85546875" customWidth="1"/>
    <col min="3" max="3" width="10" bestFit="1" customWidth="1"/>
    <col min="4" max="4" width="0.85546875" customWidth="1"/>
    <col min="5" max="5" width="10.5703125" bestFit="1" customWidth="1"/>
    <col min="6" max="6" width="0.85546875" customWidth="1"/>
    <col min="7" max="7" width="9.85546875" bestFit="1" customWidth="1"/>
    <col min="8" max="8" width="0.85546875" customWidth="1"/>
    <col min="9" max="9" width="10" bestFit="1" customWidth="1"/>
    <col min="10" max="10" width="0.85546875" customWidth="1"/>
    <col min="11" max="11" width="8.7109375" bestFit="1" customWidth="1"/>
    <col min="12" max="12" width="0.85546875" customWidth="1"/>
    <col min="13" max="13" width="11.7109375" bestFit="1" customWidth="1"/>
    <col min="14" max="14" width="0.85546875" customWidth="1"/>
    <col min="15" max="15" width="11.7109375" customWidth="1"/>
    <col min="16" max="16" width="0.5703125" customWidth="1"/>
    <col min="17" max="17" width="23.28515625" bestFit="1" customWidth="1"/>
    <col min="18" max="18" width="0.7109375" customWidth="1"/>
    <col min="19" max="19" width="12.85546875" bestFit="1" customWidth="1"/>
    <col min="20" max="20" width="1.140625" customWidth="1"/>
  </cols>
  <sheetData>
    <row r="1" spans="1:26">
      <c r="A1" s="5" t="s">
        <v>303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 t="s">
        <v>344</v>
      </c>
    </row>
    <row r="2" spans="1:26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Q2" s="25" t="s">
        <v>329</v>
      </c>
      <c r="R2" s="25"/>
      <c r="S2" s="26">
        <v>26.97</v>
      </c>
      <c r="T2" s="25"/>
      <c r="U2" s="25"/>
    </row>
    <row r="3" spans="1:26">
      <c r="A3" s="7" t="s">
        <v>304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 t="s">
        <v>305</v>
      </c>
      <c r="Q3" s="27" t="s">
        <v>330</v>
      </c>
      <c r="R3" s="25"/>
      <c r="S3" s="26">
        <v>0</v>
      </c>
      <c r="T3" s="25" t="s">
        <v>331</v>
      </c>
      <c r="U3" s="25"/>
    </row>
    <row r="4" spans="1:26">
      <c r="A4" s="7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Q4" s="27" t="s">
        <v>332</v>
      </c>
      <c r="R4" s="25"/>
      <c r="S4" s="26">
        <v>3.61</v>
      </c>
      <c r="T4" s="25" t="s">
        <v>331</v>
      </c>
      <c r="U4" s="25"/>
    </row>
    <row r="5" spans="1:26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Q5" s="27" t="s">
        <v>333</v>
      </c>
      <c r="R5" s="25"/>
      <c r="S5" s="26">
        <v>3.29</v>
      </c>
      <c r="T5" s="25" t="s">
        <v>331</v>
      </c>
      <c r="U5" s="25"/>
    </row>
    <row r="6" spans="1:26" ht="13.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Q6" s="27" t="s">
        <v>334</v>
      </c>
      <c r="R6" s="25"/>
      <c r="S6" s="26">
        <v>3.12</v>
      </c>
      <c r="T6" s="25" t="s">
        <v>331</v>
      </c>
      <c r="U6" s="25"/>
    </row>
    <row r="7" spans="1:26">
      <c r="A7" s="8" t="s">
        <v>306</v>
      </c>
      <c r="B7" s="9"/>
      <c r="C7" s="10" t="s">
        <v>307</v>
      </c>
      <c r="D7" s="9"/>
      <c r="E7" s="10" t="s">
        <v>308</v>
      </c>
      <c r="F7" s="9"/>
      <c r="G7" s="10" t="s">
        <v>309</v>
      </c>
      <c r="H7" s="9"/>
      <c r="I7" s="10" t="s">
        <v>310</v>
      </c>
      <c r="J7" s="9"/>
      <c r="K7" s="10" t="s">
        <v>311</v>
      </c>
      <c r="L7" s="9"/>
      <c r="M7" s="10" t="s">
        <v>312</v>
      </c>
      <c r="N7" s="9"/>
      <c r="O7" s="11" t="s">
        <v>313</v>
      </c>
      <c r="Q7" s="27" t="s">
        <v>335</v>
      </c>
      <c r="R7" s="25"/>
      <c r="S7" s="26">
        <v>2.79</v>
      </c>
      <c r="T7" s="25" t="s">
        <v>331</v>
      </c>
      <c r="U7" s="25"/>
    </row>
    <row r="8" spans="1:26">
      <c r="A8" s="12"/>
      <c r="B8" s="13"/>
      <c r="C8" s="13"/>
      <c r="D8" s="13"/>
      <c r="E8" s="13"/>
      <c r="F8" s="13"/>
      <c r="G8" s="13" t="s">
        <v>314</v>
      </c>
      <c r="H8" s="13"/>
      <c r="I8" s="13"/>
      <c r="J8" s="13"/>
      <c r="K8" s="13"/>
      <c r="L8" s="13"/>
      <c r="M8" s="13" t="s">
        <v>315</v>
      </c>
      <c r="N8" s="13"/>
      <c r="O8" s="14"/>
      <c r="Q8" s="28" t="s">
        <v>336</v>
      </c>
      <c r="R8" s="25"/>
      <c r="S8" s="26">
        <v>2.5499999999999998</v>
      </c>
      <c r="T8" s="25" t="s">
        <v>331</v>
      </c>
      <c r="U8" s="25"/>
    </row>
    <row r="9" spans="1:26">
      <c r="A9" s="12" t="s">
        <v>316</v>
      </c>
      <c r="B9" s="13"/>
      <c r="C9" s="13" t="s">
        <v>317</v>
      </c>
      <c r="D9" s="13"/>
      <c r="E9" s="13" t="s">
        <v>318</v>
      </c>
      <c r="F9" s="13"/>
      <c r="G9" s="13" t="s">
        <v>319</v>
      </c>
      <c r="H9" s="13"/>
      <c r="I9" s="13" t="s">
        <v>320</v>
      </c>
      <c r="J9" s="13"/>
      <c r="K9" s="13" t="s">
        <v>321</v>
      </c>
      <c r="L9" s="13"/>
      <c r="M9" s="13" t="s">
        <v>322</v>
      </c>
      <c r="N9" s="13"/>
      <c r="O9" s="14" t="s">
        <v>323</v>
      </c>
    </row>
    <row r="10" spans="1:26">
      <c r="A10" s="15" t="s">
        <v>324</v>
      </c>
      <c r="B10" s="13"/>
      <c r="C10" s="16" t="s">
        <v>325</v>
      </c>
      <c r="D10" s="13"/>
      <c r="E10" s="16" t="s">
        <v>325</v>
      </c>
      <c r="F10" s="13"/>
      <c r="G10" s="17" t="s">
        <v>326</v>
      </c>
      <c r="H10" s="13"/>
      <c r="I10" s="16" t="s">
        <v>314</v>
      </c>
      <c r="J10" s="13"/>
      <c r="K10" s="16" t="s">
        <v>325</v>
      </c>
      <c r="L10" s="13"/>
      <c r="M10" s="17" t="s">
        <v>327</v>
      </c>
      <c r="N10" s="13"/>
      <c r="O10" s="18" t="s">
        <v>328</v>
      </c>
      <c r="S10" s="30" t="s">
        <v>337</v>
      </c>
      <c r="T10" s="30"/>
      <c r="U10" s="30" t="s">
        <v>338</v>
      </c>
      <c r="V10" s="30" t="s">
        <v>339</v>
      </c>
      <c r="W10" s="30" t="s">
        <v>340</v>
      </c>
      <c r="X10" s="30" t="s">
        <v>341</v>
      </c>
      <c r="Y10" s="30" t="s">
        <v>342</v>
      </c>
      <c r="Z10" s="30" t="s">
        <v>343</v>
      </c>
    </row>
    <row r="12" spans="1:26">
      <c r="A12">
        <f>+'1" W ResCom'!E3*1000</f>
        <v>50000</v>
      </c>
      <c r="C12">
        <f>+'1" W ResCom'!R3</f>
        <v>1</v>
      </c>
      <c r="E12">
        <f>+C12</f>
        <v>1</v>
      </c>
      <c r="G12" s="35">
        <f>+A12*C12</f>
        <v>50000</v>
      </c>
      <c r="H12" s="35"/>
      <c r="I12" s="35">
        <f>+G12</f>
        <v>50000</v>
      </c>
      <c r="K12">
        <f>$E$21-E12</f>
        <v>11</v>
      </c>
      <c r="M12" s="23">
        <f t="shared" ref="M12:M13" si="0">(A12*K12)+I12</f>
        <v>600000</v>
      </c>
      <c r="O12" s="24">
        <f>M12/$M$21</f>
        <v>0.64935064935064934</v>
      </c>
      <c r="Q12">
        <f>SUM(S12:Z12)</f>
        <v>160.51</v>
      </c>
      <c r="S12">
        <f>+$S$2*C12</f>
        <v>26.97</v>
      </c>
      <c r="V12" s="31">
        <f>$S$4*C12*4</f>
        <v>14.44</v>
      </c>
      <c r="W12" s="31">
        <f>$S$5*C12*15</f>
        <v>49.35</v>
      </c>
      <c r="X12">
        <f>+$S$7*C12*25</f>
        <v>69.75</v>
      </c>
      <c r="Y12">
        <f>$S$7*((A12-50000)/1000)*C12</f>
        <v>0</v>
      </c>
    </row>
    <row r="13" spans="1:26">
      <c r="A13">
        <f>+'1" W ResCom'!E4*1000</f>
        <v>58000</v>
      </c>
      <c r="C13">
        <f>+'1" W ResCom'!R4</f>
        <v>1</v>
      </c>
      <c r="E13">
        <f>+E12+C13</f>
        <v>2</v>
      </c>
      <c r="G13" s="35">
        <f>+A13*C13</f>
        <v>58000</v>
      </c>
      <c r="H13" s="35"/>
      <c r="I13" s="35">
        <f>+G13+I12</f>
        <v>108000</v>
      </c>
      <c r="K13">
        <f>$E$21-E13</f>
        <v>10</v>
      </c>
      <c r="M13" s="23">
        <f t="shared" si="0"/>
        <v>688000</v>
      </c>
      <c r="O13" s="24">
        <f>M13/$M$21</f>
        <v>0.74458874458874458</v>
      </c>
      <c r="Q13">
        <f t="shared" ref="Q13:Q21" si="1">SUM(S13:Z13)</f>
        <v>182.82999999999998</v>
      </c>
      <c r="S13">
        <f t="shared" ref="S13:S21" si="2">+$S$2*C13</f>
        <v>26.97</v>
      </c>
      <c r="V13" s="31">
        <f t="shared" ref="V13:V21" si="3">$S$4*C13*4</f>
        <v>14.44</v>
      </c>
      <c r="W13" s="31">
        <f t="shared" ref="W13:W21" si="4">$S$5*C13*15</f>
        <v>49.35</v>
      </c>
      <c r="X13">
        <f t="shared" ref="X13:X21" si="5">+$S$7*C13*25</f>
        <v>69.75</v>
      </c>
      <c r="Y13">
        <f t="shared" ref="Y13:Y20" si="6">$S$7*((A13-50000)/1000)*C13</f>
        <v>22.32</v>
      </c>
    </row>
    <row r="14" spans="1:26">
      <c r="A14">
        <f>+'1" W ResCom'!E5*1000</f>
        <v>62000</v>
      </c>
      <c r="C14">
        <f>+'1" W ResCom'!R5</f>
        <v>1</v>
      </c>
      <c r="E14">
        <f t="shared" ref="E14:E21" si="7">+E13+C14</f>
        <v>3</v>
      </c>
      <c r="G14" s="35">
        <f t="shared" ref="G14:G21" si="8">+A14*C14</f>
        <v>62000</v>
      </c>
      <c r="H14" s="35"/>
      <c r="I14" s="35">
        <f t="shared" ref="I14:I21" si="9">+G14+I13</f>
        <v>170000</v>
      </c>
      <c r="K14">
        <f t="shared" ref="K14:K21" si="10">$E$21-E14</f>
        <v>9</v>
      </c>
      <c r="M14" s="23">
        <f t="shared" ref="M14:M21" si="11">(A14*K14)+I14</f>
        <v>728000</v>
      </c>
      <c r="O14" s="24">
        <f t="shared" ref="O14:O21" si="12">M14/$M$21</f>
        <v>0.78787878787878785</v>
      </c>
      <c r="Q14">
        <f t="shared" si="1"/>
        <v>193.99</v>
      </c>
      <c r="S14">
        <f t="shared" si="2"/>
        <v>26.97</v>
      </c>
      <c r="V14" s="31">
        <f t="shared" si="3"/>
        <v>14.44</v>
      </c>
      <c r="W14" s="31">
        <f t="shared" si="4"/>
        <v>49.35</v>
      </c>
      <c r="X14">
        <f t="shared" si="5"/>
        <v>69.75</v>
      </c>
      <c r="Y14">
        <f t="shared" si="6"/>
        <v>33.480000000000004</v>
      </c>
    </row>
    <row r="15" spans="1:26">
      <c r="A15">
        <f>+'1" W ResCom'!E6*1000</f>
        <v>67000</v>
      </c>
      <c r="C15">
        <f>+'1" W ResCom'!R6</f>
        <v>1</v>
      </c>
      <c r="E15">
        <f t="shared" si="7"/>
        <v>4</v>
      </c>
      <c r="G15" s="35">
        <f t="shared" si="8"/>
        <v>67000</v>
      </c>
      <c r="H15" s="35"/>
      <c r="I15" s="35">
        <f t="shared" si="9"/>
        <v>237000</v>
      </c>
      <c r="K15">
        <f t="shared" si="10"/>
        <v>8</v>
      </c>
      <c r="M15" s="23">
        <f t="shared" si="11"/>
        <v>773000</v>
      </c>
      <c r="O15" s="24">
        <f t="shared" si="12"/>
        <v>0.83658008658008653</v>
      </c>
      <c r="Q15">
        <f t="shared" si="1"/>
        <v>207.94</v>
      </c>
      <c r="S15">
        <f t="shared" si="2"/>
        <v>26.97</v>
      </c>
      <c r="V15" s="31">
        <f t="shared" si="3"/>
        <v>14.44</v>
      </c>
      <c r="W15" s="31">
        <f t="shared" si="4"/>
        <v>49.35</v>
      </c>
      <c r="X15">
        <f t="shared" si="5"/>
        <v>69.75</v>
      </c>
      <c r="Y15">
        <f t="shared" si="6"/>
        <v>47.43</v>
      </c>
    </row>
    <row r="16" spans="1:26">
      <c r="A16">
        <f>+'1" W ResCom'!E7*1000</f>
        <v>71000</v>
      </c>
      <c r="C16">
        <f>+'1" W ResCom'!R7</f>
        <v>2</v>
      </c>
      <c r="E16">
        <f t="shared" si="7"/>
        <v>6</v>
      </c>
      <c r="G16" s="35">
        <f t="shared" si="8"/>
        <v>142000</v>
      </c>
      <c r="H16" s="35"/>
      <c r="I16" s="35">
        <f t="shared" si="9"/>
        <v>379000</v>
      </c>
      <c r="K16">
        <f t="shared" si="10"/>
        <v>6</v>
      </c>
      <c r="M16" s="23">
        <f t="shared" si="11"/>
        <v>805000</v>
      </c>
      <c r="O16" s="24">
        <f t="shared" si="12"/>
        <v>0.87121212121212122</v>
      </c>
      <c r="Q16">
        <f t="shared" si="1"/>
        <v>438.2</v>
      </c>
      <c r="S16">
        <f t="shared" si="2"/>
        <v>53.94</v>
      </c>
      <c r="V16" s="31">
        <f t="shared" si="3"/>
        <v>28.88</v>
      </c>
      <c r="W16" s="31">
        <f t="shared" si="4"/>
        <v>98.7</v>
      </c>
      <c r="X16">
        <f t="shared" si="5"/>
        <v>139.5</v>
      </c>
      <c r="Y16">
        <f t="shared" si="6"/>
        <v>117.18</v>
      </c>
    </row>
    <row r="17" spans="1:26">
      <c r="A17">
        <f>+'1" W ResCom'!E8*1000</f>
        <v>80000</v>
      </c>
      <c r="C17">
        <f>+'1" W ResCom'!R8</f>
        <v>1</v>
      </c>
      <c r="E17">
        <f t="shared" si="7"/>
        <v>7</v>
      </c>
      <c r="G17" s="35">
        <f t="shared" si="8"/>
        <v>80000</v>
      </c>
      <c r="H17" s="35"/>
      <c r="I17" s="35">
        <f t="shared" si="9"/>
        <v>459000</v>
      </c>
      <c r="K17">
        <f t="shared" si="10"/>
        <v>5</v>
      </c>
      <c r="M17" s="23">
        <f t="shared" si="11"/>
        <v>859000</v>
      </c>
      <c r="O17" s="24">
        <f t="shared" si="12"/>
        <v>0.92965367965367962</v>
      </c>
      <c r="Q17">
        <f t="shared" si="1"/>
        <v>244.20999999999998</v>
      </c>
      <c r="S17">
        <f t="shared" si="2"/>
        <v>26.97</v>
      </c>
      <c r="V17" s="31">
        <f t="shared" si="3"/>
        <v>14.44</v>
      </c>
      <c r="W17" s="31">
        <f t="shared" si="4"/>
        <v>49.35</v>
      </c>
      <c r="X17">
        <f t="shared" si="5"/>
        <v>69.75</v>
      </c>
      <c r="Y17">
        <f t="shared" si="6"/>
        <v>83.7</v>
      </c>
    </row>
    <row r="18" spans="1:26">
      <c r="A18">
        <f>+'1" W ResCom'!E9*1000</f>
        <v>83000</v>
      </c>
      <c r="C18">
        <f>+'1" W ResCom'!R9</f>
        <v>1</v>
      </c>
      <c r="E18">
        <f t="shared" si="7"/>
        <v>8</v>
      </c>
      <c r="G18" s="35">
        <f t="shared" si="8"/>
        <v>83000</v>
      </c>
      <c r="H18" s="35"/>
      <c r="I18" s="35">
        <f t="shared" si="9"/>
        <v>542000</v>
      </c>
      <c r="K18">
        <f t="shared" si="10"/>
        <v>4</v>
      </c>
      <c r="M18" s="23">
        <f t="shared" si="11"/>
        <v>874000</v>
      </c>
      <c r="O18" s="24">
        <f t="shared" si="12"/>
        <v>0.94588744588744589</v>
      </c>
      <c r="Q18">
        <f t="shared" si="1"/>
        <v>252.57999999999998</v>
      </c>
      <c r="S18">
        <f t="shared" si="2"/>
        <v>26.97</v>
      </c>
      <c r="V18" s="31">
        <f t="shared" si="3"/>
        <v>14.44</v>
      </c>
      <c r="W18" s="31">
        <f t="shared" si="4"/>
        <v>49.35</v>
      </c>
      <c r="X18">
        <f t="shared" si="5"/>
        <v>69.75</v>
      </c>
      <c r="Y18">
        <f t="shared" si="6"/>
        <v>92.070000000000007</v>
      </c>
    </row>
    <row r="19" spans="1:26">
      <c r="A19">
        <f>+'1" W ResCom'!E10*1000</f>
        <v>90000</v>
      </c>
      <c r="C19">
        <f>+'1" W ResCom'!R10</f>
        <v>1</v>
      </c>
      <c r="E19">
        <f t="shared" si="7"/>
        <v>9</v>
      </c>
      <c r="G19" s="35">
        <f t="shared" si="8"/>
        <v>90000</v>
      </c>
      <c r="H19" s="35"/>
      <c r="I19" s="35">
        <f t="shared" si="9"/>
        <v>632000</v>
      </c>
      <c r="K19">
        <f t="shared" si="10"/>
        <v>3</v>
      </c>
      <c r="M19" s="23">
        <f t="shared" si="11"/>
        <v>902000</v>
      </c>
      <c r="O19" s="24">
        <f t="shared" si="12"/>
        <v>0.97619047619047616</v>
      </c>
      <c r="Q19">
        <f t="shared" si="1"/>
        <v>272.11</v>
      </c>
      <c r="S19">
        <f t="shared" si="2"/>
        <v>26.97</v>
      </c>
      <c r="V19" s="31">
        <f t="shared" si="3"/>
        <v>14.44</v>
      </c>
      <c r="W19" s="31">
        <f t="shared" si="4"/>
        <v>49.35</v>
      </c>
      <c r="X19">
        <f t="shared" si="5"/>
        <v>69.75</v>
      </c>
      <c r="Y19">
        <f t="shared" si="6"/>
        <v>111.6</v>
      </c>
    </row>
    <row r="20" spans="1:26">
      <c r="A20">
        <f>+'1" W ResCom'!E11*1000</f>
        <v>93000</v>
      </c>
      <c r="C20">
        <f>+'1" W ResCom'!R11</f>
        <v>2</v>
      </c>
      <c r="E20">
        <f t="shared" si="7"/>
        <v>11</v>
      </c>
      <c r="G20" s="35">
        <f t="shared" si="8"/>
        <v>186000</v>
      </c>
      <c r="H20" s="35"/>
      <c r="I20" s="35">
        <f t="shared" si="9"/>
        <v>818000</v>
      </c>
      <c r="K20">
        <f t="shared" si="10"/>
        <v>1</v>
      </c>
      <c r="M20" s="23">
        <f t="shared" si="11"/>
        <v>911000</v>
      </c>
      <c r="O20" s="24">
        <f t="shared" si="12"/>
        <v>0.98593073593073588</v>
      </c>
      <c r="Q20">
        <f t="shared" si="1"/>
        <v>560.96</v>
      </c>
      <c r="S20">
        <f t="shared" si="2"/>
        <v>53.94</v>
      </c>
      <c r="V20" s="31">
        <f t="shared" si="3"/>
        <v>28.88</v>
      </c>
      <c r="W20" s="31">
        <f t="shared" si="4"/>
        <v>98.7</v>
      </c>
      <c r="X20">
        <f t="shared" si="5"/>
        <v>139.5</v>
      </c>
      <c r="Y20">
        <f t="shared" si="6"/>
        <v>239.94</v>
      </c>
    </row>
    <row r="21" spans="1:26">
      <c r="A21">
        <f>+'1" W ResCom'!E12*1000</f>
        <v>106000</v>
      </c>
      <c r="C21">
        <f>+'1" W ResCom'!R12</f>
        <v>1</v>
      </c>
      <c r="E21">
        <f t="shared" si="7"/>
        <v>12</v>
      </c>
      <c r="G21" s="35">
        <f t="shared" si="8"/>
        <v>106000</v>
      </c>
      <c r="H21" s="35"/>
      <c r="I21" s="35">
        <f t="shared" si="9"/>
        <v>924000</v>
      </c>
      <c r="K21">
        <f t="shared" si="10"/>
        <v>0</v>
      </c>
      <c r="M21" s="23">
        <f t="shared" si="11"/>
        <v>924000</v>
      </c>
      <c r="O21" s="24">
        <f t="shared" si="12"/>
        <v>1</v>
      </c>
      <c r="Q21">
        <f t="shared" si="1"/>
        <v>315.31</v>
      </c>
      <c r="S21">
        <f t="shared" si="2"/>
        <v>26.97</v>
      </c>
      <c r="V21" s="31">
        <f t="shared" si="3"/>
        <v>14.44</v>
      </c>
      <c r="W21" s="31">
        <f t="shared" si="4"/>
        <v>49.35</v>
      </c>
      <c r="X21">
        <f t="shared" si="5"/>
        <v>69.75</v>
      </c>
      <c r="Y21" s="31">
        <f>$S$7*50*C21</f>
        <v>139.5</v>
      </c>
      <c r="Z21">
        <f>+S8*((A21-100000)/1000)*C21</f>
        <v>15.299999999999999</v>
      </c>
    </row>
    <row r="23" spans="1:26">
      <c r="Q23">
        <f>SUM(Q12:Q22)</f>
        <v>2828.64</v>
      </c>
      <c r="S23">
        <f>SUM(S12:S22)</f>
        <v>323.64</v>
      </c>
      <c r="V23">
        <f>SUM(V12:V22)</f>
        <v>173.28</v>
      </c>
      <c r="W23">
        <f>SUM(W12:W22)</f>
        <v>592.20000000000016</v>
      </c>
      <c r="X23">
        <f>SUM(X12:X22)</f>
        <v>837</v>
      </c>
      <c r="Y23">
        <f>SUM(Y12:Y22)</f>
        <v>887.22</v>
      </c>
      <c r="Z23">
        <f>SUM(Z12:Z22)</f>
        <v>15.299999999999999</v>
      </c>
    </row>
    <row r="25" spans="1:26">
      <c r="S25" s="31">
        <f>+S23/S2</f>
        <v>12</v>
      </c>
      <c r="V25" s="31">
        <f>+V23/S4</f>
        <v>48</v>
      </c>
      <c r="W25" s="31">
        <f>+W23/S5</f>
        <v>180.00000000000006</v>
      </c>
      <c r="X25" s="31">
        <f>+X23/S6</f>
        <v>268.26923076923077</v>
      </c>
      <c r="Y25" s="31">
        <f>+Y23/S7</f>
        <v>318</v>
      </c>
      <c r="Z25" s="31">
        <f>+Z23/S8</f>
        <v>6</v>
      </c>
    </row>
  </sheetData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19"/>
  <sheetViews>
    <sheetView workbookViewId="0">
      <selection activeCell="R4" sqref="R4"/>
    </sheetView>
  </sheetViews>
  <sheetFormatPr defaultRowHeight="12.75"/>
  <sheetData>
    <row r="1" spans="1:18" s="1" customFormat="1" ht="12.75" customHeight="1">
      <c r="A1" s="1" t="s">
        <v>56</v>
      </c>
      <c r="B1" s="1" t="s">
        <v>55</v>
      </c>
      <c r="C1" s="1" t="s">
        <v>0</v>
      </c>
      <c r="D1" s="1" t="s">
        <v>54</v>
      </c>
      <c r="E1" s="1" t="s">
        <v>302</v>
      </c>
      <c r="F1" s="3" t="s">
        <v>1</v>
      </c>
      <c r="G1" s="3" t="s">
        <v>2</v>
      </c>
      <c r="H1" s="3" t="s">
        <v>3</v>
      </c>
      <c r="I1" s="3" t="s">
        <v>4</v>
      </c>
      <c r="J1" s="3" t="s">
        <v>5</v>
      </c>
      <c r="K1" s="3" t="s">
        <v>6</v>
      </c>
      <c r="L1" s="3" t="s">
        <v>7</v>
      </c>
      <c r="M1" s="3" t="s">
        <v>8</v>
      </c>
      <c r="N1" s="3" t="s">
        <v>9</v>
      </c>
      <c r="O1" s="3" t="s">
        <v>10</v>
      </c>
      <c r="P1" s="3" t="s">
        <v>11</v>
      </c>
      <c r="Q1" s="3" t="s">
        <v>12</v>
      </c>
      <c r="R1" s="1" t="s">
        <v>13</v>
      </c>
    </row>
    <row r="3" spans="1:18" s="1" customFormat="1" ht="12.75" customHeight="1">
      <c r="A3" s="3" t="s">
        <v>24</v>
      </c>
      <c r="B3" s="3" t="s">
        <v>25</v>
      </c>
      <c r="C3" s="3" t="s">
        <v>16</v>
      </c>
      <c r="D3" s="3" t="s">
        <v>30</v>
      </c>
      <c r="E3" s="3" t="s">
        <v>41</v>
      </c>
      <c r="F3" s="2">
        <v>1</v>
      </c>
      <c r="G3" s="2">
        <v>1</v>
      </c>
      <c r="H3" s="2">
        <v>1</v>
      </c>
      <c r="I3" s="2">
        <v>1</v>
      </c>
      <c r="J3" s="2">
        <v>1</v>
      </c>
      <c r="K3" s="2">
        <v>1</v>
      </c>
      <c r="L3" s="2">
        <v>1</v>
      </c>
      <c r="M3" s="2">
        <v>1</v>
      </c>
      <c r="N3" s="2">
        <v>1</v>
      </c>
      <c r="O3" s="2">
        <v>1</v>
      </c>
      <c r="Q3" s="2">
        <v>1</v>
      </c>
      <c r="R3" s="2">
        <v>11</v>
      </c>
    </row>
    <row r="4" spans="1:18" s="1" customFormat="1" ht="12.75" customHeight="1">
      <c r="A4" s="3" t="s">
        <v>24</v>
      </c>
      <c r="B4" s="3" t="s">
        <v>25</v>
      </c>
      <c r="C4" s="3" t="s">
        <v>16</v>
      </c>
      <c r="D4" s="3" t="s">
        <v>30</v>
      </c>
      <c r="E4" s="3" t="s">
        <v>38</v>
      </c>
      <c r="P4" s="2">
        <v>1</v>
      </c>
      <c r="R4" s="2">
        <v>1</v>
      </c>
    </row>
    <row r="5" spans="1:18" s="1" customFormat="1" ht="12.75" customHeight="1">
      <c r="A5" s="3" t="s">
        <v>24</v>
      </c>
      <c r="B5" s="3" t="s">
        <v>25</v>
      </c>
      <c r="C5" s="3" t="s">
        <v>16</v>
      </c>
      <c r="D5" s="3" t="s">
        <v>30</v>
      </c>
      <c r="E5" s="3" t="s">
        <v>122</v>
      </c>
      <c r="I5" s="2">
        <v>1</v>
      </c>
      <c r="J5" s="2">
        <v>1</v>
      </c>
      <c r="Q5" s="2">
        <v>1</v>
      </c>
      <c r="R5" s="2">
        <v>3</v>
      </c>
    </row>
    <row r="6" spans="1:18" s="1" customFormat="1" ht="12.75" customHeight="1">
      <c r="A6" s="3" t="s">
        <v>24</v>
      </c>
      <c r="B6" s="3" t="s">
        <v>25</v>
      </c>
      <c r="C6" s="3" t="s">
        <v>16</v>
      </c>
      <c r="D6" s="3" t="s">
        <v>30</v>
      </c>
      <c r="E6" s="3" t="s">
        <v>121</v>
      </c>
      <c r="O6" s="2">
        <v>1</v>
      </c>
      <c r="P6" s="2">
        <v>1</v>
      </c>
      <c r="R6" s="2">
        <v>2</v>
      </c>
    </row>
    <row r="7" spans="1:18" s="1" customFormat="1" ht="12.75" customHeight="1">
      <c r="A7" s="3" t="s">
        <v>24</v>
      </c>
      <c r="B7" s="3" t="s">
        <v>25</v>
      </c>
      <c r="C7" s="3" t="s">
        <v>16</v>
      </c>
      <c r="D7" s="3" t="s">
        <v>30</v>
      </c>
      <c r="E7" s="3" t="s">
        <v>120</v>
      </c>
      <c r="F7" s="2">
        <v>1</v>
      </c>
      <c r="K7" s="2">
        <v>1</v>
      </c>
      <c r="N7" s="2">
        <v>1</v>
      </c>
      <c r="R7" s="2">
        <v>3</v>
      </c>
    </row>
    <row r="8" spans="1:18" s="1" customFormat="1" ht="12.75" customHeight="1">
      <c r="A8" s="3" t="s">
        <v>24</v>
      </c>
      <c r="B8" s="3" t="s">
        <v>25</v>
      </c>
      <c r="C8" s="3" t="s">
        <v>16</v>
      </c>
      <c r="D8" s="3" t="s">
        <v>30</v>
      </c>
      <c r="E8" s="3" t="s">
        <v>119</v>
      </c>
      <c r="H8" s="2">
        <v>1</v>
      </c>
      <c r="R8" s="2">
        <v>1</v>
      </c>
    </row>
    <row r="9" spans="1:18" s="1" customFormat="1" ht="12.75" customHeight="1">
      <c r="A9" s="3" t="s">
        <v>24</v>
      </c>
      <c r="B9" s="3" t="s">
        <v>25</v>
      </c>
      <c r="C9" s="3" t="s">
        <v>16</v>
      </c>
      <c r="D9" s="3" t="s">
        <v>30</v>
      </c>
      <c r="E9" s="3" t="s">
        <v>116</v>
      </c>
      <c r="G9" s="2">
        <v>1</v>
      </c>
      <c r="R9" s="2">
        <v>1</v>
      </c>
    </row>
    <row r="10" spans="1:18" s="1" customFormat="1" ht="12.75" customHeight="1">
      <c r="A10" s="3" t="s">
        <v>24</v>
      </c>
      <c r="B10" s="3" t="s">
        <v>25</v>
      </c>
      <c r="C10" s="3" t="s">
        <v>16</v>
      </c>
      <c r="D10" s="3" t="s">
        <v>30</v>
      </c>
      <c r="E10" s="3" t="s">
        <v>110</v>
      </c>
      <c r="M10" s="2">
        <v>1</v>
      </c>
      <c r="R10" s="2">
        <v>1</v>
      </c>
    </row>
    <row r="11" spans="1:18" s="1" customFormat="1" ht="12.75" customHeight="1">
      <c r="A11" s="3" t="s">
        <v>24</v>
      </c>
      <c r="B11" s="3" t="s">
        <v>25</v>
      </c>
      <c r="C11" s="3" t="s">
        <v>16</v>
      </c>
      <c r="D11" s="3" t="s">
        <v>30</v>
      </c>
      <c r="E11" s="3" t="s">
        <v>107</v>
      </c>
      <c r="F11" s="2">
        <v>1</v>
      </c>
      <c r="R11" s="2">
        <v>1</v>
      </c>
    </row>
    <row r="12" spans="1:18" s="1" customFormat="1" ht="12.75" customHeight="1">
      <c r="A12" s="3" t="s">
        <v>24</v>
      </c>
      <c r="B12" s="3" t="s">
        <v>25</v>
      </c>
      <c r="C12" s="3" t="s">
        <v>16</v>
      </c>
      <c r="D12" s="3" t="s">
        <v>30</v>
      </c>
      <c r="E12" s="3" t="s">
        <v>106</v>
      </c>
      <c r="H12" s="2">
        <v>1</v>
      </c>
      <c r="N12" s="2">
        <v>1</v>
      </c>
      <c r="R12" s="2">
        <v>2</v>
      </c>
    </row>
    <row r="13" spans="1:18" s="1" customFormat="1" ht="12.75" customHeight="1">
      <c r="A13" s="3" t="s">
        <v>24</v>
      </c>
      <c r="B13" s="3" t="s">
        <v>25</v>
      </c>
      <c r="C13" s="3" t="s">
        <v>16</v>
      </c>
      <c r="D13" s="3" t="s">
        <v>30</v>
      </c>
      <c r="E13" s="3" t="s">
        <v>105</v>
      </c>
      <c r="O13" s="2">
        <v>1</v>
      </c>
      <c r="R13" s="2">
        <v>1</v>
      </c>
    </row>
    <row r="14" spans="1:18" s="1" customFormat="1" ht="12.75" customHeight="1">
      <c r="A14" s="3" t="s">
        <v>24</v>
      </c>
      <c r="B14" s="3" t="s">
        <v>25</v>
      </c>
      <c r="C14" s="3" t="s">
        <v>16</v>
      </c>
      <c r="D14" s="3" t="s">
        <v>30</v>
      </c>
      <c r="E14" s="3" t="s">
        <v>104</v>
      </c>
      <c r="J14" s="2">
        <v>1</v>
      </c>
      <c r="L14" s="2">
        <v>2</v>
      </c>
      <c r="R14" s="2">
        <v>3</v>
      </c>
    </row>
    <row r="15" spans="1:18" s="1" customFormat="1" ht="12.75" customHeight="1">
      <c r="A15" s="3" t="s">
        <v>24</v>
      </c>
      <c r="B15" s="3" t="s">
        <v>25</v>
      </c>
      <c r="C15" s="3" t="s">
        <v>16</v>
      </c>
      <c r="D15" s="3" t="s">
        <v>30</v>
      </c>
      <c r="E15" s="3" t="s">
        <v>103</v>
      </c>
      <c r="G15" s="2">
        <v>1</v>
      </c>
      <c r="M15" s="2">
        <v>1</v>
      </c>
      <c r="R15" s="2">
        <v>2</v>
      </c>
    </row>
    <row r="16" spans="1:18" s="1" customFormat="1" ht="12.75" customHeight="1">
      <c r="A16" s="3" t="s">
        <v>24</v>
      </c>
      <c r="B16" s="3" t="s">
        <v>25</v>
      </c>
      <c r="C16" s="3" t="s">
        <v>16</v>
      </c>
      <c r="D16" s="3" t="s">
        <v>30</v>
      </c>
      <c r="E16" s="3" t="s">
        <v>102</v>
      </c>
      <c r="I16" s="2">
        <v>1</v>
      </c>
      <c r="R16" s="2">
        <v>1</v>
      </c>
    </row>
    <row r="17" spans="1:18" s="1" customFormat="1" ht="12.75" customHeight="1">
      <c r="A17" s="3" t="s">
        <v>24</v>
      </c>
      <c r="B17" s="3" t="s">
        <v>25</v>
      </c>
      <c r="C17" s="3" t="s">
        <v>16</v>
      </c>
      <c r="D17" s="3" t="s">
        <v>30</v>
      </c>
      <c r="E17" s="3" t="s">
        <v>101</v>
      </c>
      <c r="P17" s="2">
        <v>1</v>
      </c>
      <c r="R17" s="2">
        <v>1</v>
      </c>
    </row>
    <row r="18" spans="1:18" s="1" customFormat="1" ht="12.75" customHeight="1">
      <c r="A18" s="3" t="s">
        <v>24</v>
      </c>
      <c r="B18" s="3" t="s">
        <v>25</v>
      </c>
      <c r="C18" s="3" t="s">
        <v>16</v>
      </c>
      <c r="D18" s="3" t="s">
        <v>30</v>
      </c>
      <c r="E18" s="3" t="s">
        <v>100</v>
      </c>
      <c r="Q18" s="2">
        <v>1</v>
      </c>
      <c r="R18" s="2">
        <v>1</v>
      </c>
    </row>
    <row r="19" spans="1:18" s="1" customFormat="1" ht="12.75" customHeight="1">
      <c r="A19" s="3" t="s">
        <v>24</v>
      </c>
      <c r="B19" s="3" t="s">
        <v>25</v>
      </c>
      <c r="C19" s="3" t="s">
        <v>16</v>
      </c>
      <c r="D19" s="3" t="s">
        <v>30</v>
      </c>
      <c r="E19" s="3" t="s">
        <v>96</v>
      </c>
      <c r="K19" s="2">
        <v>1</v>
      </c>
      <c r="R19" s="2">
        <v>1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32"/>
  <sheetViews>
    <sheetView view="pageBreakPreview" zoomScaleNormal="100" zoomScaleSheetLayoutView="100" workbookViewId="0">
      <pane xSplit="2" ySplit="10" topLeftCell="H11" activePane="bottomRight" state="frozen"/>
      <selection activeCell="K87" sqref="K87"/>
      <selection pane="topRight" activeCell="K87" sqref="K87"/>
      <selection pane="bottomLeft" activeCell="K87" sqref="K87"/>
      <selection pane="bottomRight" activeCell="K87" sqref="K87"/>
    </sheetView>
  </sheetViews>
  <sheetFormatPr defaultRowHeight="12.75"/>
  <cols>
    <col min="1" max="1" width="12.7109375" customWidth="1"/>
    <col min="2" max="2" width="1.42578125" customWidth="1"/>
    <col min="3" max="3" width="10" bestFit="1" customWidth="1"/>
    <col min="4" max="4" width="1.42578125" customWidth="1"/>
    <col min="5" max="5" width="10.5703125" bestFit="1" customWidth="1"/>
    <col min="6" max="6" width="1.42578125" customWidth="1"/>
    <col min="7" max="7" width="9.85546875" bestFit="1" customWidth="1"/>
    <col min="8" max="8" width="1.42578125" customWidth="1"/>
    <col min="9" max="9" width="10" bestFit="1" customWidth="1"/>
    <col min="10" max="10" width="1.42578125" customWidth="1"/>
    <col min="11" max="11" width="8.5703125" bestFit="1" customWidth="1"/>
    <col min="12" max="12" width="1.42578125" customWidth="1"/>
    <col min="13" max="13" width="11.7109375" bestFit="1" customWidth="1"/>
    <col min="14" max="14" width="1.42578125" customWidth="1"/>
    <col min="15" max="15" width="12.42578125" customWidth="1"/>
    <col min="16" max="16" width="0.85546875" customWidth="1"/>
    <col min="17" max="17" width="23.42578125" bestFit="1" customWidth="1"/>
    <col min="18" max="18" width="1" customWidth="1"/>
    <col min="19" max="19" width="13" bestFit="1" customWidth="1"/>
    <col min="20" max="20" width="0.7109375" customWidth="1"/>
    <col min="22" max="23" width="9.28515625" bestFit="1" customWidth="1"/>
    <col min="24" max="24" width="10.85546875" bestFit="1" customWidth="1"/>
    <col min="25" max="26" width="9.28515625" bestFit="1" customWidth="1"/>
  </cols>
  <sheetData>
    <row r="1" spans="1:26">
      <c r="A1" s="5" t="s">
        <v>303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 t="s">
        <v>344</v>
      </c>
    </row>
    <row r="2" spans="1:26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Q2" s="25" t="s">
        <v>329</v>
      </c>
      <c r="R2" s="25"/>
      <c r="S2" s="26">
        <v>26.97</v>
      </c>
      <c r="T2" s="25"/>
      <c r="U2" s="25"/>
    </row>
    <row r="3" spans="1:26">
      <c r="A3" s="7" t="s">
        <v>520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 t="s">
        <v>305</v>
      </c>
      <c r="Q3" s="27" t="s">
        <v>330</v>
      </c>
      <c r="R3" s="25"/>
      <c r="S3" s="26">
        <v>0</v>
      </c>
      <c r="T3" s="25" t="s">
        <v>331</v>
      </c>
      <c r="U3" s="25"/>
    </row>
    <row r="4" spans="1:26">
      <c r="A4" s="7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Q4" s="27" t="s">
        <v>332</v>
      </c>
      <c r="R4" s="25"/>
      <c r="S4" s="26">
        <v>3.61</v>
      </c>
      <c r="T4" s="25" t="s">
        <v>331</v>
      </c>
      <c r="U4" s="25"/>
    </row>
    <row r="5" spans="1:26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Q5" s="27" t="s">
        <v>333</v>
      </c>
      <c r="R5" s="25"/>
      <c r="S5" s="26">
        <v>3.29</v>
      </c>
      <c r="T5" s="25" t="s">
        <v>331</v>
      </c>
      <c r="U5" s="25"/>
    </row>
    <row r="6" spans="1:26" ht="13.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Q6" s="27" t="s">
        <v>334</v>
      </c>
      <c r="R6" s="25"/>
      <c r="S6" s="26">
        <v>3.12</v>
      </c>
      <c r="T6" s="25" t="s">
        <v>331</v>
      </c>
      <c r="U6" s="25"/>
    </row>
    <row r="7" spans="1:26">
      <c r="A7" s="8" t="s">
        <v>306</v>
      </c>
      <c r="B7" s="9"/>
      <c r="C7" s="10" t="s">
        <v>307</v>
      </c>
      <c r="D7" s="9"/>
      <c r="E7" s="10" t="s">
        <v>308</v>
      </c>
      <c r="F7" s="9"/>
      <c r="G7" s="10" t="s">
        <v>309</v>
      </c>
      <c r="H7" s="9"/>
      <c r="I7" s="10" t="s">
        <v>310</v>
      </c>
      <c r="J7" s="9"/>
      <c r="K7" s="10" t="s">
        <v>311</v>
      </c>
      <c r="L7" s="9"/>
      <c r="M7" s="10" t="s">
        <v>312</v>
      </c>
      <c r="N7" s="9"/>
      <c r="O7" s="11" t="s">
        <v>313</v>
      </c>
      <c r="Q7" s="27" t="s">
        <v>335</v>
      </c>
      <c r="R7" s="25"/>
      <c r="S7" s="26">
        <v>2.79</v>
      </c>
      <c r="T7" s="25" t="s">
        <v>331</v>
      </c>
      <c r="U7" s="25"/>
    </row>
    <row r="8" spans="1:26">
      <c r="A8" s="12"/>
      <c r="B8" s="13"/>
      <c r="C8" s="13"/>
      <c r="D8" s="13"/>
      <c r="E8" s="13"/>
      <c r="F8" s="13"/>
      <c r="G8" s="13" t="s">
        <v>314</v>
      </c>
      <c r="H8" s="13"/>
      <c r="I8" s="13"/>
      <c r="J8" s="13"/>
      <c r="K8" s="13"/>
      <c r="L8" s="13"/>
      <c r="M8" s="13" t="s">
        <v>315</v>
      </c>
      <c r="N8" s="13"/>
      <c r="O8" s="14"/>
      <c r="Q8" s="28" t="s">
        <v>336</v>
      </c>
      <c r="R8" s="25"/>
      <c r="S8" s="26">
        <v>2.5499999999999998</v>
      </c>
      <c r="T8" s="25" t="s">
        <v>331</v>
      </c>
      <c r="U8" s="25"/>
    </row>
    <row r="9" spans="1:26">
      <c r="A9" s="12" t="s">
        <v>316</v>
      </c>
      <c r="B9" s="13"/>
      <c r="C9" s="13" t="s">
        <v>317</v>
      </c>
      <c r="D9" s="13"/>
      <c r="E9" s="13" t="s">
        <v>318</v>
      </c>
      <c r="F9" s="13"/>
      <c r="G9" s="13" t="s">
        <v>319</v>
      </c>
      <c r="H9" s="13"/>
      <c r="I9" s="13" t="s">
        <v>320</v>
      </c>
      <c r="J9" s="13"/>
      <c r="K9" s="13" t="s">
        <v>321</v>
      </c>
      <c r="L9" s="13"/>
      <c r="M9" s="13" t="s">
        <v>322</v>
      </c>
      <c r="N9" s="13"/>
      <c r="O9" s="14" t="s">
        <v>323</v>
      </c>
    </row>
    <row r="10" spans="1:26">
      <c r="A10" s="15" t="s">
        <v>324</v>
      </c>
      <c r="B10" s="13"/>
      <c r="C10" s="16" t="s">
        <v>325</v>
      </c>
      <c r="D10" s="13"/>
      <c r="E10" s="16" t="s">
        <v>325</v>
      </c>
      <c r="F10" s="13"/>
      <c r="G10" s="17" t="s">
        <v>326</v>
      </c>
      <c r="H10" s="13"/>
      <c r="I10" s="16" t="s">
        <v>314</v>
      </c>
      <c r="J10" s="13"/>
      <c r="K10" s="16" t="s">
        <v>325</v>
      </c>
      <c r="L10" s="13"/>
      <c r="M10" s="17" t="s">
        <v>327</v>
      </c>
      <c r="N10" s="13"/>
      <c r="O10" s="18" t="s">
        <v>328</v>
      </c>
      <c r="S10" s="30" t="s">
        <v>337</v>
      </c>
      <c r="T10" s="30"/>
      <c r="U10" s="30" t="s">
        <v>338</v>
      </c>
      <c r="V10" s="30" t="s">
        <v>339</v>
      </c>
      <c r="W10" s="30" t="s">
        <v>340</v>
      </c>
      <c r="X10" s="30" t="s">
        <v>341</v>
      </c>
      <c r="Y10" s="30" t="s">
        <v>342</v>
      </c>
      <c r="Z10" s="30" t="s">
        <v>343</v>
      </c>
    </row>
    <row r="12" spans="1:26">
      <c r="A12">
        <f>+'1" W Gov'!E3*1000</f>
        <v>3000</v>
      </c>
      <c r="C12">
        <f>+'1" W Gov'!R3</f>
        <v>11</v>
      </c>
      <c r="E12">
        <f>+C12</f>
        <v>11</v>
      </c>
      <c r="G12" s="35">
        <f>+A12*C12</f>
        <v>33000</v>
      </c>
      <c r="H12" s="35"/>
      <c r="I12" s="35">
        <f>+G12</f>
        <v>33000</v>
      </c>
      <c r="K12">
        <f>$E$28-E12</f>
        <v>25</v>
      </c>
      <c r="M12" s="214">
        <f t="shared" ref="M12:M13" si="0">(A12*K12)+I12</f>
        <v>108000</v>
      </c>
      <c r="N12" s="215"/>
      <c r="O12" s="216">
        <f>M12/$M$28</f>
        <v>0.19963031423290203</v>
      </c>
      <c r="Q12">
        <f>SUM(S12:Z12)</f>
        <v>296.66999999999996</v>
      </c>
      <c r="S12" s="31">
        <f>$S$2*C12</f>
        <v>296.66999999999996</v>
      </c>
    </row>
    <row r="13" spans="1:26">
      <c r="A13">
        <f>+'1" W Gov'!E4*1000</f>
        <v>4000</v>
      </c>
      <c r="C13">
        <f>+'1" W Gov'!R4</f>
        <v>1</v>
      </c>
      <c r="E13">
        <f>+E12+C13</f>
        <v>12</v>
      </c>
      <c r="G13" s="35">
        <f>+A13*C13</f>
        <v>4000</v>
      </c>
      <c r="H13" s="35"/>
      <c r="I13" s="35">
        <f>+G13+I12</f>
        <v>37000</v>
      </c>
      <c r="K13">
        <f>$E$28-E13</f>
        <v>24</v>
      </c>
      <c r="M13" s="214">
        <f t="shared" si="0"/>
        <v>133000</v>
      </c>
      <c r="N13" s="215"/>
      <c r="O13" s="216">
        <f>M13/$M$28</f>
        <v>0.24584103512014788</v>
      </c>
      <c r="Q13">
        <f t="shared" ref="Q13:Q28" si="1">SUM(S13:Z13)</f>
        <v>26.97</v>
      </c>
      <c r="S13" s="31">
        <f t="shared" ref="S13:S28" si="2">$S$2*C13</f>
        <v>26.97</v>
      </c>
    </row>
    <row r="14" spans="1:26">
      <c r="A14">
        <f>+'1" W Gov'!E5*1000</f>
        <v>9000</v>
      </c>
      <c r="C14">
        <f>+'1" W Gov'!R5</f>
        <v>3</v>
      </c>
      <c r="E14">
        <f t="shared" ref="E14:E28" si="3">+E13+C14</f>
        <v>15</v>
      </c>
      <c r="G14" s="35">
        <f t="shared" ref="G14:G28" si="4">+A14*C14</f>
        <v>27000</v>
      </c>
      <c r="H14" s="35"/>
      <c r="I14" s="35">
        <f t="shared" ref="I14:I28" si="5">+G14+I13</f>
        <v>64000</v>
      </c>
      <c r="K14">
        <f t="shared" ref="K14:K28" si="6">$E$28-E14</f>
        <v>21</v>
      </c>
      <c r="M14" s="214">
        <f t="shared" ref="M14:M28" si="7">(A14*K14)+I14</f>
        <v>253000</v>
      </c>
      <c r="N14" s="215"/>
      <c r="O14" s="216">
        <f t="shared" ref="O14:O28" si="8">M14/$M$28</f>
        <v>0.46765249537892789</v>
      </c>
      <c r="Q14">
        <f t="shared" si="1"/>
        <v>113.4</v>
      </c>
      <c r="S14" s="31">
        <f t="shared" si="2"/>
        <v>80.91</v>
      </c>
      <c r="V14">
        <f>$S$4*((A14-6000)/1000)*C14</f>
        <v>32.49</v>
      </c>
    </row>
    <row r="15" spans="1:26">
      <c r="A15">
        <f>+'1" W Gov'!E6*1000</f>
        <v>10000</v>
      </c>
      <c r="C15">
        <f>+'1" W Gov'!R6</f>
        <v>2</v>
      </c>
      <c r="E15">
        <f t="shared" si="3"/>
        <v>17</v>
      </c>
      <c r="G15" s="35">
        <f t="shared" si="4"/>
        <v>20000</v>
      </c>
      <c r="H15" s="35"/>
      <c r="I15" s="35">
        <f t="shared" si="5"/>
        <v>84000</v>
      </c>
      <c r="K15">
        <f t="shared" si="6"/>
        <v>19</v>
      </c>
      <c r="M15" s="214">
        <f t="shared" si="7"/>
        <v>274000</v>
      </c>
      <c r="N15" s="215"/>
      <c r="O15" s="216">
        <f t="shared" si="8"/>
        <v>0.50646950092421439</v>
      </c>
      <c r="Q15">
        <f t="shared" si="1"/>
        <v>82.82</v>
      </c>
      <c r="S15" s="31">
        <f t="shared" si="2"/>
        <v>53.94</v>
      </c>
      <c r="V15" s="31">
        <f>$S$4*4*C15</f>
        <v>28.88</v>
      </c>
      <c r="W15">
        <f>$S$5*((A15-10000)/1000)*C15</f>
        <v>0</v>
      </c>
    </row>
    <row r="16" spans="1:26">
      <c r="A16">
        <f>+'1" W Gov'!E7*1000</f>
        <v>11000</v>
      </c>
      <c r="C16">
        <f>+'1" W Gov'!R7</f>
        <v>3</v>
      </c>
      <c r="E16">
        <f t="shared" si="3"/>
        <v>20</v>
      </c>
      <c r="G16" s="35">
        <f t="shared" si="4"/>
        <v>33000</v>
      </c>
      <c r="H16" s="35"/>
      <c r="I16" s="35">
        <f t="shared" si="5"/>
        <v>117000</v>
      </c>
      <c r="K16">
        <f t="shared" si="6"/>
        <v>16</v>
      </c>
      <c r="M16" s="214">
        <f t="shared" si="7"/>
        <v>293000</v>
      </c>
      <c r="N16" s="215"/>
      <c r="O16" s="216">
        <f t="shared" si="8"/>
        <v>0.54158964879852123</v>
      </c>
      <c r="Q16">
        <f t="shared" si="1"/>
        <v>134.1</v>
      </c>
      <c r="S16" s="31">
        <f t="shared" si="2"/>
        <v>80.91</v>
      </c>
      <c r="V16" s="31">
        <f t="shared" ref="V16:V28" si="9">$S$4*4*C16</f>
        <v>43.32</v>
      </c>
      <c r="W16">
        <f t="shared" ref="W16:W19" si="10">$S$5*((A16-10000)/1000)*C16</f>
        <v>9.870000000000001</v>
      </c>
    </row>
    <row r="17" spans="1:26">
      <c r="A17">
        <f>+'1" W Gov'!E8*1000</f>
        <v>12000</v>
      </c>
      <c r="C17">
        <f>+'1" W Gov'!R8</f>
        <v>1</v>
      </c>
      <c r="E17">
        <f t="shared" si="3"/>
        <v>21</v>
      </c>
      <c r="G17" s="35">
        <f t="shared" si="4"/>
        <v>12000</v>
      </c>
      <c r="H17" s="35"/>
      <c r="I17" s="35">
        <f t="shared" si="5"/>
        <v>129000</v>
      </c>
      <c r="K17">
        <f t="shared" si="6"/>
        <v>15</v>
      </c>
      <c r="M17" s="214">
        <f t="shared" si="7"/>
        <v>309000</v>
      </c>
      <c r="N17" s="215"/>
      <c r="O17" s="216">
        <f t="shared" si="8"/>
        <v>0.57116451016635861</v>
      </c>
      <c r="Q17">
        <f t="shared" si="1"/>
        <v>47.989999999999995</v>
      </c>
      <c r="S17" s="31">
        <f t="shared" si="2"/>
        <v>26.97</v>
      </c>
      <c r="V17" s="31">
        <f t="shared" si="9"/>
        <v>14.44</v>
      </c>
      <c r="W17">
        <f t="shared" si="10"/>
        <v>6.58</v>
      </c>
    </row>
    <row r="18" spans="1:26">
      <c r="A18">
        <f>+'1" W Gov'!E9*1000</f>
        <v>15000</v>
      </c>
      <c r="C18">
        <f>+'1" W Gov'!R9</f>
        <v>1</v>
      </c>
      <c r="E18">
        <f t="shared" si="3"/>
        <v>22</v>
      </c>
      <c r="G18" s="35">
        <f t="shared" si="4"/>
        <v>15000</v>
      </c>
      <c r="H18" s="35"/>
      <c r="I18" s="35">
        <f t="shared" si="5"/>
        <v>144000</v>
      </c>
      <c r="K18">
        <f t="shared" si="6"/>
        <v>14</v>
      </c>
      <c r="M18" s="214">
        <f t="shared" si="7"/>
        <v>354000</v>
      </c>
      <c r="N18" s="215"/>
      <c r="O18" s="216">
        <f t="shared" si="8"/>
        <v>0.65434380776340106</v>
      </c>
      <c r="Q18">
        <f t="shared" si="1"/>
        <v>57.86</v>
      </c>
      <c r="S18" s="31">
        <f t="shared" si="2"/>
        <v>26.97</v>
      </c>
      <c r="V18" s="31">
        <f t="shared" si="9"/>
        <v>14.44</v>
      </c>
      <c r="W18">
        <f t="shared" si="10"/>
        <v>16.45</v>
      </c>
    </row>
    <row r="19" spans="1:26">
      <c r="A19">
        <f>+'1" W Gov'!E10*1000</f>
        <v>22000</v>
      </c>
      <c r="C19">
        <f>+'1" W Gov'!R10</f>
        <v>1</v>
      </c>
      <c r="E19">
        <f t="shared" si="3"/>
        <v>23</v>
      </c>
      <c r="G19" s="35">
        <f t="shared" si="4"/>
        <v>22000</v>
      </c>
      <c r="H19" s="35"/>
      <c r="I19" s="35">
        <f t="shared" si="5"/>
        <v>166000</v>
      </c>
      <c r="K19">
        <f t="shared" si="6"/>
        <v>13</v>
      </c>
      <c r="M19" s="214">
        <f t="shared" si="7"/>
        <v>452000</v>
      </c>
      <c r="N19" s="215"/>
      <c r="O19" s="216">
        <f t="shared" si="8"/>
        <v>0.83548983364140483</v>
      </c>
      <c r="Q19">
        <f t="shared" si="1"/>
        <v>80.89</v>
      </c>
      <c r="S19" s="31">
        <f t="shared" si="2"/>
        <v>26.97</v>
      </c>
      <c r="V19" s="31">
        <f t="shared" si="9"/>
        <v>14.44</v>
      </c>
      <c r="W19">
        <f t="shared" si="10"/>
        <v>39.480000000000004</v>
      </c>
    </row>
    <row r="20" spans="1:26">
      <c r="A20">
        <f>+'1" W Gov'!E11*1000</f>
        <v>25000</v>
      </c>
      <c r="C20">
        <f>+'1" W Gov'!R11</f>
        <v>1</v>
      </c>
      <c r="E20">
        <f t="shared" si="3"/>
        <v>24</v>
      </c>
      <c r="G20" s="35">
        <f t="shared" si="4"/>
        <v>25000</v>
      </c>
      <c r="H20" s="35"/>
      <c r="I20" s="35">
        <f t="shared" si="5"/>
        <v>191000</v>
      </c>
      <c r="K20">
        <f t="shared" si="6"/>
        <v>12</v>
      </c>
      <c r="M20" s="214">
        <f t="shared" si="7"/>
        <v>491000</v>
      </c>
      <c r="N20" s="215"/>
      <c r="O20" s="216">
        <f t="shared" si="8"/>
        <v>0.90757855822550837</v>
      </c>
      <c r="Q20">
        <f t="shared" si="1"/>
        <v>90.759999999999991</v>
      </c>
      <c r="S20" s="31">
        <f t="shared" si="2"/>
        <v>26.97</v>
      </c>
      <c r="V20" s="31">
        <f t="shared" si="9"/>
        <v>14.44</v>
      </c>
      <c r="W20" s="31">
        <f>$S$5*15*C20</f>
        <v>49.35</v>
      </c>
      <c r="X20">
        <f>$S$6*((A20-25000)/1000*C20)</f>
        <v>0</v>
      </c>
    </row>
    <row r="21" spans="1:26">
      <c r="A21">
        <f>+'1" W Gov'!E12*1000</f>
        <v>26000</v>
      </c>
      <c r="C21">
        <f>+'1" W Gov'!R12</f>
        <v>2</v>
      </c>
      <c r="E21">
        <f t="shared" si="3"/>
        <v>26</v>
      </c>
      <c r="G21" s="35">
        <f t="shared" si="4"/>
        <v>52000</v>
      </c>
      <c r="H21" s="35"/>
      <c r="I21" s="35">
        <f t="shared" si="5"/>
        <v>243000</v>
      </c>
      <c r="K21">
        <f t="shared" si="6"/>
        <v>10</v>
      </c>
      <c r="M21" s="214">
        <f t="shared" si="7"/>
        <v>503000</v>
      </c>
      <c r="N21" s="215"/>
      <c r="O21" s="216">
        <f t="shared" si="8"/>
        <v>0.92975970425138632</v>
      </c>
      <c r="Q21">
        <f t="shared" si="1"/>
        <v>187.76</v>
      </c>
      <c r="S21" s="31">
        <f t="shared" si="2"/>
        <v>53.94</v>
      </c>
      <c r="V21" s="31">
        <f t="shared" si="9"/>
        <v>28.88</v>
      </c>
      <c r="W21" s="31">
        <f t="shared" ref="W21:W28" si="11">$S$5*15*C21</f>
        <v>98.7</v>
      </c>
      <c r="X21">
        <f t="shared" ref="X21:X28" si="12">$S$6*((A21-25000)/1000*C21)</f>
        <v>6.24</v>
      </c>
    </row>
    <row r="22" spans="1:26">
      <c r="A22">
        <f>+'1" W Gov'!E13*1000</f>
        <v>27000</v>
      </c>
      <c r="C22">
        <f>+'1" W Gov'!R13</f>
        <v>1</v>
      </c>
      <c r="E22">
        <f t="shared" si="3"/>
        <v>27</v>
      </c>
      <c r="G22" s="35">
        <f t="shared" si="4"/>
        <v>27000</v>
      </c>
      <c r="H22" s="35"/>
      <c r="I22" s="35">
        <f t="shared" si="5"/>
        <v>270000</v>
      </c>
      <c r="K22">
        <f t="shared" si="6"/>
        <v>9</v>
      </c>
      <c r="M22" s="214">
        <f t="shared" si="7"/>
        <v>513000</v>
      </c>
      <c r="N22" s="215"/>
      <c r="O22" s="216">
        <f t="shared" si="8"/>
        <v>0.94824399260628467</v>
      </c>
      <c r="Q22">
        <f t="shared" si="1"/>
        <v>96.999999999999986</v>
      </c>
      <c r="S22" s="31">
        <f t="shared" si="2"/>
        <v>26.97</v>
      </c>
      <c r="V22" s="31">
        <f t="shared" si="9"/>
        <v>14.44</v>
      </c>
      <c r="W22" s="31">
        <f t="shared" si="11"/>
        <v>49.35</v>
      </c>
      <c r="X22">
        <f t="shared" si="12"/>
        <v>6.24</v>
      </c>
    </row>
    <row r="23" spans="1:26">
      <c r="A23">
        <f>+'1" W Gov'!E14*1000</f>
        <v>28000</v>
      </c>
      <c r="C23">
        <f>+'1" W Gov'!R14</f>
        <v>3</v>
      </c>
      <c r="E23">
        <f t="shared" si="3"/>
        <v>30</v>
      </c>
      <c r="G23" s="35">
        <f t="shared" si="4"/>
        <v>84000</v>
      </c>
      <c r="H23" s="35"/>
      <c r="I23" s="35">
        <f t="shared" si="5"/>
        <v>354000</v>
      </c>
      <c r="K23">
        <f t="shared" si="6"/>
        <v>6</v>
      </c>
      <c r="M23" s="214">
        <f t="shared" si="7"/>
        <v>522000</v>
      </c>
      <c r="N23" s="215"/>
      <c r="O23" s="216">
        <f t="shared" si="8"/>
        <v>0.96487985212569316</v>
      </c>
      <c r="Q23">
        <f t="shared" si="1"/>
        <v>300.35999999999996</v>
      </c>
      <c r="S23" s="31">
        <f t="shared" si="2"/>
        <v>80.91</v>
      </c>
      <c r="V23" s="31">
        <f t="shared" si="9"/>
        <v>43.32</v>
      </c>
      <c r="W23" s="31">
        <f t="shared" si="11"/>
        <v>148.05000000000001</v>
      </c>
      <c r="X23">
        <f t="shared" si="12"/>
        <v>28.080000000000002</v>
      </c>
    </row>
    <row r="24" spans="1:26">
      <c r="A24">
        <f>+'1" W Gov'!E15*1000</f>
        <v>29000</v>
      </c>
      <c r="C24">
        <f>+'1" W Gov'!R15</f>
        <v>2</v>
      </c>
      <c r="E24">
        <f t="shared" si="3"/>
        <v>32</v>
      </c>
      <c r="G24" s="35">
        <f t="shared" si="4"/>
        <v>58000</v>
      </c>
      <c r="H24" s="35"/>
      <c r="I24" s="35">
        <f t="shared" si="5"/>
        <v>412000</v>
      </c>
      <c r="K24">
        <f t="shared" si="6"/>
        <v>4</v>
      </c>
      <c r="M24" s="214">
        <f t="shared" si="7"/>
        <v>528000</v>
      </c>
      <c r="N24" s="215"/>
      <c r="O24" s="216">
        <f t="shared" si="8"/>
        <v>0.97597042513863219</v>
      </c>
      <c r="Q24">
        <f t="shared" si="1"/>
        <v>206.48</v>
      </c>
      <c r="S24" s="31">
        <f t="shared" si="2"/>
        <v>53.94</v>
      </c>
      <c r="V24" s="31">
        <f t="shared" si="9"/>
        <v>28.88</v>
      </c>
      <c r="W24" s="31">
        <f t="shared" si="11"/>
        <v>98.7</v>
      </c>
      <c r="X24">
        <f t="shared" si="12"/>
        <v>24.96</v>
      </c>
    </row>
    <row r="25" spans="1:26">
      <c r="A25">
        <f>+'1" W Gov'!E16*1000</f>
        <v>30000</v>
      </c>
      <c r="C25">
        <f>+'1" W Gov'!R16</f>
        <v>1</v>
      </c>
      <c r="E25">
        <f t="shared" si="3"/>
        <v>33</v>
      </c>
      <c r="G25" s="35">
        <f t="shared" si="4"/>
        <v>30000</v>
      </c>
      <c r="H25" s="35"/>
      <c r="I25" s="35">
        <f t="shared" si="5"/>
        <v>442000</v>
      </c>
      <c r="K25">
        <f t="shared" si="6"/>
        <v>3</v>
      </c>
      <c r="M25" s="214">
        <f t="shared" si="7"/>
        <v>532000</v>
      </c>
      <c r="N25" s="215"/>
      <c r="O25" s="216">
        <f t="shared" si="8"/>
        <v>0.98336414048059151</v>
      </c>
      <c r="Q25">
        <f t="shared" si="1"/>
        <v>106.35999999999999</v>
      </c>
      <c r="S25" s="31">
        <f t="shared" si="2"/>
        <v>26.97</v>
      </c>
      <c r="V25" s="31">
        <f t="shared" si="9"/>
        <v>14.44</v>
      </c>
      <c r="W25" s="31">
        <f t="shared" si="11"/>
        <v>49.35</v>
      </c>
      <c r="X25">
        <f t="shared" si="12"/>
        <v>15.600000000000001</v>
      </c>
    </row>
    <row r="26" spans="1:26">
      <c r="A26">
        <f>+'1" W Gov'!E17*1000</f>
        <v>31000</v>
      </c>
      <c r="C26">
        <f>+'1" W Gov'!R17</f>
        <v>1</v>
      </c>
      <c r="E26">
        <f t="shared" si="3"/>
        <v>34</v>
      </c>
      <c r="G26" s="35">
        <f t="shared" si="4"/>
        <v>31000</v>
      </c>
      <c r="H26" s="35"/>
      <c r="I26" s="35">
        <f t="shared" si="5"/>
        <v>473000</v>
      </c>
      <c r="K26">
        <f t="shared" si="6"/>
        <v>2</v>
      </c>
      <c r="M26" s="214">
        <f t="shared" si="7"/>
        <v>535000</v>
      </c>
      <c r="N26" s="215"/>
      <c r="O26" s="216">
        <f t="shared" si="8"/>
        <v>0.98890942698706097</v>
      </c>
      <c r="Q26">
        <f t="shared" si="1"/>
        <v>109.47999999999999</v>
      </c>
      <c r="S26" s="31">
        <f t="shared" si="2"/>
        <v>26.97</v>
      </c>
      <c r="V26" s="31">
        <f t="shared" si="9"/>
        <v>14.44</v>
      </c>
      <c r="W26" s="31">
        <f t="shared" si="11"/>
        <v>49.35</v>
      </c>
      <c r="X26">
        <f t="shared" si="12"/>
        <v>18.72</v>
      </c>
    </row>
    <row r="27" spans="1:26">
      <c r="A27">
        <f>+'1" W Gov'!E18*1000</f>
        <v>32000</v>
      </c>
      <c r="C27">
        <f>+'1" W Gov'!R18</f>
        <v>1</v>
      </c>
      <c r="E27">
        <f t="shared" si="3"/>
        <v>35</v>
      </c>
      <c r="G27" s="35">
        <f t="shared" si="4"/>
        <v>32000</v>
      </c>
      <c r="H27" s="35"/>
      <c r="I27" s="35">
        <f t="shared" si="5"/>
        <v>505000</v>
      </c>
      <c r="K27">
        <f t="shared" si="6"/>
        <v>1</v>
      </c>
      <c r="M27" s="214">
        <f t="shared" si="7"/>
        <v>537000</v>
      </c>
      <c r="N27" s="215"/>
      <c r="O27" s="216">
        <f t="shared" si="8"/>
        <v>0.99260628465804068</v>
      </c>
      <c r="Q27">
        <f t="shared" si="1"/>
        <v>112.6</v>
      </c>
      <c r="S27" s="31">
        <f t="shared" si="2"/>
        <v>26.97</v>
      </c>
      <c r="V27" s="31">
        <f t="shared" si="9"/>
        <v>14.44</v>
      </c>
      <c r="W27" s="31">
        <f t="shared" si="11"/>
        <v>49.35</v>
      </c>
      <c r="X27">
        <f t="shared" si="12"/>
        <v>21.84</v>
      </c>
    </row>
    <row r="28" spans="1:26">
      <c r="A28">
        <f>+'1" W Gov'!E19*1000</f>
        <v>36000</v>
      </c>
      <c r="C28">
        <f>+'1" W Gov'!R19</f>
        <v>1</v>
      </c>
      <c r="E28">
        <f t="shared" si="3"/>
        <v>36</v>
      </c>
      <c r="G28" s="35">
        <f t="shared" si="4"/>
        <v>36000</v>
      </c>
      <c r="H28" s="35"/>
      <c r="I28" s="35">
        <f t="shared" si="5"/>
        <v>541000</v>
      </c>
      <c r="K28">
        <f t="shared" si="6"/>
        <v>0</v>
      </c>
      <c r="M28" s="214">
        <f t="shared" si="7"/>
        <v>541000</v>
      </c>
      <c r="N28" s="215"/>
      <c r="O28" s="216">
        <f t="shared" si="8"/>
        <v>1</v>
      </c>
      <c r="Q28">
        <f t="shared" si="1"/>
        <v>125.07999999999998</v>
      </c>
      <c r="S28" s="31">
        <f t="shared" si="2"/>
        <v>26.97</v>
      </c>
      <c r="V28" s="31">
        <f t="shared" si="9"/>
        <v>14.44</v>
      </c>
      <c r="W28" s="31">
        <f t="shared" si="11"/>
        <v>49.35</v>
      </c>
      <c r="X28">
        <f t="shared" si="12"/>
        <v>34.32</v>
      </c>
    </row>
    <row r="29" spans="1:26">
      <c r="M29" s="215"/>
      <c r="N29" s="215"/>
      <c r="O29" s="215"/>
    </row>
    <row r="30" spans="1:26">
      <c r="Q30">
        <f>SUM(Q12:Q29)</f>
        <v>2176.5799999999995</v>
      </c>
      <c r="S30">
        <f>SUM(S12:S29)</f>
        <v>970.92000000000007</v>
      </c>
      <c r="V30">
        <f>SUM(V12:V29)</f>
        <v>335.72999999999996</v>
      </c>
      <c r="W30">
        <f>SUM(W12:W29)</f>
        <v>713.93000000000018</v>
      </c>
      <c r="X30">
        <f>SUM(X12:X29)</f>
        <v>156</v>
      </c>
      <c r="Y30">
        <f>SUM(Y12:Y29)</f>
        <v>0</v>
      </c>
      <c r="Z30">
        <f>SUM(Z12:Z29)</f>
        <v>0</v>
      </c>
    </row>
    <row r="32" spans="1:26">
      <c r="S32" s="212">
        <f>+S30/S2</f>
        <v>36.000000000000007</v>
      </c>
      <c r="T32" s="212"/>
      <c r="U32" s="212"/>
      <c r="V32" s="212">
        <f>+V30/S4</f>
        <v>92.999999999999986</v>
      </c>
      <c r="W32" s="212">
        <f>+W30/S5</f>
        <v>217.00000000000006</v>
      </c>
      <c r="X32" s="212">
        <f>+X30/S6</f>
        <v>50</v>
      </c>
      <c r="Y32" s="212">
        <v>0</v>
      </c>
      <c r="Z32" s="212">
        <v>0</v>
      </c>
    </row>
  </sheetData>
  <pageMargins left="0.7" right="0.7" top="0.75" bottom="0.75" header="0.3" footer="0.3"/>
  <pageSetup scale="94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8"/>
  <sheetViews>
    <sheetView workbookViewId="0">
      <selection activeCell="R4" sqref="R4"/>
    </sheetView>
  </sheetViews>
  <sheetFormatPr defaultRowHeight="12.75"/>
  <sheetData>
    <row r="1" spans="1:18" s="1" customFormat="1" ht="12.75" customHeight="1">
      <c r="A1" s="1" t="s">
        <v>56</v>
      </c>
      <c r="B1" s="1" t="s">
        <v>55</v>
      </c>
      <c r="C1" s="1" t="s">
        <v>0</v>
      </c>
      <c r="D1" s="1" t="s">
        <v>54</v>
      </c>
      <c r="E1" s="1" t="s">
        <v>302</v>
      </c>
      <c r="F1" s="3" t="s">
        <v>1</v>
      </c>
      <c r="G1" s="3" t="s">
        <v>2</v>
      </c>
      <c r="H1" s="3" t="s">
        <v>3</v>
      </c>
      <c r="I1" s="3" t="s">
        <v>4</v>
      </c>
      <c r="J1" s="3" t="s">
        <v>5</v>
      </c>
      <c r="K1" s="3" t="s">
        <v>6</v>
      </c>
      <c r="L1" s="3" t="s">
        <v>7</v>
      </c>
      <c r="M1" s="3" t="s">
        <v>8</v>
      </c>
      <c r="N1" s="3" t="s">
        <v>9</v>
      </c>
      <c r="O1" s="3" t="s">
        <v>10</v>
      </c>
      <c r="P1" s="3" t="s">
        <v>11</v>
      </c>
      <c r="Q1" s="3" t="s">
        <v>12</v>
      </c>
      <c r="R1" s="1" t="s">
        <v>13</v>
      </c>
    </row>
    <row r="3" spans="1:18" s="1" customFormat="1" ht="12.75" customHeight="1">
      <c r="A3" s="3" t="s">
        <v>34</v>
      </c>
      <c r="B3" s="3" t="s">
        <v>35</v>
      </c>
      <c r="C3" s="3" t="s">
        <v>36</v>
      </c>
      <c r="D3" s="3" t="s">
        <v>30</v>
      </c>
      <c r="E3" s="3" t="s">
        <v>41</v>
      </c>
      <c r="F3" s="2">
        <v>1</v>
      </c>
      <c r="H3" s="2">
        <v>1</v>
      </c>
      <c r="J3" s="2">
        <v>1</v>
      </c>
      <c r="R3" s="2">
        <v>3</v>
      </c>
    </row>
    <row r="4" spans="1:18" s="1" customFormat="1" ht="12.75" customHeight="1">
      <c r="A4" s="3" t="s">
        <v>34</v>
      </c>
      <c r="B4" s="3" t="s">
        <v>35</v>
      </c>
      <c r="C4" s="3" t="s">
        <v>36</v>
      </c>
      <c r="D4" s="3" t="s">
        <v>30</v>
      </c>
      <c r="E4" s="3" t="s">
        <v>38</v>
      </c>
      <c r="G4" s="2">
        <v>1</v>
      </c>
      <c r="I4" s="2">
        <v>1</v>
      </c>
      <c r="K4" s="2">
        <v>1</v>
      </c>
      <c r="L4" s="2">
        <v>1</v>
      </c>
      <c r="R4" s="2">
        <v>4</v>
      </c>
    </row>
    <row r="5" spans="1:18" s="1" customFormat="1" ht="12.75" customHeight="1">
      <c r="A5" s="3" t="s">
        <v>34</v>
      </c>
      <c r="B5" s="3" t="s">
        <v>35</v>
      </c>
      <c r="C5" s="3" t="s">
        <v>36</v>
      </c>
      <c r="D5" s="3" t="s">
        <v>30</v>
      </c>
      <c r="E5" s="3" t="s">
        <v>50</v>
      </c>
      <c r="M5" s="2">
        <v>1</v>
      </c>
      <c r="N5" s="2">
        <v>1</v>
      </c>
      <c r="R5" s="2">
        <v>2</v>
      </c>
    </row>
    <row r="6" spans="1:18" s="1" customFormat="1" ht="12.75" customHeight="1">
      <c r="A6" s="3" t="s">
        <v>34</v>
      </c>
      <c r="B6" s="3" t="s">
        <v>35</v>
      </c>
      <c r="C6" s="3" t="s">
        <v>36</v>
      </c>
      <c r="D6" s="3" t="s">
        <v>30</v>
      </c>
      <c r="E6" s="3" t="s">
        <v>114</v>
      </c>
      <c r="O6" s="2">
        <v>1</v>
      </c>
      <c r="R6" s="2">
        <v>1</v>
      </c>
    </row>
    <row r="7" spans="1:18" s="1" customFormat="1" ht="12.75" customHeight="1">
      <c r="A7" s="3" t="s">
        <v>34</v>
      </c>
      <c r="B7" s="3" t="s">
        <v>35</v>
      </c>
      <c r="C7" s="3" t="s">
        <v>36</v>
      </c>
      <c r="D7" s="3" t="s">
        <v>30</v>
      </c>
      <c r="E7" s="3" t="s">
        <v>92</v>
      </c>
      <c r="P7" s="2">
        <v>1</v>
      </c>
      <c r="R7" s="2">
        <v>1</v>
      </c>
    </row>
    <row r="8" spans="1:18" s="1" customFormat="1" ht="12.75" customHeight="1">
      <c r="A8" s="3" t="s">
        <v>34</v>
      </c>
      <c r="B8" s="3" t="s">
        <v>35</v>
      </c>
      <c r="C8" s="3" t="s">
        <v>36</v>
      </c>
      <c r="D8" s="3" t="s">
        <v>30</v>
      </c>
      <c r="E8" s="3" t="s">
        <v>71</v>
      </c>
      <c r="Q8" s="2">
        <v>1</v>
      </c>
      <c r="R8" s="2">
        <v>1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Z21"/>
  <sheetViews>
    <sheetView view="pageBreakPreview" zoomScale="115" zoomScaleNormal="100" zoomScaleSheetLayoutView="115" workbookViewId="0">
      <pane xSplit="2" ySplit="10" topLeftCell="L11" activePane="bottomRight" state="frozen"/>
      <selection activeCell="K87" sqref="K87"/>
      <selection pane="topRight" activeCell="K87" sqref="K87"/>
      <selection pane="bottomLeft" activeCell="K87" sqref="K87"/>
      <selection pane="bottomRight" activeCell="K87" sqref="K87"/>
    </sheetView>
  </sheetViews>
  <sheetFormatPr defaultRowHeight="12.75"/>
  <cols>
    <col min="1" max="1" width="14.140625" customWidth="1"/>
    <col min="2" max="2" width="0.5703125" customWidth="1"/>
    <col min="3" max="3" width="10" bestFit="1" customWidth="1"/>
    <col min="4" max="4" width="0.5703125" customWidth="1"/>
    <col min="5" max="5" width="10.5703125" bestFit="1" customWidth="1"/>
    <col min="6" max="6" width="0.5703125" customWidth="1"/>
    <col min="7" max="7" width="9.85546875" bestFit="1" customWidth="1"/>
    <col min="8" max="8" width="0.5703125" customWidth="1"/>
    <col min="9" max="9" width="10" bestFit="1" customWidth="1"/>
    <col min="10" max="10" width="0.5703125" customWidth="1"/>
    <col min="11" max="11" width="8.7109375" bestFit="1" customWidth="1"/>
    <col min="12" max="12" width="0.5703125" customWidth="1"/>
    <col min="13" max="13" width="12.140625" customWidth="1"/>
    <col min="14" max="14" width="0.5703125" customWidth="1"/>
    <col min="15" max="15" width="12.140625" customWidth="1"/>
    <col min="16" max="16" width="0.85546875" customWidth="1"/>
    <col min="17" max="17" width="23.42578125" bestFit="1" customWidth="1"/>
    <col min="18" max="18" width="1.140625" customWidth="1"/>
    <col min="19" max="19" width="13" bestFit="1" customWidth="1"/>
    <col min="20" max="20" width="2" customWidth="1"/>
    <col min="22" max="26" width="9.28515625" bestFit="1" customWidth="1"/>
  </cols>
  <sheetData>
    <row r="1" spans="1:26">
      <c r="A1" s="5" t="s">
        <v>303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 t="s">
        <v>344</v>
      </c>
    </row>
    <row r="2" spans="1:26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Q2" s="25" t="s">
        <v>329</v>
      </c>
      <c r="R2" s="25"/>
      <c r="S2" s="26">
        <v>26.97</v>
      </c>
      <c r="T2" s="25"/>
      <c r="U2" s="25"/>
    </row>
    <row r="3" spans="1:26">
      <c r="A3" s="7" t="s">
        <v>521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 t="s">
        <v>305</v>
      </c>
      <c r="Q3" s="27" t="s">
        <v>330</v>
      </c>
      <c r="R3" s="25"/>
      <c r="S3" s="26">
        <v>0</v>
      </c>
      <c r="T3" s="25" t="s">
        <v>331</v>
      </c>
      <c r="U3" s="25"/>
    </row>
    <row r="4" spans="1:26">
      <c r="A4" s="7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Q4" s="27" t="s">
        <v>332</v>
      </c>
      <c r="R4" s="25"/>
      <c r="S4" s="26">
        <v>3.61</v>
      </c>
      <c r="T4" s="25" t="s">
        <v>331</v>
      </c>
      <c r="U4" s="25"/>
    </row>
    <row r="5" spans="1:26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Q5" s="27" t="s">
        <v>333</v>
      </c>
      <c r="R5" s="25"/>
      <c r="S5" s="26">
        <v>3.29</v>
      </c>
      <c r="T5" s="25" t="s">
        <v>331</v>
      </c>
      <c r="U5" s="25"/>
    </row>
    <row r="6" spans="1:26" ht="13.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Q6" s="27" t="s">
        <v>334</v>
      </c>
      <c r="R6" s="25"/>
      <c r="S6" s="26">
        <v>3.12</v>
      </c>
      <c r="T6" s="25" t="s">
        <v>331</v>
      </c>
      <c r="U6" s="25"/>
    </row>
    <row r="7" spans="1:26">
      <c r="A7" s="8" t="s">
        <v>306</v>
      </c>
      <c r="B7" s="9"/>
      <c r="C7" s="10" t="s">
        <v>307</v>
      </c>
      <c r="D7" s="9"/>
      <c r="E7" s="10" t="s">
        <v>308</v>
      </c>
      <c r="F7" s="9"/>
      <c r="G7" s="10" t="s">
        <v>309</v>
      </c>
      <c r="H7" s="9"/>
      <c r="I7" s="10" t="s">
        <v>310</v>
      </c>
      <c r="J7" s="9"/>
      <c r="K7" s="10" t="s">
        <v>311</v>
      </c>
      <c r="L7" s="9"/>
      <c r="M7" s="10" t="s">
        <v>312</v>
      </c>
      <c r="N7" s="9"/>
      <c r="O7" s="11" t="s">
        <v>313</v>
      </c>
      <c r="Q7" s="27" t="s">
        <v>335</v>
      </c>
      <c r="R7" s="25"/>
      <c r="S7" s="26">
        <v>2.79</v>
      </c>
      <c r="T7" s="25" t="s">
        <v>331</v>
      </c>
      <c r="U7" s="25"/>
    </row>
    <row r="8" spans="1:26">
      <c r="A8" s="12"/>
      <c r="B8" s="13"/>
      <c r="C8" s="13"/>
      <c r="D8" s="13"/>
      <c r="E8" s="13"/>
      <c r="F8" s="13"/>
      <c r="G8" s="13" t="s">
        <v>314</v>
      </c>
      <c r="H8" s="13"/>
      <c r="I8" s="13"/>
      <c r="J8" s="13"/>
      <c r="K8" s="13"/>
      <c r="L8" s="13"/>
      <c r="M8" s="13" t="s">
        <v>315</v>
      </c>
      <c r="N8" s="13"/>
      <c r="O8" s="14"/>
      <c r="Q8" s="28" t="s">
        <v>336</v>
      </c>
      <c r="R8" s="25"/>
      <c r="S8" s="26">
        <v>2.5499999999999998</v>
      </c>
      <c r="T8" s="25" t="s">
        <v>331</v>
      </c>
      <c r="U8" s="25"/>
    </row>
    <row r="9" spans="1:26">
      <c r="A9" s="12" t="s">
        <v>316</v>
      </c>
      <c r="B9" s="13"/>
      <c r="C9" s="13" t="s">
        <v>317</v>
      </c>
      <c r="D9" s="13"/>
      <c r="E9" s="13" t="s">
        <v>318</v>
      </c>
      <c r="F9" s="13"/>
      <c r="G9" s="13" t="s">
        <v>319</v>
      </c>
      <c r="H9" s="13"/>
      <c r="I9" s="13" t="s">
        <v>320</v>
      </c>
      <c r="J9" s="13"/>
      <c r="K9" s="13" t="s">
        <v>321</v>
      </c>
      <c r="L9" s="13"/>
      <c r="M9" s="13" t="s">
        <v>322</v>
      </c>
      <c r="N9" s="13"/>
      <c r="O9" s="14" t="s">
        <v>323</v>
      </c>
    </row>
    <row r="10" spans="1:26">
      <c r="A10" s="15" t="s">
        <v>324</v>
      </c>
      <c r="B10" s="13"/>
      <c r="C10" s="16" t="s">
        <v>325</v>
      </c>
      <c r="D10" s="13"/>
      <c r="E10" s="16" t="s">
        <v>325</v>
      </c>
      <c r="F10" s="13"/>
      <c r="G10" s="17" t="s">
        <v>326</v>
      </c>
      <c r="H10" s="13"/>
      <c r="I10" s="16" t="s">
        <v>314</v>
      </c>
      <c r="J10" s="13"/>
      <c r="K10" s="16" t="s">
        <v>325</v>
      </c>
      <c r="L10" s="13"/>
      <c r="M10" s="17" t="s">
        <v>327</v>
      </c>
      <c r="N10" s="13"/>
      <c r="O10" s="18" t="s">
        <v>328</v>
      </c>
      <c r="S10" s="30" t="s">
        <v>337</v>
      </c>
      <c r="T10" s="30"/>
      <c r="U10" s="30" t="s">
        <v>338</v>
      </c>
      <c r="V10" s="30" t="s">
        <v>339</v>
      </c>
      <c r="W10" s="30" t="s">
        <v>340</v>
      </c>
      <c r="X10" s="30" t="s">
        <v>341</v>
      </c>
      <c r="Y10" s="30" t="s">
        <v>342</v>
      </c>
      <c r="Z10" s="30" t="s">
        <v>343</v>
      </c>
    </row>
    <row r="12" spans="1:26">
      <c r="A12">
        <f>+'1" W Ind'!E3*1000</f>
        <v>3000</v>
      </c>
      <c r="C12">
        <f>+'1" W Ind'!R3</f>
        <v>3</v>
      </c>
      <c r="E12">
        <f t="shared" ref="E12:E13" si="0">+E11+C12</f>
        <v>3</v>
      </c>
      <c r="G12" s="35">
        <f t="shared" ref="G12:G13" si="1">+A12*C12</f>
        <v>9000</v>
      </c>
      <c r="H12" s="35"/>
      <c r="I12" s="35">
        <f t="shared" ref="I12:I13" si="2">+G12+I11</f>
        <v>9000</v>
      </c>
      <c r="K12">
        <f>$E$17-E12</f>
        <v>9</v>
      </c>
      <c r="M12" s="214">
        <f t="shared" ref="M12:M13" si="3">(A12*K12)+I12</f>
        <v>36000</v>
      </c>
      <c r="N12" s="215"/>
      <c r="O12" s="216">
        <f>M12/$M$17</f>
        <v>0.2236024844720497</v>
      </c>
      <c r="Q12">
        <f>SUM(S12:Z12)</f>
        <v>80.91</v>
      </c>
      <c r="S12">
        <f>+$S$2*C12</f>
        <v>80.91</v>
      </c>
    </row>
    <row r="13" spans="1:26">
      <c r="A13">
        <f>+'1" W Ind'!E4*1000</f>
        <v>4000</v>
      </c>
      <c r="C13">
        <f>+'1" W Ind'!R4</f>
        <v>4</v>
      </c>
      <c r="E13">
        <f t="shared" si="0"/>
        <v>7</v>
      </c>
      <c r="G13" s="35">
        <f t="shared" si="1"/>
        <v>16000</v>
      </c>
      <c r="H13" s="35"/>
      <c r="I13" s="35">
        <f t="shared" si="2"/>
        <v>25000</v>
      </c>
      <c r="K13">
        <f>$E$17-E13</f>
        <v>5</v>
      </c>
      <c r="M13" s="214">
        <f t="shared" si="3"/>
        <v>45000</v>
      </c>
      <c r="N13" s="215"/>
      <c r="O13" s="216">
        <f>M13/$M$17</f>
        <v>0.27950310559006208</v>
      </c>
      <c r="Q13">
        <f t="shared" ref="Q13:Q17" si="4">SUM(S13:Z13)</f>
        <v>107.88</v>
      </c>
      <c r="S13">
        <f t="shared" ref="S13:S17" si="5">+$S$2*C13</f>
        <v>107.88</v>
      </c>
    </row>
    <row r="14" spans="1:26">
      <c r="A14">
        <f>+'1" W Ind'!E5*1000</f>
        <v>5000</v>
      </c>
      <c r="C14">
        <f>+'1" W Ind'!R5</f>
        <v>2</v>
      </c>
      <c r="E14">
        <f t="shared" ref="E14:E17" si="6">+E13+C14</f>
        <v>9</v>
      </c>
      <c r="G14" s="35">
        <f t="shared" ref="G14:G17" si="7">+A14*C14</f>
        <v>10000</v>
      </c>
      <c r="H14" s="35"/>
      <c r="I14" s="35">
        <f t="shared" ref="I14:I17" si="8">+G14+I13</f>
        <v>35000</v>
      </c>
      <c r="K14">
        <f t="shared" ref="K14:K17" si="9">$E$17-E14</f>
        <v>3</v>
      </c>
      <c r="M14" s="214">
        <f t="shared" ref="M14:M17" si="10">(A14*K14)+I14</f>
        <v>50000</v>
      </c>
      <c r="N14" s="215"/>
      <c r="O14" s="216">
        <f t="shared" ref="O14:O17" si="11">M14/$M$17</f>
        <v>0.3105590062111801</v>
      </c>
      <c r="Q14">
        <f t="shared" si="4"/>
        <v>53.94</v>
      </c>
      <c r="S14">
        <f t="shared" si="5"/>
        <v>53.94</v>
      </c>
    </row>
    <row r="15" spans="1:26">
      <c r="A15">
        <f>+'1" W Ind'!E6*1000</f>
        <v>17000</v>
      </c>
      <c r="C15">
        <f>+'1" W Ind'!R6</f>
        <v>1</v>
      </c>
      <c r="E15">
        <f t="shared" si="6"/>
        <v>10</v>
      </c>
      <c r="G15" s="35">
        <f t="shared" si="7"/>
        <v>17000</v>
      </c>
      <c r="H15" s="35"/>
      <c r="I15" s="35">
        <f t="shared" si="8"/>
        <v>52000</v>
      </c>
      <c r="K15">
        <f t="shared" si="9"/>
        <v>2</v>
      </c>
      <c r="M15" s="214">
        <f t="shared" si="10"/>
        <v>86000</v>
      </c>
      <c r="N15" s="215"/>
      <c r="O15" s="216">
        <f t="shared" si="11"/>
        <v>0.53416149068322982</v>
      </c>
      <c r="Q15">
        <f t="shared" si="4"/>
        <v>64.44</v>
      </c>
      <c r="S15">
        <f t="shared" si="5"/>
        <v>26.97</v>
      </c>
      <c r="V15">
        <f>+$S$4*4*C15</f>
        <v>14.44</v>
      </c>
      <c r="W15">
        <f>+$S$5*((A15-10000)/1000)*C15</f>
        <v>23.03</v>
      </c>
    </row>
    <row r="16" spans="1:26">
      <c r="A16">
        <f>+'1" W Ind'!E7*1000</f>
        <v>40000</v>
      </c>
      <c r="C16">
        <f>+'1" W Ind'!R7</f>
        <v>1</v>
      </c>
      <c r="E16">
        <f t="shared" si="6"/>
        <v>11</v>
      </c>
      <c r="G16" s="35">
        <f t="shared" si="7"/>
        <v>40000</v>
      </c>
      <c r="H16" s="35"/>
      <c r="I16" s="35">
        <f t="shared" si="8"/>
        <v>92000</v>
      </c>
      <c r="K16">
        <f t="shared" si="9"/>
        <v>1</v>
      </c>
      <c r="M16" s="214">
        <f t="shared" si="10"/>
        <v>132000</v>
      </c>
      <c r="N16" s="215"/>
      <c r="O16" s="216">
        <f t="shared" si="11"/>
        <v>0.81987577639751552</v>
      </c>
      <c r="Q16">
        <f t="shared" si="4"/>
        <v>137.56</v>
      </c>
      <c r="S16">
        <f t="shared" si="5"/>
        <v>26.97</v>
      </c>
      <c r="V16">
        <f t="shared" ref="V16:V17" si="12">+$S$4*4*C16</f>
        <v>14.44</v>
      </c>
      <c r="W16">
        <f>+$S$5*15*C16</f>
        <v>49.35</v>
      </c>
      <c r="X16">
        <f>+$S$6*((A16-25000)/1000)*C16</f>
        <v>46.800000000000004</v>
      </c>
    </row>
    <row r="17" spans="1:26">
      <c r="A17">
        <f>+'1" W Ind'!E8*1000</f>
        <v>69000</v>
      </c>
      <c r="C17">
        <f>+'1" W Ind'!R8</f>
        <v>1</v>
      </c>
      <c r="E17">
        <f t="shared" si="6"/>
        <v>12</v>
      </c>
      <c r="G17" s="35">
        <f t="shared" si="7"/>
        <v>69000</v>
      </c>
      <c r="H17" s="35"/>
      <c r="I17" s="35">
        <f t="shared" si="8"/>
        <v>161000</v>
      </c>
      <c r="K17">
        <f t="shared" si="9"/>
        <v>0</v>
      </c>
      <c r="M17" s="214">
        <f t="shared" si="10"/>
        <v>161000</v>
      </c>
      <c r="N17" s="215"/>
      <c r="O17" s="216">
        <f t="shared" si="11"/>
        <v>1</v>
      </c>
      <c r="Q17">
        <f t="shared" si="4"/>
        <v>221.76999999999998</v>
      </c>
      <c r="S17">
        <f t="shared" si="5"/>
        <v>26.97</v>
      </c>
      <c r="V17">
        <f t="shared" si="12"/>
        <v>14.44</v>
      </c>
      <c r="W17">
        <f>+$S$5*15*C17</f>
        <v>49.35</v>
      </c>
      <c r="X17">
        <f>+$S$6*25*C17</f>
        <v>78</v>
      </c>
      <c r="Y17">
        <f>+$S$7*((A17-50000)/1000)*C17</f>
        <v>53.01</v>
      </c>
    </row>
    <row r="18" spans="1:26">
      <c r="M18" s="215"/>
      <c r="N18" s="215"/>
      <c r="O18" s="215"/>
    </row>
    <row r="19" spans="1:26">
      <c r="Q19">
        <f>SUM(Q12:Q18)</f>
        <v>666.5</v>
      </c>
      <c r="S19">
        <f>SUM(S12:S18)</f>
        <v>323.64</v>
      </c>
      <c r="V19">
        <f>SUM(V12:V18)</f>
        <v>43.32</v>
      </c>
      <c r="W19">
        <f>SUM(W12:W18)</f>
        <v>121.72999999999999</v>
      </c>
      <c r="X19">
        <f>SUM(X12:X18)</f>
        <v>124.80000000000001</v>
      </c>
      <c r="Y19">
        <f>SUM(Y12:Y18)</f>
        <v>53.01</v>
      </c>
      <c r="Z19">
        <f>SUM(Z12:Z18)</f>
        <v>0</v>
      </c>
    </row>
    <row r="21" spans="1:26">
      <c r="S21" s="212">
        <f>+S19/S2</f>
        <v>12</v>
      </c>
      <c r="T21" s="212"/>
      <c r="U21" s="212"/>
      <c r="V21" s="212">
        <f>+V19/S4</f>
        <v>12</v>
      </c>
      <c r="W21" s="212">
        <f>+W19/S5</f>
        <v>37</v>
      </c>
      <c r="X21" s="212">
        <f>+X19/S6</f>
        <v>40</v>
      </c>
      <c r="Y21" s="212">
        <f>+Y19/S7</f>
        <v>19</v>
      </c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R36"/>
  <sheetViews>
    <sheetView workbookViewId="0">
      <selection activeCell="R4" sqref="R4"/>
    </sheetView>
  </sheetViews>
  <sheetFormatPr defaultRowHeight="12.75"/>
  <sheetData>
    <row r="1" spans="1:18" s="1" customFormat="1" ht="12.75" customHeight="1">
      <c r="A1" s="1" t="s">
        <v>56</v>
      </c>
      <c r="B1" s="1" t="s">
        <v>55</v>
      </c>
      <c r="C1" s="1" t="s">
        <v>0</v>
      </c>
      <c r="D1" s="1" t="s">
        <v>54</v>
      </c>
      <c r="E1" s="1" t="s">
        <v>302</v>
      </c>
      <c r="F1" s="3" t="s">
        <v>1</v>
      </c>
      <c r="G1" s="3" t="s">
        <v>2</v>
      </c>
      <c r="H1" s="3" t="s">
        <v>3</v>
      </c>
      <c r="I1" s="3" t="s">
        <v>4</v>
      </c>
      <c r="J1" s="3" t="s">
        <v>5</v>
      </c>
      <c r="K1" s="3" t="s">
        <v>6</v>
      </c>
      <c r="L1" s="3" t="s">
        <v>7</v>
      </c>
      <c r="M1" s="3" t="s">
        <v>8</v>
      </c>
      <c r="N1" s="3" t="s">
        <v>9</v>
      </c>
      <c r="O1" s="3" t="s">
        <v>10</v>
      </c>
      <c r="P1" s="3" t="s">
        <v>11</v>
      </c>
      <c r="Q1" s="3" t="s">
        <v>12</v>
      </c>
      <c r="R1" s="1" t="s">
        <v>13</v>
      </c>
    </row>
    <row r="3" spans="1:18" s="1" customFormat="1" ht="12.75" customHeight="1">
      <c r="A3" s="3" t="s">
        <v>14</v>
      </c>
      <c r="B3" s="3" t="s">
        <v>15</v>
      </c>
      <c r="C3" s="3" t="s">
        <v>16</v>
      </c>
      <c r="D3" s="3" t="s">
        <v>30</v>
      </c>
      <c r="E3" s="3" t="s">
        <v>57</v>
      </c>
      <c r="F3" s="2">
        <v>3</v>
      </c>
      <c r="G3" s="2">
        <v>3</v>
      </c>
      <c r="H3" s="2">
        <v>4</v>
      </c>
      <c r="I3" s="2">
        <v>4</v>
      </c>
      <c r="J3" s="2">
        <v>1</v>
      </c>
      <c r="K3" s="2">
        <v>2</v>
      </c>
      <c r="L3" s="2">
        <v>2</v>
      </c>
      <c r="M3" s="2">
        <v>2</v>
      </c>
      <c r="N3" s="2">
        <v>1</v>
      </c>
      <c r="O3" s="2">
        <v>1</v>
      </c>
      <c r="P3" s="2">
        <v>2</v>
      </c>
      <c r="Q3" s="2">
        <v>2</v>
      </c>
      <c r="R3" s="2">
        <v>27</v>
      </c>
    </row>
    <row r="4" spans="1:18" s="1" customFormat="1" ht="12.75" customHeight="1">
      <c r="A4" s="3" t="s">
        <v>14</v>
      </c>
      <c r="B4" s="3" t="s">
        <v>15</v>
      </c>
      <c r="C4" s="3" t="s">
        <v>16</v>
      </c>
      <c r="D4" s="3" t="s">
        <v>30</v>
      </c>
      <c r="E4" s="3" t="s">
        <v>17</v>
      </c>
      <c r="F4" s="2">
        <v>2</v>
      </c>
      <c r="G4" s="2">
        <v>2</v>
      </c>
      <c r="H4" s="2">
        <v>2</v>
      </c>
      <c r="I4" s="2">
        <v>1</v>
      </c>
      <c r="J4" s="2">
        <v>1</v>
      </c>
      <c r="K4" s="2">
        <v>1</v>
      </c>
      <c r="L4" s="2">
        <v>1</v>
      </c>
      <c r="M4" s="2">
        <v>1</v>
      </c>
      <c r="N4" s="2">
        <v>1</v>
      </c>
      <c r="O4" s="2">
        <v>1</v>
      </c>
      <c r="P4" s="2">
        <v>1</v>
      </c>
      <c r="Q4" s="2">
        <v>1</v>
      </c>
      <c r="R4" s="2">
        <v>15</v>
      </c>
    </row>
    <row r="5" spans="1:18" s="1" customFormat="1" ht="12.75" customHeight="1">
      <c r="A5" s="3" t="s">
        <v>14</v>
      </c>
      <c r="B5" s="3" t="s">
        <v>15</v>
      </c>
      <c r="C5" s="3" t="s">
        <v>16</v>
      </c>
      <c r="D5" s="3" t="s">
        <v>30</v>
      </c>
      <c r="E5" s="3" t="s">
        <v>42</v>
      </c>
      <c r="F5" s="2">
        <v>1</v>
      </c>
      <c r="G5" s="2">
        <v>2</v>
      </c>
      <c r="H5" s="2">
        <v>1</v>
      </c>
      <c r="I5" s="2">
        <v>3</v>
      </c>
      <c r="J5" s="2">
        <v>1</v>
      </c>
      <c r="K5" s="2">
        <v>1</v>
      </c>
      <c r="L5" s="2">
        <v>3</v>
      </c>
      <c r="M5" s="2">
        <v>2</v>
      </c>
      <c r="N5" s="2">
        <v>2</v>
      </c>
      <c r="O5" s="2">
        <v>1</v>
      </c>
      <c r="P5" s="2">
        <v>2</v>
      </c>
      <c r="Q5" s="2">
        <v>2</v>
      </c>
      <c r="R5" s="2">
        <v>21</v>
      </c>
    </row>
    <row r="6" spans="1:18" s="1" customFormat="1" ht="12.75" customHeight="1">
      <c r="A6" s="3" t="s">
        <v>14</v>
      </c>
      <c r="B6" s="3" t="s">
        <v>15</v>
      </c>
      <c r="C6" s="3" t="s">
        <v>16</v>
      </c>
      <c r="D6" s="3" t="s">
        <v>30</v>
      </c>
      <c r="E6" s="3" t="s">
        <v>41</v>
      </c>
      <c r="F6" s="2">
        <v>1</v>
      </c>
      <c r="G6" s="2">
        <v>2</v>
      </c>
      <c r="H6" s="2">
        <v>2</v>
      </c>
      <c r="I6" s="2">
        <v>2</v>
      </c>
      <c r="J6" s="2">
        <v>4</v>
      </c>
      <c r="K6" s="2">
        <v>1</v>
      </c>
      <c r="L6" s="2">
        <v>1</v>
      </c>
      <c r="M6" s="2">
        <v>1</v>
      </c>
      <c r="O6" s="2">
        <v>2</v>
      </c>
      <c r="P6" s="2">
        <v>1</v>
      </c>
      <c r="Q6" s="2">
        <v>3</v>
      </c>
      <c r="R6" s="2">
        <v>20</v>
      </c>
    </row>
    <row r="7" spans="1:18" s="1" customFormat="1" ht="12.75" customHeight="1">
      <c r="A7" s="3" t="s">
        <v>14</v>
      </c>
      <c r="B7" s="3" t="s">
        <v>15</v>
      </c>
      <c r="C7" s="3" t="s">
        <v>16</v>
      </c>
      <c r="D7" s="3" t="s">
        <v>30</v>
      </c>
      <c r="E7" s="3" t="s">
        <v>38</v>
      </c>
      <c r="F7" s="2">
        <v>2</v>
      </c>
      <c r="G7" s="2">
        <v>2</v>
      </c>
      <c r="H7" s="2">
        <v>5</v>
      </c>
      <c r="I7" s="2">
        <v>3</v>
      </c>
      <c r="J7" s="2">
        <v>3</v>
      </c>
      <c r="L7" s="2">
        <v>2</v>
      </c>
      <c r="M7" s="2">
        <v>1</v>
      </c>
      <c r="N7" s="2">
        <v>2</v>
      </c>
      <c r="O7" s="2">
        <v>3</v>
      </c>
      <c r="P7" s="2">
        <v>1</v>
      </c>
      <c r="R7" s="2">
        <v>24</v>
      </c>
    </row>
    <row r="8" spans="1:18" s="1" customFormat="1" ht="12.75" customHeight="1">
      <c r="A8" s="3" t="s">
        <v>14</v>
      </c>
      <c r="B8" s="3" t="s">
        <v>15</v>
      </c>
      <c r="C8" s="3" t="s">
        <v>16</v>
      </c>
      <c r="D8" s="3" t="s">
        <v>30</v>
      </c>
      <c r="E8" s="3" t="s">
        <v>50</v>
      </c>
      <c r="F8" s="2">
        <v>3</v>
      </c>
      <c r="G8" s="2">
        <v>3</v>
      </c>
      <c r="H8" s="2">
        <v>1</v>
      </c>
      <c r="I8" s="2">
        <v>1</v>
      </c>
      <c r="J8" s="2">
        <v>1</v>
      </c>
      <c r="K8" s="2">
        <v>3</v>
      </c>
      <c r="L8" s="2">
        <v>2</v>
      </c>
      <c r="M8" s="2">
        <v>1</v>
      </c>
      <c r="N8" s="2">
        <v>2</v>
      </c>
      <c r="O8" s="2">
        <v>2</v>
      </c>
      <c r="P8" s="2">
        <v>2</v>
      </c>
      <c r="Q8" s="2">
        <v>2</v>
      </c>
      <c r="R8" s="2">
        <v>23</v>
      </c>
    </row>
    <row r="9" spans="1:18" s="1" customFormat="1" ht="12.75" customHeight="1">
      <c r="A9" s="3" t="s">
        <v>14</v>
      </c>
      <c r="B9" s="3" t="s">
        <v>15</v>
      </c>
      <c r="C9" s="3" t="s">
        <v>16</v>
      </c>
      <c r="D9" s="3" t="s">
        <v>30</v>
      </c>
      <c r="E9" s="3" t="s">
        <v>124</v>
      </c>
      <c r="F9" s="2">
        <v>1</v>
      </c>
      <c r="G9" s="2">
        <v>1</v>
      </c>
      <c r="I9" s="2">
        <v>3</v>
      </c>
      <c r="J9" s="2">
        <v>1</v>
      </c>
      <c r="K9" s="2">
        <v>2</v>
      </c>
      <c r="L9" s="2">
        <v>3</v>
      </c>
      <c r="N9" s="2">
        <v>2</v>
      </c>
      <c r="O9" s="2">
        <v>1</v>
      </c>
      <c r="P9" s="2">
        <v>2</v>
      </c>
      <c r="Q9" s="2">
        <v>1</v>
      </c>
      <c r="R9" s="2">
        <v>17</v>
      </c>
    </row>
    <row r="10" spans="1:18" s="1" customFormat="1" ht="12.75" customHeight="1">
      <c r="A10" s="3" t="s">
        <v>14</v>
      </c>
      <c r="B10" s="3" t="s">
        <v>15</v>
      </c>
      <c r="C10" s="3" t="s">
        <v>16</v>
      </c>
      <c r="D10" s="3" t="s">
        <v>30</v>
      </c>
      <c r="E10" s="3" t="s">
        <v>46</v>
      </c>
      <c r="G10" s="2">
        <v>1</v>
      </c>
      <c r="H10" s="2">
        <v>1</v>
      </c>
      <c r="I10" s="2">
        <v>1</v>
      </c>
      <c r="J10" s="2">
        <v>1</v>
      </c>
      <c r="K10" s="2">
        <v>3</v>
      </c>
      <c r="L10" s="2">
        <v>3</v>
      </c>
      <c r="M10" s="2">
        <v>4</v>
      </c>
      <c r="O10" s="2">
        <v>1</v>
      </c>
      <c r="P10" s="2">
        <v>1</v>
      </c>
      <c r="Q10" s="2">
        <v>1</v>
      </c>
      <c r="R10" s="2">
        <v>17</v>
      </c>
    </row>
    <row r="11" spans="1:18" s="1" customFormat="1" ht="12.75" customHeight="1">
      <c r="A11" s="3" t="s">
        <v>14</v>
      </c>
      <c r="B11" s="3" t="s">
        <v>15</v>
      </c>
      <c r="C11" s="3" t="s">
        <v>16</v>
      </c>
      <c r="D11" s="3" t="s">
        <v>30</v>
      </c>
      <c r="E11" s="3" t="s">
        <v>123</v>
      </c>
      <c r="F11" s="2">
        <v>3</v>
      </c>
      <c r="G11" s="2">
        <v>1</v>
      </c>
      <c r="H11" s="2">
        <v>2</v>
      </c>
      <c r="I11" s="2">
        <v>2</v>
      </c>
      <c r="J11" s="2">
        <v>4</v>
      </c>
      <c r="K11" s="2">
        <v>1</v>
      </c>
      <c r="M11" s="2">
        <v>1</v>
      </c>
      <c r="N11" s="2">
        <v>1</v>
      </c>
      <c r="O11" s="2">
        <v>2</v>
      </c>
      <c r="P11" s="2">
        <v>3</v>
      </c>
      <c r="Q11" s="2">
        <v>2</v>
      </c>
      <c r="R11" s="2">
        <v>22</v>
      </c>
    </row>
    <row r="12" spans="1:18" s="1" customFormat="1" ht="12.75" customHeight="1">
      <c r="A12" s="3" t="s">
        <v>14</v>
      </c>
      <c r="B12" s="3" t="s">
        <v>15</v>
      </c>
      <c r="C12" s="3" t="s">
        <v>16</v>
      </c>
      <c r="D12" s="3" t="s">
        <v>30</v>
      </c>
      <c r="E12" s="3" t="s">
        <v>122</v>
      </c>
      <c r="F12" s="2">
        <v>1</v>
      </c>
      <c r="G12" s="2">
        <v>2</v>
      </c>
      <c r="H12" s="2">
        <v>1</v>
      </c>
      <c r="J12" s="2">
        <v>1</v>
      </c>
      <c r="K12" s="2">
        <v>2</v>
      </c>
      <c r="L12" s="2">
        <v>1</v>
      </c>
      <c r="M12" s="2">
        <v>1</v>
      </c>
      <c r="N12" s="2">
        <v>2</v>
      </c>
      <c r="O12" s="2">
        <v>1</v>
      </c>
      <c r="P12" s="2">
        <v>1</v>
      </c>
      <c r="Q12" s="2">
        <v>4</v>
      </c>
      <c r="R12" s="2">
        <v>17</v>
      </c>
    </row>
    <row r="13" spans="1:18" s="1" customFormat="1" ht="12.75" customHeight="1">
      <c r="A13" s="3" t="s">
        <v>14</v>
      </c>
      <c r="B13" s="3" t="s">
        <v>15</v>
      </c>
      <c r="C13" s="3" t="s">
        <v>16</v>
      </c>
      <c r="D13" s="3" t="s">
        <v>30</v>
      </c>
      <c r="E13" s="3" t="s">
        <v>121</v>
      </c>
      <c r="F13" s="2">
        <v>1</v>
      </c>
      <c r="G13" s="2">
        <v>1</v>
      </c>
      <c r="H13" s="2">
        <v>1</v>
      </c>
      <c r="I13" s="2">
        <v>1</v>
      </c>
      <c r="J13" s="2">
        <v>1</v>
      </c>
      <c r="K13" s="2">
        <v>1</v>
      </c>
      <c r="L13" s="2">
        <v>3</v>
      </c>
      <c r="M13" s="2">
        <v>2</v>
      </c>
      <c r="N13" s="2">
        <v>3</v>
      </c>
      <c r="O13" s="2">
        <v>1</v>
      </c>
      <c r="P13" s="2">
        <v>1</v>
      </c>
      <c r="R13" s="2">
        <v>16</v>
      </c>
    </row>
    <row r="14" spans="1:18" s="1" customFormat="1" ht="12.75" customHeight="1">
      <c r="A14" s="3" t="s">
        <v>14</v>
      </c>
      <c r="B14" s="3" t="s">
        <v>15</v>
      </c>
      <c r="C14" s="3" t="s">
        <v>16</v>
      </c>
      <c r="D14" s="3" t="s">
        <v>30</v>
      </c>
      <c r="E14" s="3" t="s">
        <v>120</v>
      </c>
      <c r="F14" s="2">
        <v>1</v>
      </c>
      <c r="I14" s="2">
        <v>1</v>
      </c>
      <c r="K14" s="2">
        <v>1</v>
      </c>
      <c r="L14" s="2">
        <v>1</v>
      </c>
      <c r="M14" s="2">
        <v>1</v>
      </c>
      <c r="N14" s="2">
        <v>1</v>
      </c>
      <c r="O14" s="2">
        <v>2</v>
      </c>
      <c r="P14" s="2">
        <v>1</v>
      </c>
      <c r="Q14" s="2">
        <v>1</v>
      </c>
      <c r="R14" s="2">
        <v>10</v>
      </c>
    </row>
    <row r="15" spans="1:18" s="1" customFormat="1" ht="12.75" customHeight="1">
      <c r="A15" s="3" t="s">
        <v>14</v>
      </c>
      <c r="B15" s="3" t="s">
        <v>15</v>
      </c>
      <c r="C15" s="3" t="s">
        <v>16</v>
      </c>
      <c r="D15" s="3" t="s">
        <v>30</v>
      </c>
      <c r="E15" s="3" t="s">
        <v>119</v>
      </c>
      <c r="G15" s="2">
        <v>1</v>
      </c>
      <c r="K15" s="2">
        <v>1</v>
      </c>
      <c r="L15" s="2">
        <v>1</v>
      </c>
      <c r="Q15" s="2">
        <v>1</v>
      </c>
      <c r="R15" s="2">
        <v>4</v>
      </c>
    </row>
    <row r="16" spans="1:18" s="1" customFormat="1" ht="12.75" customHeight="1">
      <c r="A16" s="3" t="s">
        <v>14</v>
      </c>
      <c r="B16" s="3" t="s">
        <v>15</v>
      </c>
      <c r="C16" s="3" t="s">
        <v>16</v>
      </c>
      <c r="D16" s="3" t="s">
        <v>30</v>
      </c>
      <c r="E16" s="3" t="s">
        <v>118</v>
      </c>
      <c r="F16" s="2">
        <v>1</v>
      </c>
      <c r="K16" s="2">
        <v>1</v>
      </c>
      <c r="M16" s="2">
        <v>1</v>
      </c>
      <c r="N16" s="2">
        <v>1</v>
      </c>
      <c r="P16" s="2">
        <v>1</v>
      </c>
      <c r="Q16" s="2">
        <v>1</v>
      </c>
      <c r="R16" s="2">
        <v>6</v>
      </c>
    </row>
    <row r="17" spans="1:18" s="1" customFormat="1" ht="12.75" customHeight="1">
      <c r="A17" s="3" t="s">
        <v>14</v>
      </c>
      <c r="B17" s="3" t="s">
        <v>15</v>
      </c>
      <c r="C17" s="3" t="s">
        <v>16</v>
      </c>
      <c r="D17" s="3" t="s">
        <v>30</v>
      </c>
      <c r="E17" s="3" t="s">
        <v>117</v>
      </c>
      <c r="H17" s="2">
        <v>1</v>
      </c>
      <c r="M17" s="2">
        <v>1</v>
      </c>
      <c r="R17" s="2">
        <v>2</v>
      </c>
    </row>
    <row r="18" spans="1:18" s="1" customFormat="1" ht="12.75" customHeight="1">
      <c r="A18" s="3" t="s">
        <v>14</v>
      </c>
      <c r="B18" s="3" t="s">
        <v>15</v>
      </c>
      <c r="C18" s="3" t="s">
        <v>16</v>
      </c>
      <c r="D18" s="3" t="s">
        <v>30</v>
      </c>
      <c r="E18" s="3" t="s">
        <v>116</v>
      </c>
      <c r="H18" s="2">
        <v>1</v>
      </c>
      <c r="O18" s="2">
        <v>1</v>
      </c>
      <c r="P18" s="2">
        <v>2</v>
      </c>
      <c r="Q18" s="2">
        <v>1</v>
      </c>
      <c r="R18" s="2">
        <v>5</v>
      </c>
    </row>
    <row r="19" spans="1:18" s="1" customFormat="1" ht="12.75" customHeight="1">
      <c r="A19" s="3" t="s">
        <v>14</v>
      </c>
      <c r="B19" s="3" t="s">
        <v>15</v>
      </c>
      <c r="C19" s="3" t="s">
        <v>16</v>
      </c>
      <c r="D19" s="3" t="s">
        <v>30</v>
      </c>
      <c r="E19" s="3" t="s">
        <v>115</v>
      </c>
      <c r="O19" s="2">
        <v>2</v>
      </c>
      <c r="R19" s="2">
        <v>2</v>
      </c>
    </row>
    <row r="20" spans="1:18" s="1" customFormat="1" ht="12.75" customHeight="1">
      <c r="A20" s="3" t="s">
        <v>14</v>
      </c>
      <c r="B20" s="3" t="s">
        <v>15</v>
      </c>
      <c r="C20" s="3" t="s">
        <v>16</v>
      </c>
      <c r="D20" s="3" t="s">
        <v>30</v>
      </c>
      <c r="E20" s="3" t="s">
        <v>114</v>
      </c>
      <c r="F20" s="2">
        <v>1</v>
      </c>
      <c r="M20" s="2">
        <v>2</v>
      </c>
      <c r="R20" s="2">
        <v>3</v>
      </c>
    </row>
    <row r="21" spans="1:18" s="1" customFormat="1" ht="12.75" customHeight="1">
      <c r="A21" s="3" t="s">
        <v>14</v>
      </c>
      <c r="B21" s="3" t="s">
        <v>15</v>
      </c>
      <c r="C21" s="3" t="s">
        <v>16</v>
      </c>
      <c r="D21" s="3" t="s">
        <v>30</v>
      </c>
      <c r="E21" s="3" t="s">
        <v>113</v>
      </c>
      <c r="F21" s="2">
        <v>1</v>
      </c>
      <c r="O21" s="2">
        <v>1</v>
      </c>
      <c r="R21" s="2">
        <v>2</v>
      </c>
    </row>
    <row r="22" spans="1:18" s="1" customFormat="1" ht="12.75" customHeight="1">
      <c r="A22" s="3" t="s">
        <v>14</v>
      </c>
      <c r="B22" s="3" t="s">
        <v>15</v>
      </c>
      <c r="C22" s="3" t="s">
        <v>16</v>
      </c>
      <c r="D22" s="3" t="s">
        <v>30</v>
      </c>
      <c r="E22" s="3" t="s">
        <v>111</v>
      </c>
      <c r="L22" s="2">
        <v>1</v>
      </c>
      <c r="N22" s="2">
        <v>1</v>
      </c>
      <c r="P22" s="2">
        <v>1</v>
      </c>
      <c r="Q22" s="2">
        <v>1</v>
      </c>
      <c r="R22" s="2">
        <v>4</v>
      </c>
    </row>
    <row r="23" spans="1:18" s="1" customFormat="1" ht="12.75" customHeight="1">
      <c r="A23" s="3" t="s">
        <v>14</v>
      </c>
      <c r="B23" s="3" t="s">
        <v>15</v>
      </c>
      <c r="C23" s="3" t="s">
        <v>16</v>
      </c>
      <c r="D23" s="3" t="s">
        <v>30</v>
      </c>
      <c r="E23" s="3" t="s">
        <v>44</v>
      </c>
      <c r="G23" s="2">
        <v>1</v>
      </c>
      <c r="I23" s="2">
        <v>1</v>
      </c>
      <c r="M23" s="2">
        <v>1</v>
      </c>
      <c r="R23" s="2">
        <v>3</v>
      </c>
    </row>
    <row r="24" spans="1:18" s="1" customFormat="1" ht="12.75" customHeight="1">
      <c r="A24" s="3" t="s">
        <v>14</v>
      </c>
      <c r="B24" s="3" t="s">
        <v>15</v>
      </c>
      <c r="C24" s="3" t="s">
        <v>16</v>
      </c>
      <c r="D24" s="3" t="s">
        <v>30</v>
      </c>
      <c r="E24" s="3" t="s">
        <v>109</v>
      </c>
      <c r="I24" s="2">
        <v>1</v>
      </c>
      <c r="K24" s="2">
        <v>1</v>
      </c>
      <c r="N24" s="2">
        <v>1</v>
      </c>
      <c r="R24" s="2">
        <v>3</v>
      </c>
    </row>
    <row r="25" spans="1:18" s="1" customFormat="1" ht="12.75" customHeight="1">
      <c r="A25" s="3" t="s">
        <v>14</v>
      </c>
      <c r="B25" s="3" t="s">
        <v>15</v>
      </c>
      <c r="C25" s="3" t="s">
        <v>16</v>
      </c>
      <c r="D25" s="3" t="s">
        <v>30</v>
      </c>
      <c r="E25" s="3" t="s">
        <v>104</v>
      </c>
      <c r="J25" s="2">
        <v>1</v>
      </c>
      <c r="N25" s="2">
        <v>1</v>
      </c>
      <c r="R25" s="2">
        <v>2</v>
      </c>
    </row>
    <row r="26" spans="1:18" s="1" customFormat="1" ht="12.75" customHeight="1">
      <c r="A26" s="3" t="s">
        <v>14</v>
      </c>
      <c r="B26" s="3" t="s">
        <v>15</v>
      </c>
      <c r="C26" s="3" t="s">
        <v>16</v>
      </c>
      <c r="D26" s="3" t="s">
        <v>30</v>
      </c>
      <c r="E26" s="3" t="s">
        <v>101</v>
      </c>
      <c r="O26" s="2">
        <v>1</v>
      </c>
      <c r="R26" s="2">
        <v>1</v>
      </c>
    </row>
    <row r="27" spans="1:18" s="1" customFormat="1" ht="12.75" customHeight="1">
      <c r="A27" s="3" t="s">
        <v>14</v>
      </c>
      <c r="B27" s="3" t="s">
        <v>15</v>
      </c>
      <c r="C27" s="3" t="s">
        <v>16</v>
      </c>
      <c r="D27" s="3" t="s">
        <v>30</v>
      </c>
      <c r="E27" s="3" t="s">
        <v>98</v>
      </c>
      <c r="N27" s="2">
        <v>1</v>
      </c>
      <c r="R27" s="2">
        <v>1</v>
      </c>
    </row>
    <row r="28" spans="1:18" s="1" customFormat="1" ht="12.75" customHeight="1">
      <c r="A28" s="3" t="s">
        <v>14</v>
      </c>
      <c r="B28" s="3" t="s">
        <v>15</v>
      </c>
      <c r="C28" s="3" t="s">
        <v>16</v>
      </c>
      <c r="D28" s="3" t="s">
        <v>30</v>
      </c>
      <c r="E28" s="3" t="s">
        <v>96</v>
      </c>
      <c r="G28" s="2">
        <v>1</v>
      </c>
      <c r="R28" s="2">
        <v>1</v>
      </c>
    </row>
    <row r="29" spans="1:18" s="1" customFormat="1" ht="12.75" customHeight="1">
      <c r="A29" s="3" t="s">
        <v>14</v>
      </c>
      <c r="B29" s="3" t="s">
        <v>15</v>
      </c>
      <c r="C29" s="3" t="s">
        <v>16</v>
      </c>
      <c r="D29" s="3" t="s">
        <v>30</v>
      </c>
      <c r="E29" s="3" t="s">
        <v>95</v>
      </c>
      <c r="P29" s="2">
        <v>1</v>
      </c>
      <c r="R29" s="2">
        <v>1</v>
      </c>
    </row>
    <row r="30" spans="1:18" s="1" customFormat="1" ht="12.75" customHeight="1">
      <c r="A30" s="3" t="s">
        <v>14</v>
      </c>
      <c r="B30" s="3" t="s">
        <v>15</v>
      </c>
      <c r="C30" s="3" t="s">
        <v>16</v>
      </c>
      <c r="D30" s="3" t="s">
        <v>30</v>
      </c>
      <c r="E30" s="3" t="s">
        <v>92</v>
      </c>
      <c r="J30" s="2">
        <v>1</v>
      </c>
      <c r="R30" s="2">
        <v>1</v>
      </c>
    </row>
    <row r="31" spans="1:18" s="1" customFormat="1" ht="12.75" customHeight="1">
      <c r="A31" s="3" t="s">
        <v>14</v>
      </c>
      <c r="B31" s="3" t="s">
        <v>15</v>
      </c>
      <c r="C31" s="3" t="s">
        <v>16</v>
      </c>
      <c r="D31" s="3" t="s">
        <v>30</v>
      </c>
      <c r="E31" s="3" t="s">
        <v>76</v>
      </c>
      <c r="H31" s="2">
        <v>1</v>
      </c>
      <c r="R31" s="2">
        <v>1</v>
      </c>
    </row>
    <row r="32" spans="1:18" s="1" customFormat="1" ht="12.75" customHeight="1">
      <c r="A32" s="3" t="s">
        <v>14</v>
      </c>
      <c r="B32" s="3" t="s">
        <v>15</v>
      </c>
      <c r="C32" s="3" t="s">
        <v>16</v>
      </c>
      <c r="D32" s="3" t="s">
        <v>30</v>
      </c>
      <c r="E32" s="3" t="s">
        <v>142</v>
      </c>
      <c r="K32" s="2">
        <v>1</v>
      </c>
      <c r="R32" s="2">
        <v>1</v>
      </c>
    </row>
    <row r="33" spans="1:18" s="1" customFormat="1" ht="12.75" customHeight="1">
      <c r="A33" s="3" t="s">
        <v>14</v>
      </c>
      <c r="B33" s="3" t="s">
        <v>15</v>
      </c>
      <c r="C33" s="3" t="s">
        <v>16</v>
      </c>
      <c r="D33" s="3" t="s">
        <v>30</v>
      </c>
      <c r="E33" s="3" t="s">
        <v>141</v>
      </c>
      <c r="L33" s="2">
        <v>1</v>
      </c>
      <c r="R33" s="2">
        <v>1</v>
      </c>
    </row>
    <row r="34" spans="1:18" s="1" customFormat="1" ht="12.75" customHeight="1">
      <c r="A34" s="3" t="s">
        <v>14</v>
      </c>
      <c r="B34" s="3" t="s">
        <v>15</v>
      </c>
      <c r="C34" s="3" t="s">
        <v>16</v>
      </c>
      <c r="D34" s="3" t="s">
        <v>30</v>
      </c>
      <c r="E34" s="3" t="s">
        <v>140</v>
      </c>
      <c r="M34" s="2">
        <v>1</v>
      </c>
      <c r="R34" s="2">
        <v>1</v>
      </c>
    </row>
    <row r="35" spans="1:18" s="1" customFormat="1" ht="12.75" customHeight="1">
      <c r="A35" s="3" t="s">
        <v>14</v>
      </c>
      <c r="B35" s="3" t="s">
        <v>15</v>
      </c>
      <c r="C35" s="3" t="s">
        <v>16</v>
      </c>
      <c r="D35" s="3" t="s">
        <v>30</v>
      </c>
      <c r="E35" s="3" t="s">
        <v>139</v>
      </c>
      <c r="N35" s="2">
        <v>1</v>
      </c>
      <c r="R35" s="2">
        <v>1</v>
      </c>
    </row>
    <row r="36" spans="1:18" s="1" customFormat="1" ht="12.75" customHeight="1">
      <c r="A36" s="3" t="s">
        <v>14</v>
      </c>
      <c r="B36" s="3" t="s">
        <v>15</v>
      </c>
      <c r="C36" s="3" t="s">
        <v>16</v>
      </c>
      <c r="D36" s="3" t="s">
        <v>30</v>
      </c>
      <c r="E36" s="3" t="s">
        <v>138</v>
      </c>
      <c r="J36" s="2">
        <v>1</v>
      </c>
      <c r="R36" s="2">
        <v>1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Z49"/>
  <sheetViews>
    <sheetView view="pageBreakPreview" zoomScaleNormal="100" zoomScaleSheetLayoutView="100" workbookViewId="0">
      <pane xSplit="2" ySplit="10" topLeftCell="I26" activePane="bottomRight" state="frozen"/>
      <selection activeCell="K87" sqref="K87"/>
      <selection pane="topRight" activeCell="K87" sqref="K87"/>
      <selection pane="bottomLeft" activeCell="K87" sqref="K87"/>
      <selection pane="bottomRight" activeCell="K87" sqref="K87"/>
    </sheetView>
  </sheetViews>
  <sheetFormatPr defaultRowHeight="12.75"/>
  <cols>
    <col min="1" max="1" width="13.85546875" customWidth="1"/>
    <col min="2" max="2" width="1.140625" customWidth="1"/>
    <col min="3" max="3" width="10" bestFit="1" customWidth="1"/>
    <col min="4" max="4" width="1.140625" customWidth="1"/>
    <col min="5" max="5" width="10.5703125" bestFit="1" customWidth="1"/>
    <col min="6" max="6" width="1.140625" customWidth="1"/>
    <col min="7" max="7" width="9.85546875" bestFit="1" customWidth="1"/>
    <col min="8" max="8" width="1.140625" customWidth="1"/>
    <col min="9" max="9" width="10" bestFit="1" customWidth="1"/>
    <col min="10" max="10" width="1.140625" customWidth="1"/>
    <col min="11" max="11" width="8.5703125" bestFit="1" customWidth="1"/>
    <col min="12" max="12" width="1.140625" customWidth="1"/>
    <col min="13" max="13" width="11.7109375" bestFit="1" customWidth="1"/>
    <col min="14" max="14" width="1.140625" customWidth="1"/>
    <col min="15" max="15" width="13.85546875" customWidth="1"/>
    <col min="16" max="16" width="1" customWidth="1"/>
    <col min="17" max="17" width="23.42578125" bestFit="1" customWidth="1"/>
    <col min="18" max="18" width="1" customWidth="1"/>
    <col min="19" max="19" width="12.85546875" customWidth="1"/>
    <col min="20" max="20" width="1.42578125" customWidth="1"/>
    <col min="22" max="26" width="9.28515625" bestFit="1" customWidth="1"/>
  </cols>
  <sheetData>
    <row r="1" spans="1:26">
      <c r="A1" s="5" t="s">
        <v>303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 t="s">
        <v>344</v>
      </c>
    </row>
    <row r="2" spans="1:26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Q2" s="25" t="s">
        <v>329</v>
      </c>
      <c r="R2" s="25"/>
      <c r="S2" s="26">
        <v>26.97</v>
      </c>
      <c r="T2" s="25"/>
      <c r="U2" s="25"/>
    </row>
    <row r="3" spans="1:26">
      <c r="A3" s="7" t="s">
        <v>519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 t="s">
        <v>305</v>
      </c>
      <c r="Q3" s="27" t="s">
        <v>330</v>
      </c>
      <c r="R3" s="25"/>
      <c r="S3" s="26">
        <v>0</v>
      </c>
      <c r="T3" s="25" t="s">
        <v>331</v>
      </c>
      <c r="U3" s="25"/>
    </row>
    <row r="4" spans="1:26">
      <c r="A4" s="7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Q4" s="27" t="s">
        <v>332</v>
      </c>
      <c r="R4" s="25"/>
      <c r="S4" s="26">
        <v>3.61</v>
      </c>
      <c r="T4" s="25" t="s">
        <v>331</v>
      </c>
      <c r="U4" s="25"/>
    </row>
    <row r="5" spans="1:26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Q5" s="27" t="s">
        <v>333</v>
      </c>
      <c r="R5" s="25"/>
      <c r="S5" s="26">
        <v>3.29</v>
      </c>
      <c r="T5" s="25" t="s">
        <v>331</v>
      </c>
      <c r="U5" s="25"/>
    </row>
    <row r="6" spans="1:26" ht="13.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Q6" s="27" t="s">
        <v>334</v>
      </c>
      <c r="R6" s="25"/>
      <c r="S6" s="26">
        <v>3.12</v>
      </c>
      <c r="T6" s="25" t="s">
        <v>331</v>
      </c>
      <c r="U6" s="25"/>
    </row>
    <row r="7" spans="1:26">
      <c r="A7" s="8" t="s">
        <v>306</v>
      </c>
      <c r="B7" s="9"/>
      <c r="C7" s="10" t="s">
        <v>307</v>
      </c>
      <c r="D7" s="9"/>
      <c r="E7" s="10" t="s">
        <v>308</v>
      </c>
      <c r="F7" s="9"/>
      <c r="G7" s="10" t="s">
        <v>309</v>
      </c>
      <c r="H7" s="9"/>
      <c r="I7" s="10" t="s">
        <v>310</v>
      </c>
      <c r="J7" s="9"/>
      <c r="K7" s="10" t="s">
        <v>311</v>
      </c>
      <c r="L7" s="9"/>
      <c r="M7" s="10" t="s">
        <v>312</v>
      </c>
      <c r="N7" s="9"/>
      <c r="O7" s="11" t="s">
        <v>313</v>
      </c>
      <c r="Q7" s="27" t="s">
        <v>335</v>
      </c>
      <c r="R7" s="25"/>
      <c r="S7" s="26">
        <v>2.79</v>
      </c>
      <c r="T7" s="25" t="s">
        <v>331</v>
      </c>
      <c r="U7" s="25"/>
    </row>
    <row r="8" spans="1:26">
      <c r="A8" s="12"/>
      <c r="B8" s="13"/>
      <c r="C8" s="13"/>
      <c r="D8" s="13"/>
      <c r="E8" s="13"/>
      <c r="F8" s="13"/>
      <c r="G8" s="13" t="s">
        <v>314</v>
      </c>
      <c r="H8" s="13"/>
      <c r="I8" s="13"/>
      <c r="J8" s="13"/>
      <c r="K8" s="13"/>
      <c r="L8" s="13"/>
      <c r="M8" s="13" t="s">
        <v>315</v>
      </c>
      <c r="N8" s="13"/>
      <c r="O8" s="14"/>
      <c r="Q8" s="28" t="s">
        <v>336</v>
      </c>
      <c r="R8" s="25"/>
      <c r="S8" s="26">
        <v>2.5499999999999998</v>
      </c>
      <c r="T8" s="25" t="s">
        <v>331</v>
      </c>
      <c r="U8" s="25"/>
    </row>
    <row r="9" spans="1:26">
      <c r="A9" s="12" t="s">
        <v>316</v>
      </c>
      <c r="B9" s="13"/>
      <c r="C9" s="13" t="s">
        <v>317</v>
      </c>
      <c r="D9" s="13"/>
      <c r="E9" s="13" t="s">
        <v>318</v>
      </c>
      <c r="F9" s="13"/>
      <c r="G9" s="13" t="s">
        <v>319</v>
      </c>
      <c r="H9" s="13"/>
      <c r="I9" s="13" t="s">
        <v>320</v>
      </c>
      <c r="J9" s="13"/>
      <c r="K9" s="13" t="s">
        <v>321</v>
      </c>
      <c r="L9" s="13"/>
      <c r="M9" s="13" t="s">
        <v>322</v>
      </c>
      <c r="N9" s="13"/>
      <c r="O9" s="14" t="s">
        <v>323</v>
      </c>
    </row>
    <row r="10" spans="1:26">
      <c r="A10" s="15" t="s">
        <v>324</v>
      </c>
      <c r="B10" s="13"/>
      <c r="C10" s="16" t="s">
        <v>325</v>
      </c>
      <c r="D10" s="13"/>
      <c r="E10" s="16" t="s">
        <v>325</v>
      </c>
      <c r="F10" s="13"/>
      <c r="G10" s="17" t="s">
        <v>326</v>
      </c>
      <c r="H10" s="13"/>
      <c r="I10" s="16" t="s">
        <v>314</v>
      </c>
      <c r="J10" s="13"/>
      <c r="K10" s="16" t="s">
        <v>325</v>
      </c>
      <c r="L10" s="13"/>
      <c r="M10" s="17" t="s">
        <v>327</v>
      </c>
      <c r="N10" s="13"/>
      <c r="O10" s="18" t="s">
        <v>328</v>
      </c>
      <c r="S10" s="30" t="s">
        <v>337</v>
      </c>
      <c r="T10" s="30"/>
      <c r="U10" s="30" t="s">
        <v>338</v>
      </c>
      <c r="V10" s="30" t="s">
        <v>339</v>
      </c>
      <c r="W10" s="30" t="s">
        <v>340</v>
      </c>
      <c r="X10" s="30" t="s">
        <v>341</v>
      </c>
      <c r="Y10" s="30" t="s">
        <v>342</v>
      </c>
      <c r="Z10" s="30" t="s">
        <v>343</v>
      </c>
    </row>
    <row r="12" spans="1:26">
      <c r="A12">
        <f>+'1" W R'!E3*1000</f>
        <v>0</v>
      </c>
      <c r="C12">
        <f>+'1" W R'!R3</f>
        <v>27</v>
      </c>
      <c r="E12">
        <f t="shared" ref="E12:E13" si="0">+E11+C12</f>
        <v>27</v>
      </c>
      <c r="G12" s="35">
        <f t="shared" ref="G12:G13" si="1">+A12*C12</f>
        <v>0</v>
      </c>
      <c r="H12" s="35"/>
      <c r="I12" s="35">
        <f t="shared" ref="I12:I13" si="2">+G12+I11</f>
        <v>0</v>
      </c>
      <c r="K12">
        <f>$E$45-E12</f>
        <v>249</v>
      </c>
      <c r="M12" s="23">
        <f t="shared" ref="M12:M13" si="3">(A12*K12)+I12</f>
        <v>0</v>
      </c>
      <c r="O12" s="24">
        <f>M12/$M$45</f>
        <v>0</v>
      </c>
      <c r="Q12">
        <f>SUM(S12:Z12)</f>
        <v>728.18999999999994</v>
      </c>
      <c r="S12">
        <f>+$S$2*C12</f>
        <v>728.18999999999994</v>
      </c>
    </row>
    <row r="13" spans="1:26">
      <c r="A13">
        <f>+'1" W R'!E4*1000</f>
        <v>1000</v>
      </c>
      <c r="C13">
        <f>+'1" W R'!R4</f>
        <v>15</v>
      </c>
      <c r="E13">
        <f t="shared" si="0"/>
        <v>42</v>
      </c>
      <c r="G13" s="35">
        <f t="shared" si="1"/>
        <v>15000</v>
      </c>
      <c r="H13" s="35"/>
      <c r="I13" s="35">
        <f t="shared" si="2"/>
        <v>15000</v>
      </c>
      <c r="K13">
        <f>$E$45-E13</f>
        <v>234</v>
      </c>
      <c r="M13" s="23">
        <f t="shared" si="3"/>
        <v>249000</v>
      </c>
      <c r="O13" s="24">
        <f>M13/$M$45</f>
        <v>7.9858883899935854E-2</v>
      </c>
      <c r="Q13">
        <f t="shared" ref="Q13:Q45" si="4">SUM(S13:Z13)</f>
        <v>404.54999999999995</v>
      </c>
      <c r="S13">
        <f t="shared" ref="S13:S45" si="5">+$S$2*C13</f>
        <v>404.54999999999995</v>
      </c>
    </row>
    <row r="14" spans="1:26">
      <c r="A14">
        <f>+'1" W R'!E5*1000</f>
        <v>2000</v>
      </c>
      <c r="C14">
        <f>+'1" W R'!R5</f>
        <v>21</v>
      </c>
      <c r="E14">
        <f t="shared" ref="E14:E45" si="6">+E13+C14</f>
        <v>63</v>
      </c>
      <c r="G14" s="35">
        <f t="shared" ref="G14:G45" si="7">+A14*C14</f>
        <v>42000</v>
      </c>
      <c r="H14" s="35"/>
      <c r="I14" s="35">
        <f t="shared" ref="I14:I45" si="8">+G14+I13</f>
        <v>57000</v>
      </c>
      <c r="K14">
        <f t="shared" ref="K14:K45" si="9">$E$45-E14</f>
        <v>213</v>
      </c>
      <c r="M14" s="23">
        <f t="shared" ref="M14:M45" si="10">(A14*K14)+I14</f>
        <v>483000</v>
      </c>
      <c r="O14" s="24">
        <f t="shared" ref="O14:O45" si="11">M14/$M$45</f>
        <v>0.15490699166132135</v>
      </c>
      <c r="Q14">
        <f t="shared" si="4"/>
        <v>566.37</v>
      </c>
      <c r="S14">
        <f t="shared" si="5"/>
        <v>566.37</v>
      </c>
    </row>
    <row r="15" spans="1:26">
      <c r="A15">
        <f>+'1" W R'!E6*1000</f>
        <v>3000</v>
      </c>
      <c r="C15">
        <f>+'1" W R'!R6</f>
        <v>20</v>
      </c>
      <c r="E15">
        <f t="shared" si="6"/>
        <v>83</v>
      </c>
      <c r="G15" s="35">
        <f t="shared" si="7"/>
        <v>60000</v>
      </c>
      <c r="H15" s="35"/>
      <c r="I15" s="35">
        <f t="shared" si="8"/>
        <v>117000</v>
      </c>
      <c r="K15">
        <f t="shared" si="9"/>
        <v>193</v>
      </c>
      <c r="M15" s="23">
        <f t="shared" si="10"/>
        <v>696000</v>
      </c>
      <c r="O15" s="24">
        <f t="shared" si="11"/>
        <v>0.22322001282873638</v>
      </c>
      <c r="Q15">
        <f t="shared" si="4"/>
        <v>539.4</v>
      </c>
      <c r="S15">
        <f t="shared" si="5"/>
        <v>539.4</v>
      </c>
    </row>
    <row r="16" spans="1:26">
      <c r="A16">
        <f>+'1" W R'!E7*1000</f>
        <v>4000</v>
      </c>
      <c r="C16">
        <f>+'1" W R'!R7</f>
        <v>24</v>
      </c>
      <c r="E16">
        <f t="shared" si="6"/>
        <v>107</v>
      </c>
      <c r="G16" s="35">
        <f t="shared" si="7"/>
        <v>96000</v>
      </c>
      <c r="H16" s="35"/>
      <c r="I16" s="35">
        <f t="shared" si="8"/>
        <v>213000</v>
      </c>
      <c r="K16">
        <f t="shared" si="9"/>
        <v>169</v>
      </c>
      <c r="M16" s="23">
        <f t="shared" si="10"/>
        <v>889000</v>
      </c>
      <c r="O16" s="24">
        <f t="shared" si="11"/>
        <v>0.28511866581141759</v>
      </c>
      <c r="Q16">
        <f t="shared" si="4"/>
        <v>647.28</v>
      </c>
      <c r="S16">
        <f t="shared" si="5"/>
        <v>647.28</v>
      </c>
    </row>
    <row r="17" spans="1:23">
      <c r="A17">
        <f>+'1" W R'!E8*1000</f>
        <v>5000</v>
      </c>
      <c r="C17">
        <f>+'1" W R'!R8</f>
        <v>23</v>
      </c>
      <c r="E17">
        <f t="shared" si="6"/>
        <v>130</v>
      </c>
      <c r="G17" s="35">
        <f t="shared" si="7"/>
        <v>115000</v>
      </c>
      <c r="H17" s="35"/>
      <c r="I17" s="35">
        <f t="shared" si="8"/>
        <v>328000</v>
      </c>
      <c r="K17">
        <f t="shared" si="9"/>
        <v>146</v>
      </c>
      <c r="M17" s="23">
        <f t="shared" si="10"/>
        <v>1058000</v>
      </c>
      <c r="O17" s="24">
        <f t="shared" si="11"/>
        <v>0.33932007697241823</v>
      </c>
      <c r="Q17">
        <f t="shared" si="4"/>
        <v>620.30999999999995</v>
      </c>
      <c r="S17">
        <f t="shared" si="5"/>
        <v>620.30999999999995</v>
      </c>
    </row>
    <row r="18" spans="1:23">
      <c r="A18">
        <f>+'1" W R'!E9*1000</f>
        <v>6000</v>
      </c>
      <c r="C18">
        <f>+'1" W R'!R9</f>
        <v>17</v>
      </c>
      <c r="E18">
        <f t="shared" si="6"/>
        <v>147</v>
      </c>
      <c r="G18" s="35">
        <f t="shared" si="7"/>
        <v>102000</v>
      </c>
      <c r="H18" s="35"/>
      <c r="I18" s="35">
        <f t="shared" si="8"/>
        <v>430000</v>
      </c>
      <c r="K18">
        <f t="shared" si="9"/>
        <v>129</v>
      </c>
      <c r="M18" s="23">
        <f t="shared" si="10"/>
        <v>1204000</v>
      </c>
      <c r="O18" s="24">
        <f t="shared" si="11"/>
        <v>0.38614496472097498</v>
      </c>
      <c r="Q18">
        <f t="shared" si="4"/>
        <v>458.49</v>
      </c>
      <c r="S18">
        <f t="shared" si="5"/>
        <v>458.49</v>
      </c>
      <c r="V18">
        <f>$S$4*((A18-6000)/1000)*C18</f>
        <v>0</v>
      </c>
    </row>
    <row r="19" spans="1:23">
      <c r="A19">
        <f>+'1" W R'!E10*1000</f>
        <v>7000</v>
      </c>
      <c r="C19">
        <f>+'1" W R'!R10</f>
        <v>17</v>
      </c>
      <c r="E19">
        <f t="shared" si="6"/>
        <v>164</v>
      </c>
      <c r="G19" s="35">
        <f t="shared" si="7"/>
        <v>119000</v>
      </c>
      <c r="H19" s="35"/>
      <c r="I19" s="35">
        <f t="shared" si="8"/>
        <v>549000</v>
      </c>
      <c r="K19">
        <f t="shared" si="9"/>
        <v>112</v>
      </c>
      <c r="M19" s="23">
        <f t="shared" si="10"/>
        <v>1333000</v>
      </c>
      <c r="O19" s="24">
        <f t="shared" si="11"/>
        <v>0.42751763951250804</v>
      </c>
      <c r="Q19">
        <f t="shared" si="4"/>
        <v>519.86</v>
      </c>
      <c r="S19">
        <f t="shared" si="5"/>
        <v>458.49</v>
      </c>
      <c r="V19">
        <f t="shared" ref="V19:V21" si="12">$S$4*((A19-6000)/1000)*C19</f>
        <v>61.37</v>
      </c>
    </row>
    <row r="20" spans="1:23">
      <c r="A20">
        <f>+'1" W R'!E11*1000</f>
        <v>8000</v>
      </c>
      <c r="C20">
        <f>+'1" W R'!R11</f>
        <v>22</v>
      </c>
      <c r="E20">
        <f t="shared" si="6"/>
        <v>186</v>
      </c>
      <c r="G20" s="35">
        <f t="shared" si="7"/>
        <v>176000</v>
      </c>
      <c r="H20" s="35"/>
      <c r="I20" s="35">
        <f t="shared" si="8"/>
        <v>725000</v>
      </c>
      <c r="K20">
        <f t="shared" si="9"/>
        <v>90</v>
      </c>
      <c r="M20" s="23">
        <f t="shared" si="10"/>
        <v>1445000</v>
      </c>
      <c r="O20" s="24">
        <f t="shared" si="11"/>
        <v>0.46343810134701729</v>
      </c>
      <c r="Q20">
        <f t="shared" si="4"/>
        <v>752.18</v>
      </c>
      <c r="S20">
        <f t="shared" si="5"/>
        <v>593.33999999999992</v>
      </c>
      <c r="V20">
        <f t="shared" si="12"/>
        <v>158.84</v>
      </c>
    </row>
    <row r="21" spans="1:23">
      <c r="A21">
        <f>+'1" W R'!E12*1000</f>
        <v>9000</v>
      </c>
      <c r="C21">
        <f>+'1" W R'!R12</f>
        <v>17</v>
      </c>
      <c r="E21">
        <f t="shared" si="6"/>
        <v>203</v>
      </c>
      <c r="G21" s="35">
        <f t="shared" si="7"/>
        <v>153000</v>
      </c>
      <c r="H21" s="35"/>
      <c r="I21" s="35">
        <f t="shared" si="8"/>
        <v>878000</v>
      </c>
      <c r="K21">
        <f t="shared" si="9"/>
        <v>73</v>
      </c>
      <c r="M21" s="23">
        <f t="shared" si="10"/>
        <v>1535000</v>
      </c>
      <c r="O21" s="24">
        <f t="shared" si="11"/>
        <v>0.49230275817831942</v>
      </c>
      <c r="Q21">
        <f t="shared" si="4"/>
        <v>642.6</v>
      </c>
      <c r="S21">
        <f t="shared" si="5"/>
        <v>458.49</v>
      </c>
      <c r="V21">
        <f t="shared" si="12"/>
        <v>184.11</v>
      </c>
    </row>
    <row r="22" spans="1:23">
      <c r="A22">
        <f>+'1" W R'!E13*1000</f>
        <v>10000</v>
      </c>
      <c r="C22">
        <f>+'1" W R'!R13</f>
        <v>16</v>
      </c>
      <c r="E22">
        <f t="shared" si="6"/>
        <v>219</v>
      </c>
      <c r="G22" s="35">
        <f t="shared" si="7"/>
        <v>160000</v>
      </c>
      <c r="H22" s="35"/>
      <c r="I22" s="35">
        <f t="shared" si="8"/>
        <v>1038000</v>
      </c>
      <c r="K22">
        <f t="shared" si="9"/>
        <v>57</v>
      </c>
      <c r="M22" s="23">
        <f t="shared" si="10"/>
        <v>1608000</v>
      </c>
      <c r="O22" s="24">
        <f t="shared" si="11"/>
        <v>0.5157152020525978</v>
      </c>
      <c r="Q22">
        <f t="shared" si="4"/>
        <v>662.56</v>
      </c>
      <c r="S22">
        <f t="shared" si="5"/>
        <v>431.52</v>
      </c>
      <c r="V22" s="31">
        <f>$S$4*4*C22</f>
        <v>231.04</v>
      </c>
      <c r="W22">
        <f>$S$5*((A22-10000)/1000)*C22</f>
        <v>0</v>
      </c>
    </row>
    <row r="23" spans="1:23">
      <c r="A23">
        <f>+'1" W R'!E14*1000</f>
        <v>11000</v>
      </c>
      <c r="C23">
        <f>+'1" W R'!R14</f>
        <v>10</v>
      </c>
      <c r="E23">
        <f t="shared" si="6"/>
        <v>229</v>
      </c>
      <c r="G23" s="35">
        <f t="shared" si="7"/>
        <v>110000</v>
      </c>
      <c r="H23" s="35"/>
      <c r="I23" s="35">
        <f t="shared" si="8"/>
        <v>1148000</v>
      </c>
      <c r="K23">
        <f t="shared" si="9"/>
        <v>47</v>
      </c>
      <c r="M23" s="23">
        <f t="shared" si="10"/>
        <v>1665000</v>
      </c>
      <c r="O23" s="24">
        <f t="shared" si="11"/>
        <v>0.53399615137908918</v>
      </c>
      <c r="Q23">
        <f t="shared" si="4"/>
        <v>447</v>
      </c>
      <c r="S23">
        <f t="shared" si="5"/>
        <v>269.7</v>
      </c>
      <c r="V23" s="31">
        <f t="shared" ref="V23:V45" si="13">$S$4*4*C23</f>
        <v>144.4</v>
      </c>
      <c r="W23">
        <f t="shared" ref="W23:W33" si="14">$S$5*((A23-10000)/1000)*C23</f>
        <v>32.9</v>
      </c>
    </row>
    <row r="24" spans="1:23">
      <c r="A24">
        <f>+'1" W R'!E15*1000</f>
        <v>12000</v>
      </c>
      <c r="C24">
        <f>+'1" W R'!R15</f>
        <v>4</v>
      </c>
      <c r="E24">
        <f t="shared" si="6"/>
        <v>233</v>
      </c>
      <c r="G24" s="35">
        <f t="shared" si="7"/>
        <v>48000</v>
      </c>
      <c r="H24" s="35"/>
      <c r="I24" s="35">
        <f t="shared" si="8"/>
        <v>1196000</v>
      </c>
      <c r="K24">
        <f t="shared" si="9"/>
        <v>43</v>
      </c>
      <c r="M24" s="23">
        <f t="shared" si="10"/>
        <v>1712000</v>
      </c>
      <c r="O24" s="24">
        <f t="shared" si="11"/>
        <v>0.54906991661321358</v>
      </c>
      <c r="Q24">
        <f t="shared" si="4"/>
        <v>191.95999999999998</v>
      </c>
      <c r="S24">
        <f t="shared" si="5"/>
        <v>107.88</v>
      </c>
      <c r="V24" s="31">
        <f t="shared" si="13"/>
        <v>57.76</v>
      </c>
      <c r="W24">
        <f t="shared" si="14"/>
        <v>26.32</v>
      </c>
    </row>
    <row r="25" spans="1:23">
      <c r="A25">
        <f>+'1" W R'!E16*1000</f>
        <v>13000</v>
      </c>
      <c r="C25">
        <f>+'1" W R'!R16</f>
        <v>6</v>
      </c>
      <c r="E25">
        <f t="shared" si="6"/>
        <v>239</v>
      </c>
      <c r="G25" s="35">
        <f t="shared" si="7"/>
        <v>78000</v>
      </c>
      <c r="H25" s="35"/>
      <c r="I25" s="35">
        <f t="shared" si="8"/>
        <v>1274000</v>
      </c>
      <c r="K25">
        <f t="shared" si="9"/>
        <v>37</v>
      </c>
      <c r="M25" s="23">
        <f t="shared" si="10"/>
        <v>1755000</v>
      </c>
      <c r="O25" s="24">
        <f t="shared" si="11"/>
        <v>0.56286080821039131</v>
      </c>
      <c r="Q25">
        <f t="shared" si="4"/>
        <v>307.68</v>
      </c>
      <c r="S25">
        <f t="shared" si="5"/>
        <v>161.82</v>
      </c>
      <c r="V25" s="31">
        <f t="shared" si="13"/>
        <v>86.64</v>
      </c>
      <c r="W25">
        <f t="shared" si="14"/>
        <v>59.220000000000006</v>
      </c>
    </row>
    <row r="26" spans="1:23">
      <c r="A26">
        <f>+'1" W R'!E17*1000</f>
        <v>14000</v>
      </c>
      <c r="C26">
        <f>+'1" W R'!R17</f>
        <v>2</v>
      </c>
      <c r="E26">
        <f t="shared" si="6"/>
        <v>241</v>
      </c>
      <c r="G26" s="35">
        <f t="shared" si="7"/>
        <v>28000</v>
      </c>
      <c r="H26" s="35"/>
      <c r="I26" s="35">
        <f t="shared" si="8"/>
        <v>1302000</v>
      </c>
      <c r="K26">
        <f t="shared" si="9"/>
        <v>35</v>
      </c>
      <c r="M26" s="23">
        <f t="shared" si="10"/>
        <v>1792000</v>
      </c>
      <c r="O26" s="24">
        <f t="shared" si="11"/>
        <v>0.57472738935214884</v>
      </c>
      <c r="Q26">
        <f t="shared" si="4"/>
        <v>109.13999999999999</v>
      </c>
      <c r="S26">
        <f t="shared" si="5"/>
        <v>53.94</v>
      </c>
      <c r="V26" s="31">
        <f t="shared" si="13"/>
        <v>28.88</v>
      </c>
      <c r="W26">
        <f t="shared" si="14"/>
        <v>26.32</v>
      </c>
    </row>
    <row r="27" spans="1:23">
      <c r="A27">
        <f>+'1" W R'!E18*1000</f>
        <v>15000</v>
      </c>
      <c r="C27">
        <f>+'1" W R'!R18</f>
        <v>5</v>
      </c>
      <c r="E27">
        <f t="shared" si="6"/>
        <v>246</v>
      </c>
      <c r="G27" s="35">
        <f t="shared" si="7"/>
        <v>75000</v>
      </c>
      <c r="H27" s="35"/>
      <c r="I27" s="35">
        <f t="shared" si="8"/>
        <v>1377000</v>
      </c>
      <c r="K27">
        <f t="shared" si="9"/>
        <v>30</v>
      </c>
      <c r="M27" s="23">
        <f t="shared" si="10"/>
        <v>1827000</v>
      </c>
      <c r="O27" s="24">
        <f t="shared" si="11"/>
        <v>0.58595253367543298</v>
      </c>
      <c r="Q27">
        <f t="shared" si="4"/>
        <v>289.3</v>
      </c>
      <c r="S27">
        <f t="shared" si="5"/>
        <v>134.85</v>
      </c>
      <c r="V27" s="31">
        <f t="shared" si="13"/>
        <v>72.2</v>
      </c>
      <c r="W27">
        <f t="shared" si="14"/>
        <v>82.25</v>
      </c>
    </row>
    <row r="28" spans="1:23">
      <c r="A28">
        <f>+'1" W R'!E19*1000</f>
        <v>16000</v>
      </c>
      <c r="C28">
        <f>+'1" W R'!R19</f>
        <v>2</v>
      </c>
      <c r="E28">
        <f t="shared" si="6"/>
        <v>248</v>
      </c>
      <c r="G28" s="35">
        <f t="shared" si="7"/>
        <v>32000</v>
      </c>
      <c r="H28" s="35"/>
      <c r="I28" s="35">
        <f t="shared" si="8"/>
        <v>1409000</v>
      </c>
      <c r="K28">
        <f t="shared" si="9"/>
        <v>28</v>
      </c>
      <c r="M28" s="23">
        <f t="shared" si="10"/>
        <v>1857000</v>
      </c>
      <c r="O28" s="24">
        <f t="shared" si="11"/>
        <v>0.59557408595253369</v>
      </c>
      <c r="Q28">
        <f t="shared" si="4"/>
        <v>122.3</v>
      </c>
      <c r="S28">
        <f t="shared" si="5"/>
        <v>53.94</v>
      </c>
      <c r="V28" s="31">
        <f t="shared" si="13"/>
        <v>28.88</v>
      </c>
      <c r="W28">
        <f t="shared" si="14"/>
        <v>39.480000000000004</v>
      </c>
    </row>
    <row r="29" spans="1:23">
      <c r="A29">
        <f>+'1" W R'!E20*1000</f>
        <v>17000</v>
      </c>
      <c r="C29">
        <f>+'1" W R'!R20</f>
        <v>3</v>
      </c>
      <c r="E29">
        <f t="shared" si="6"/>
        <v>251</v>
      </c>
      <c r="G29" s="35">
        <f t="shared" si="7"/>
        <v>51000</v>
      </c>
      <c r="H29" s="35"/>
      <c r="I29" s="35">
        <f t="shared" si="8"/>
        <v>1460000</v>
      </c>
      <c r="K29">
        <f t="shared" si="9"/>
        <v>25</v>
      </c>
      <c r="M29" s="23">
        <f t="shared" si="10"/>
        <v>1885000</v>
      </c>
      <c r="O29" s="24">
        <f t="shared" si="11"/>
        <v>0.60455420141116101</v>
      </c>
      <c r="Q29">
        <f t="shared" si="4"/>
        <v>193.32</v>
      </c>
      <c r="S29">
        <f t="shared" si="5"/>
        <v>80.91</v>
      </c>
      <c r="V29" s="31">
        <f t="shared" si="13"/>
        <v>43.32</v>
      </c>
      <c r="W29">
        <f t="shared" si="14"/>
        <v>69.09</v>
      </c>
    </row>
    <row r="30" spans="1:23">
      <c r="A30">
        <f>+'1" W R'!E21*1000</f>
        <v>18000</v>
      </c>
      <c r="C30">
        <f>+'1" W R'!R21</f>
        <v>2</v>
      </c>
      <c r="E30">
        <f t="shared" si="6"/>
        <v>253</v>
      </c>
      <c r="G30" s="35">
        <f t="shared" si="7"/>
        <v>36000</v>
      </c>
      <c r="H30" s="35"/>
      <c r="I30" s="35">
        <f t="shared" si="8"/>
        <v>1496000</v>
      </c>
      <c r="K30">
        <f t="shared" si="9"/>
        <v>23</v>
      </c>
      <c r="M30" s="23">
        <f t="shared" si="10"/>
        <v>1910000</v>
      </c>
      <c r="O30" s="24">
        <f t="shared" si="11"/>
        <v>0.61257216164207828</v>
      </c>
      <c r="Q30">
        <f t="shared" si="4"/>
        <v>135.45999999999998</v>
      </c>
      <c r="S30">
        <f t="shared" si="5"/>
        <v>53.94</v>
      </c>
      <c r="V30" s="31">
        <f t="shared" si="13"/>
        <v>28.88</v>
      </c>
      <c r="W30">
        <f t="shared" si="14"/>
        <v>52.64</v>
      </c>
    </row>
    <row r="31" spans="1:23">
      <c r="A31">
        <f>+'1" W R'!E22*1000</f>
        <v>20000</v>
      </c>
      <c r="C31">
        <f>+'1" W R'!R22</f>
        <v>4</v>
      </c>
      <c r="E31">
        <f t="shared" si="6"/>
        <v>257</v>
      </c>
      <c r="G31" s="35">
        <f t="shared" si="7"/>
        <v>80000</v>
      </c>
      <c r="H31" s="35"/>
      <c r="I31" s="35">
        <f t="shared" si="8"/>
        <v>1576000</v>
      </c>
      <c r="K31">
        <f t="shared" si="9"/>
        <v>19</v>
      </c>
      <c r="M31" s="23">
        <f t="shared" si="10"/>
        <v>1956000</v>
      </c>
      <c r="O31" s="24">
        <f t="shared" si="11"/>
        <v>0.62732520846696604</v>
      </c>
      <c r="Q31">
        <f t="shared" si="4"/>
        <v>297.24</v>
      </c>
      <c r="S31">
        <f t="shared" si="5"/>
        <v>107.88</v>
      </c>
      <c r="V31" s="31">
        <f t="shared" si="13"/>
        <v>57.76</v>
      </c>
      <c r="W31">
        <f t="shared" si="14"/>
        <v>131.6</v>
      </c>
    </row>
    <row r="32" spans="1:23">
      <c r="A32">
        <f>+'1" W R'!E23*1000</f>
        <v>21000</v>
      </c>
      <c r="C32">
        <f>+'1" W R'!R23</f>
        <v>3</v>
      </c>
      <c r="E32">
        <f t="shared" si="6"/>
        <v>260</v>
      </c>
      <c r="G32" s="35">
        <f t="shared" si="7"/>
        <v>63000</v>
      </c>
      <c r="H32" s="35"/>
      <c r="I32" s="35">
        <f t="shared" si="8"/>
        <v>1639000</v>
      </c>
      <c r="K32">
        <f t="shared" si="9"/>
        <v>16</v>
      </c>
      <c r="M32" s="23">
        <f t="shared" si="10"/>
        <v>1975000</v>
      </c>
      <c r="O32" s="24">
        <f t="shared" si="11"/>
        <v>0.63341885824246313</v>
      </c>
      <c r="Q32">
        <f t="shared" si="4"/>
        <v>232.79999999999998</v>
      </c>
      <c r="S32">
        <f t="shared" si="5"/>
        <v>80.91</v>
      </c>
      <c r="V32" s="31">
        <f t="shared" si="13"/>
        <v>43.32</v>
      </c>
      <c r="W32">
        <f t="shared" si="14"/>
        <v>108.57</v>
      </c>
    </row>
    <row r="33" spans="1:26">
      <c r="A33">
        <f>+'1" W R'!E24*1000</f>
        <v>23000</v>
      </c>
      <c r="C33">
        <f>+'1" W R'!R24</f>
        <v>3</v>
      </c>
      <c r="E33">
        <f t="shared" si="6"/>
        <v>263</v>
      </c>
      <c r="G33" s="35">
        <f t="shared" si="7"/>
        <v>69000</v>
      </c>
      <c r="H33" s="35"/>
      <c r="I33" s="35">
        <f t="shared" si="8"/>
        <v>1708000</v>
      </c>
      <c r="K33">
        <f t="shared" si="9"/>
        <v>13</v>
      </c>
      <c r="M33" s="23">
        <f t="shared" si="10"/>
        <v>2007000</v>
      </c>
      <c r="O33" s="24">
        <f t="shared" si="11"/>
        <v>0.64368184733803724</v>
      </c>
      <c r="Q33">
        <f t="shared" si="4"/>
        <v>252.54</v>
      </c>
      <c r="S33">
        <f t="shared" si="5"/>
        <v>80.91</v>
      </c>
      <c r="V33" s="31">
        <f t="shared" si="13"/>
        <v>43.32</v>
      </c>
      <c r="W33">
        <f t="shared" si="14"/>
        <v>128.31</v>
      </c>
    </row>
    <row r="34" spans="1:26">
      <c r="A34">
        <f>+'1" W R'!E25*1000</f>
        <v>28000</v>
      </c>
      <c r="C34">
        <f>+'1" W R'!R25</f>
        <v>2</v>
      </c>
      <c r="E34">
        <f t="shared" si="6"/>
        <v>265</v>
      </c>
      <c r="G34" s="35">
        <f t="shared" si="7"/>
        <v>56000</v>
      </c>
      <c r="H34" s="35"/>
      <c r="I34" s="35">
        <f t="shared" si="8"/>
        <v>1764000</v>
      </c>
      <c r="K34">
        <f t="shared" si="9"/>
        <v>11</v>
      </c>
      <c r="M34" s="23">
        <f t="shared" si="10"/>
        <v>2072000</v>
      </c>
      <c r="O34" s="24">
        <f t="shared" si="11"/>
        <v>0.66452854393842209</v>
      </c>
      <c r="Q34">
        <f t="shared" si="4"/>
        <v>200.23999999999998</v>
      </c>
      <c r="S34">
        <f t="shared" si="5"/>
        <v>53.94</v>
      </c>
      <c r="V34" s="31">
        <f t="shared" si="13"/>
        <v>28.88</v>
      </c>
      <c r="W34" s="31">
        <f>$S$5*15*C34</f>
        <v>98.7</v>
      </c>
      <c r="X34">
        <f>$S$6*((A34-25000)/1000)*C34</f>
        <v>18.72</v>
      </c>
    </row>
    <row r="35" spans="1:26">
      <c r="A35">
        <f>+'1" W R'!E26*1000</f>
        <v>31000</v>
      </c>
      <c r="C35">
        <f>+'1" W R'!R26</f>
        <v>1</v>
      </c>
      <c r="E35">
        <f t="shared" si="6"/>
        <v>266</v>
      </c>
      <c r="G35" s="35">
        <f t="shared" si="7"/>
        <v>31000</v>
      </c>
      <c r="H35" s="35"/>
      <c r="I35" s="35">
        <f t="shared" si="8"/>
        <v>1795000</v>
      </c>
      <c r="K35">
        <f t="shared" si="9"/>
        <v>10</v>
      </c>
      <c r="M35" s="23">
        <f t="shared" si="10"/>
        <v>2105000</v>
      </c>
      <c r="O35" s="24">
        <f t="shared" si="11"/>
        <v>0.67511225144323284</v>
      </c>
      <c r="Q35">
        <f t="shared" si="4"/>
        <v>109.47999999999999</v>
      </c>
      <c r="S35">
        <f t="shared" si="5"/>
        <v>26.97</v>
      </c>
      <c r="V35" s="31">
        <f t="shared" si="13"/>
        <v>14.44</v>
      </c>
      <c r="W35" s="31">
        <f t="shared" ref="W35:W45" si="15">$S$5*15*C35</f>
        <v>49.35</v>
      </c>
      <c r="X35">
        <f t="shared" ref="X35:X39" si="16">$S$6*((A35-25000)/1000)*C35</f>
        <v>18.72</v>
      </c>
    </row>
    <row r="36" spans="1:26">
      <c r="A36">
        <f>+'1" W R'!E27*1000</f>
        <v>34000</v>
      </c>
      <c r="C36">
        <f>+'1" W R'!R27</f>
        <v>1</v>
      </c>
      <c r="E36">
        <f t="shared" si="6"/>
        <v>267</v>
      </c>
      <c r="G36" s="35">
        <f t="shared" si="7"/>
        <v>34000</v>
      </c>
      <c r="H36" s="35"/>
      <c r="I36" s="35">
        <f t="shared" si="8"/>
        <v>1829000</v>
      </c>
      <c r="K36">
        <f t="shared" si="9"/>
        <v>9</v>
      </c>
      <c r="M36" s="23">
        <f t="shared" si="10"/>
        <v>2135000</v>
      </c>
      <c r="O36" s="24">
        <f t="shared" si="11"/>
        <v>0.68473380372033354</v>
      </c>
      <c r="Q36">
        <f t="shared" si="4"/>
        <v>118.83999999999999</v>
      </c>
      <c r="S36">
        <f t="shared" si="5"/>
        <v>26.97</v>
      </c>
      <c r="V36" s="31">
        <f t="shared" si="13"/>
        <v>14.44</v>
      </c>
      <c r="W36" s="31">
        <f t="shared" si="15"/>
        <v>49.35</v>
      </c>
      <c r="X36">
        <f t="shared" si="16"/>
        <v>28.080000000000002</v>
      </c>
    </row>
    <row r="37" spans="1:26">
      <c r="A37">
        <f>+'1" W R'!E28*1000</f>
        <v>36000</v>
      </c>
      <c r="C37">
        <f>+'1" W R'!R28</f>
        <v>1</v>
      </c>
      <c r="E37">
        <f t="shared" si="6"/>
        <v>268</v>
      </c>
      <c r="G37" s="35">
        <f t="shared" si="7"/>
        <v>36000</v>
      </c>
      <c r="H37" s="35"/>
      <c r="I37" s="35">
        <f t="shared" si="8"/>
        <v>1865000</v>
      </c>
      <c r="K37">
        <f t="shared" si="9"/>
        <v>8</v>
      </c>
      <c r="M37" s="23">
        <f t="shared" si="10"/>
        <v>2153000</v>
      </c>
      <c r="O37" s="24">
        <f t="shared" si="11"/>
        <v>0.69050673508659399</v>
      </c>
      <c r="Q37">
        <f t="shared" si="4"/>
        <v>125.07999999999998</v>
      </c>
      <c r="S37">
        <f t="shared" si="5"/>
        <v>26.97</v>
      </c>
      <c r="V37" s="31">
        <f t="shared" si="13"/>
        <v>14.44</v>
      </c>
      <c r="W37" s="31">
        <f t="shared" si="15"/>
        <v>49.35</v>
      </c>
      <c r="X37">
        <f t="shared" si="16"/>
        <v>34.32</v>
      </c>
    </row>
    <row r="38" spans="1:26">
      <c r="A38">
        <f>+'1" W R'!E29*1000</f>
        <v>37000</v>
      </c>
      <c r="C38">
        <f>+'1" W R'!R29</f>
        <v>1</v>
      </c>
      <c r="E38">
        <f t="shared" si="6"/>
        <v>269</v>
      </c>
      <c r="G38" s="35">
        <f t="shared" si="7"/>
        <v>37000</v>
      </c>
      <c r="H38" s="35"/>
      <c r="I38" s="35">
        <f t="shared" si="8"/>
        <v>1902000</v>
      </c>
      <c r="K38">
        <f t="shared" si="9"/>
        <v>7</v>
      </c>
      <c r="M38" s="23">
        <f t="shared" si="10"/>
        <v>2161000</v>
      </c>
      <c r="O38" s="24">
        <f t="shared" si="11"/>
        <v>0.69307248236048746</v>
      </c>
      <c r="Q38">
        <f t="shared" si="4"/>
        <v>128.19999999999999</v>
      </c>
      <c r="S38">
        <f t="shared" si="5"/>
        <v>26.97</v>
      </c>
      <c r="V38" s="31">
        <f t="shared" si="13"/>
        <v>14.44</v>
      </c>
      <c r="W38" s="31">
        <f t="shared" si="15"/>
        <v>49.35</v>
      </c>
      <c r="X38">
        <f t="shared" si="16"/>
        <v>37.44</v>
      </c>
    </row>
    <row r="39" spans="1:26">
      <c r="A39">
        <f>+'1" W R'!E30*1000</f>
        <v>40000</v>
      </c>
      <c r="C39">
        <f>+'1" W R'!R30</f>
        <v>1</v>
      </c>
      <c r="E39">
        <f t="shared" si="6"/>
        <v>270</v>
      </c>
      <c r="G39" s="35">
        <f t="shared" si="7"/>
        <v>40000</v>
      </c>
      <c r="H39" s="35"/>
      <c r="I39" s="35">
        <f t="shared" si="8"/>
        <v>1942000</v>
      </c>
      <c r="K39">
        <f t="shared" si="9"/>
        <v>6</v>
      </c>
      <c r="M39" s="23">
        <f t="shared" si="10"/>
        <v>2182000</v>
      </c>
      <c r="O39" s="24">
        <f t="shared" si="11"/>
        <v>0.69980756895445795</v>
      </c>
      <c r="Q39">
        <f t="shared" si="4"/>
        <v>137.56</v>
      </c>
      <c r="S39">
        <f t="shared" si="5"/>
        <v>26.97</v>
      </c>
      <c r="V39" s="31">
        <f t="shared" si="13"/>
        <v>14.44</v>
      </c>
      <c r="W39" s="31">
        <f t="shared" si="15"/>
        <v>49.35</v>
      </c>
      <c r="X39">
        <f t="shared" si="16"/>
        <v>46.800000000000004</v>
      </c>
    </row>
    <row r="40" spans="1:26">
      <c r="A40">
        <f>+'1" W R'!E31*1000</f>
        <v>61000</v>
      </c>
      <c r="C40">
        <f>+'1" W R'!R31</f>
        <v>1</v>
      </c>
      <c r="E40">
        <f t="shared" si="6"/>
        <v>271</v>
      </c>
      <c r="G40" s="35">
        <f t="shared" si="7"/>
        <v>61000</v>
      </c>
      <c r="H40" s="35"/>
      <c r="I40" s="35">
        <f t="shared" si="8"/>
        <v>2003000</v>
      </c>
      <c r="K40">
        <f t="shared" si="9"/>
        <v>5</v>
      </c>
      <c r="M40" s="23">
        <f t="shared" si="10"/>
        <v>2308000</v>
      </c>
      <c r="O40" s="24">
        <f t="shared" si="11"/>
        <v>0.74021808851828097</v>
      </c>
      <c r="Q40">
        <f t="shared" si="4"/>
        <v>199.45</v>
      </c>
      <c r="S40">
        <f t="shared" si="5"/>
        <v>26.97</v>
      </c>
      <c r="V40" s="31">
        <f t="shared" si="13"/>
        <v>14.44</v>
      </c>
      <c r="W40" s="31">
        <f t="shared" si="15"/>
        <v>49.35</v>
      </c>
      <c r="X40" s="31">
        <f>$S$6*25*C40</f>
        <v>78</v>
      </c>
      <c r="Y40">
        <f>$S$7*((A40-50000)/1000)*C40</f>
        <v>30.69</v>
      </c>
    </row>
    <row r="41" spans="1:26">
      <c r="A41">
        <f>+'1" W R'!E32*1000</f>
        <v>72000</v>
      </c>
      <c r="C41">
        <f>+'1" W R'!R32</f>
        <v>1</v>
      </c>
      <c r="E41">
        <f t="shared" si="6"/>
        <v>272</v>
      </c>
      <c r="G41" s="35">
        <f t="shared" si="7"/>
        <v>72000</v>
      </c>
      <c r="H41" s="35"/>
      <c r="I41" s="35">
        <f t="shared" si="8"/>
        <v>2075000</v>
      </c>
      <c r="K41">
        <f t="shared" si="9"/>
        <v>4</v>
      </c>
      <c r="M41" s="23">
        <f t="shared" si="10"/>
        <v>2363000</v>
      </c>
      <c r="O41" s="24">
        <f t="shared" si="11"/>
        <v>0.75785760102629895</v>
      </c>
      <c r="Q41">
        <f t="shared" si="4"/>
        <v>230.14</v>
      </c>
      <c r="S41">
        <f t="shared" si="5"/>
        <v>26.97</v>
      </c>
      <c r="V41" s="31">
        <f t="shared" si="13"/>
        <v>14.44</v>
      </c>
      <c r="W41" s="31">
        <f t="shared" si="15"/>
        <v>49.35</v>
      </c>
      <c r="X41" s="31">
        <f t="shared" ref="X41:X45" si="17">$S$6*25*C41</f>
        <v>78</v>
      </c>
      <c r="Y41">
        <f t="shared" ref="Y41" si="18">$S$7*((A41-50000)/1000)*C41</f>
        <v>61.38</v>
      </c>
    </row>
    <row r="42" spans="1:26">
      <c r="A42">
        <f>+'1" W R'!E33*1000</f>
        <v>127000</v>
      </c>
      <c r="C42">
        <f>+'1" W R'!R33</f>
        <v>1</v>
      </c>
      <c r="E42">
        <f t="shared" si="6"/>
        <v>273</v>
      </c>
      <c r="G42" s="35">
        <f t="shared" si="7"/>
        <v>127000</v>
      </c>
      <c r="H42" s="35"/>
      <c r="I42" s="35">
        <f t="shared" si="8"/>
        <v>2202000</v>
      </c>
      <c r="K42">
        <f t="shared" si="9"/>
        <v>3</v>
      </c>
      <c r="M42" s="23">
        <f t="shared" si="10"/>
        <v>2583000</v>
      </c>
      <c r="O42" s="24">
        <f t="shared" si="11"/>
        <v>0.82841565105837078</v>
      </c>
      <c r="Q42">
        <f t="shared" si="4"/>
        <v>377.11</v>
      </c>
      <c r="S42">
        <f t="shared" si="5"/>
        <v>26.97</v>
      </c>
      <c r="V42" s="31">
        <f t="shared" si="13"/>
        <v>14.44</v>
      </c>
      <c r="W42" s="31">
        <f t="shared" si="15"/>
        <v>49.35</v>
      </c>
      <c r="X42" s="31">
        <f t="shared" si="17"/>
        <v>78</v>
      </c>
      <c r="Y42" s="31">
        <f>$S$7*50*C42</f>
        <v>139.5</v>
      </c>
      <c r="Z42">
        <f>$S$8*((A42-100000)/1000)*C42</f>
        <v>68.849999999999994</v>
      </c>
    </row>
    <row r="43" spans="1:26">
      <c r="A43">
        <f>+'1" W R'!E34*1000</f>
        <v>181000</v>
      </c>
      <c r="C43">
        <f>+'1" W R'!R34</f>
        <v>1</v>
      </c>
      <c r="E43">
        <f t="shared" si="6"/>
        <v>274</v>
      </c>
      <c r="G43" s="35">
        <f t="shared" si="7"/>
        <v>181000</v>
      </c>
      <c r="H43" s="35"/>
      <c r="I43" s="35">
        <f t="shared" si="8"/>
        <v>2383000</v>
      </c>
      <c r="K43">
        <f t="shared" si="9"/>
        <v>2</v>
      </c>
      <c r="M43" s="23">
        <f t="shared" si="10"/>
        <v>2745000</v>
      </c>
      <c r="O43" s="24">
        <f t="shared" si="11"/>
        <v>0.88037203335471459</v>
      </c>
      <c r="Q43">
        <f t="shared" si="4"/>
        <v>514.80999999999995</v>
      </c>
      <c r="S43">
        <f t="shared" si="5"/>
        <v>26.97</v>
      </c>
      <c r="V43" s="31">
        <f t="shared" si="13"/>
        <v>14.44</v>
      </c>
      <c r="W43" s="31">
        <f t="shared" si="15"/>
        <v>49.35</v>
      </c>
      <c r="X43" s="31">
        <f t="shared" si="17"/>
        <v>78</v>
      </c>
      <c r="Y43" s="31">
        <f t="shared" ref="Y43:Y45" si="19">$S$7*50*C43</f>
        <v>139.5</v>
      </c>
      <c r="Z43">
        <f t="shared" ref="Z43:Z45" si="20">$S$8*((A43-100000)/1000)*C43</f>
        <v>206.54999999999998</v>
      </c>
    </row>
    <row r="44" spans="1:26">
      <c r="A44">
        <f>+'1" W R'!E35*1000</f>
        <v>324000</v>
      </c>
      <c r="C44">
        <f>+'1" W R'!R35</f>
        <v>1</v>
      </c>
      <c r="E44">
        <f t="shared" si="6"/>
        <v>275</v>
      </c>
      <c r="G44" s="35">
        <f t="shared" si="7"/>
        <v>324000</v>
      </c>
      <c r="H44" s="35"/>
      <c r="I44" s="35">
        <f t="shared" si="8"/>
        <v>2707000</v>
      </c>
      <c r="K44">
        <f t="shared" si="9"/>
        <v>1</v>
      </c>
      <c r="M44" s="23">
        <f t="shared" si="10"/>
        <v>3031000</v>
      </c>
      <c r="O44" s="24">
        <f t="shared" si="11"/>
        <v>0.97209749839640791</v>
      </c>
      <c r="Q44">
        <f t="shared" si="4"/>
        <v>879.45999999999992</v>
      </c>
      <c r="S44">
        <f t="shared" si="5"/>
        <v>26.97</v>
      </c>
      <c r="V44" s="31">
        <f t="shared" si="13"/>
        <v>14.44</v>
      </c>
      <c r="W44" s="31">
        <f t="shared" si="15"/>
        <v>49.35</v>
      </c>
      <c r="X44" s="31">
        <f t="shared" si="17"/>
        <v>78</v>
      </c>
      <c r="Y44" s="31">
        <f t="shared" si="19"/>
        <v>139.5</v>
      </c>
      <c r="Z44">
        <f t="shared" si="20"/>
        <v>571.19999999999993</v>
      </c>
    </row>
    <row r="45" spans="1:26">
      <c r="A45">
        <f>+'1" W R'!E36*1000</f>
        <v>411000</v>
      </c>
      <c r="C45">
        <f>+'1" W R'!R36</f>
        <v>1</v>
      </c>
      <c r="E45">
        <f t="shared" si="6"/>
        <v>276</v>
      </c>
      <c r="G45" s="35">
        <f t="shared" si="7"/>
        <v>411000</v>
      </c>
      <c r="H45" s="35"/>
      <c r="I45" s="35">
        <f t="shared" si="8"/>
        <v>3118000</v>
      </c>
      <c r="K45">
        <f t="shared" si="9"/>
        <v>0</v>
      </c>
      <c r="M45" s="23">
        <f t="shared" si="10"/>
        <v>3118000</v>
      </c>
      <c r="O45" s="24">
        <f t="shared" si="11"/>
        <v>1</v>
      </c>
      <c r="Q45">
        <f t="shared" si="4"/>
        <v>1101.31</v>
      </c>
      <c r="S45">
        <f t="shared" si="5"/>
        <v>26.97</v>
      </c>
      <c r="V45" s="31">
        <f t="shared" si="13"/>
        <v>14.44</v>
      </c>
      <c r="W45" s="31">
        <f t="shared" si="15"/>
        <v>49.35</v>
      </c>
      <c r="X45" s="31">
        <f t="shared" si="17"/>
        <v>78</v>
      </c>
      <c r="Y45" s="31">
        <f t="shared" si="19"/>
        <v>139.5</v>
      </c>
      <c r="Z45">
        <f t="shared" si="20"/>
        <v>793.05</v>
      </c>
    </row>
    <row r="47" spans="1:26">
      <c r="Q47">
        <f>SUM(Q12:Q45)</f>
        <v>13242.21</v>
      </c>
      <c r="S47">
        <f>SUM(S12:S45)</f>
        <v>7443.7200000000012</v>
      </c>
      <c r="V47">
        <f>SUM(V12:V45)</f>
        <v>1458.4400000000007</v>
      </c>
      <c r="W47">
        <f>SUM(W12:W45)</f>
        <v>1398.2499999999995</v>
      </c>
      <c r="X47">
        <f>SUM(X12:X45)</f>
        <v>652.08000000000004</v>
      </c>
      <c r="Y47">
        <f>SUM(Y12:Y45)</f>
        <v>650.06999999999994</v>
      </c>
      <c r="Z47">
        <f>SUM(Z12:Z45)</f>
        <v>1639.6499999999999</v>
      </c>
    </row>
    <row r="49" spans="19:26">
      <c r="S49" s="212">
        <f>+S47/S2</f>
        <v>276.00000000000006</v>
      </c>
      <c r="T49" s="212"/>
      <c r="U49" s="212"/>
      <c r="V49" s="212">
        <f>+V47/S4</f>
        <v>404.00000000000023</v>
      </c>
      <c r="W49" s="212">
        <f>+W47/S5</f>
        <v>424.99999999999983</v>
      </c>
      <c r="X49" s="212">
        <f>+X47/S6</f>
        <v>209</v>
      </c>
      <c r="Y49" s="212">
        <f>+Y47/S7</f>
        <v>232.99999999999997</v>
      </c>
      <c r="Z49" s="212">
        <f>+Z47/S8</f>
        <v>643</v>
      </c>
    </row>
  </sheetData>
  <pageMargins left="0.7" right="0.7" top="0.75" bottom="0.75" header="0.3" footer="0.3"/>
  <pageSetup scale="95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R92"/>
  <sheetViews>
    <sheetView workbookViewId="0">
      <selection activeCell="E3" sqref="E3:E92"/>
    </sheetView>
  </sheetViews>
  <sheetFormatPr defaultRowHeight="12.75"/>
  <sheetData>
    <row r="1" spans="1:18" s="1" customFormat="1" ht="12.75" customHeight="1">
      <c r="A1" s="1" t="s">
        <v>56</v>
      </c>
      <c r="B1" s="1" t="s">
        <v>55</v>
      </c>
      <c r="C1" s="1" t="s">
        <v>0</v>
      </c>
      <c r="D1" s="1" t="s">
        <v>54</v>
      </c>
      <c r="E1" s="1" t="s">
        <v>302</v>
      </c>
      <c r="F1" s="3" t="s">
        <v>1</v>
      </c>
      <c r="G1" s="3" t="s">
        <v>2</v>
      </c>
      <c r="H1" s="3" t="s">
        <v>3</v>
      </c>
      <c r="I1" s="3" t="s">
        <v>4</v>
      </c>
      <c r="J1" s="3" t="s">
        <v>5</v>
      </c>
      <c r="K1" s="3" t="s">
        <v>6</v>
      </c>
      <c r="L1" s="3" t="s">
        <v>7</v>
      </c>
      <c r="M1" s="3" t="s">
        <v>8</v>
      </c>
      <c r="N1" s="3" t="s">
        <v>9</v>
      </c>
      <c r="O1" s="3" t="s">
        <v>10</v>
      </c>
      <c r="P1" s="3" t="s">
        <v>11</v>
      </c>
      <c r="Q1" s="3" t="s">
        <v>12</v>
      </c>
      <c r="R1" s="1" t="s">
        <v>13</v>
      </c>
    </row>
    <row r="3" spans="1:18" s="1" customFormat="1" ht="12.75" customHeight="1">
      <c r="A3" s="3" t="s">
        <v>27</v>
      </c>
      <c r="B3" s="3" t="s">
        <v>28</v>
      </c>
      <c r="C3" s="3" t="s">
        <v>29</v>
      </c>
      <c r="D3" s="3" t="s">
        <v>37</v>
      </c>
      <c r="E3" s="29">
        <v>0</v>
      </c>
      <c r="F3" s="2">
        <v>1</v>
      </c>
      <c r="G3" s="2">
        <v>2</v>
      </c>
      <c r="H3" s="2">
        <v>3</v>
      </c>
      <c r="I3" s="2">
        <v>2</v>
      </c>
      <c r="J3" s="2">
        <v>4</v>
      </c>
      <c r="K3" s="2">
        <v>1</v>
      </c>
      <c r="L3" s="2">
        <v>1</v>
      </c>
      <c r="M3" s="2">
        <v>1</v>
      </c>
      <c r="N3" s="2">
        <v>1</v>
      </c>
      <c r="O3" s="2">
        <v>2</v>
      </c>
      <c r="P3" s="2">
        <v>2</v>
      </c>
      <c r="Q3" s="2">
        <v>1</v>
      </c>
      <c r="R3" s="2">
        <v>21</v>
      </c>
    </row>
    <row r="4" spans="1:18" s="1" customFormat="1" ht="12.75" customHeight="1">
      <c r="A4" s="3" t="s">
        <v>27</v>
      </c>
      <c r="B4" s="3" t="s">
        <v>28</v>
      </c>
      <c r="C4" s="3" t="s">
        <v>29</v>
      </c>
      <c r="D4" s="3" t="s">
        <v>37</v>
      </c>
      <c r="E4" s="29">
        <v>1</v>
      </c>
      <c r="F4" s="2">
        <v>2</v>
      </c>
      <c r="G4" s="2">
        <v>1</v>
      </c>
      <c r="I4" s="2">
        <v>1</v>
      </c>
      <c r="K4" s="2">
        <v>2</v>
      </c>
      <c r="L4" s="2">
        <v>1</v>
      </c>
      <c r="M4" s="2">
        <v>2</v>
      </c>
      <c r="N4" s="2">
        <v>1</v>
      </c>
      <c r="O4" s="2">
        <v>1</v>
      </c>
      <c r="Q4" s="2">
        <v>1</v>
      </c>
      <c r="R4" s="2">
        <v>12</v>
      </c>
    </row>
    <row r="5" spans="1:18" s="1" customFormat="1" ht="12.75" customHeight="1">
      <c r="A5" s="3" t="s">
        <v>27</v>
      </c>
      <c r="B5" s="3" t="s">
        <v>28</v>
      </c>
      <c r="C5" s="3" t="s">
        <v>29</v>
      </c>
      <c r="D5" s="3" t="s">
        <v>37</v>
      </c>
      <c r="E5" s="29">
        <v>2</v>
      </c>
      <c r="G5" s="2">
        <v>1</v>
      </c>
      <c r="L5" s="2">
        <v>1</v>
      </c>
      <c r="N5" s="2">
        <v>1</v>
      </c>
      <c r="R5" s="2">
        <v>3</v>
      </c>
    </row>
    <row r="6" spans="1:18" s="1" customFormat="1" ht="12.75" customHeight="1">
      <c r="A6" s="3" t="s">
        <v>27</v>
      </c>
      <c r="B6" s="3" t="s">
        <v>28</v>
      </c>
      <c r="C6" s="3" t="s">
        <v>29</v>
      </c>
      <c r="D6" s="3" t="s">
        <v>37</v>
      </c>
      <c r="E6" s="29">
        <v>3</v>
      </c>
      <c r="F6" s="2">
        <v>1</v>
      </c>
      <c r="H6" s="2">
        <v>2</v>
      </c>
      <c r="L6" s="2">
        <v>1</v>
      </c>
      <c r="Q6" s="2">
        <v>2</v>
      </c>
      <c r="R6" s="2">
        <v>6</v>
      </c>
    </row>
    <row r="7" spans="1:18" s="1" customFormat="1" ht="12.75" customHeight="1">
      <c r="A7" s="3" t="s">
        <v>27</v>
      </c>
      <c r="B7" s="3" t="s">
        <v>28</v>
      </c>
      <c r="C7" s="3" t="s">
        <v>29</v>
      </c>
      <c r="D7" s="3" t="s">
        <v>37</v>
      </c>
      <c r="E7" s="29">
        <v>4</v>
      </c>
      <c r="F7" s="2">
        <v>1</v>
      </c>
      <c r="G7" s="2">
        <v>1</v>
      </c>
      <c r="I7" s="2">
        <v>2</v>
      </c>
      <c r="J7" s="2">
        <v>1</v>
      </c>
      <c r="K7" s="2">
        <v>1</v>
      </c>
      <c r="M7" s="2">
        <v>1</v>
      </c>
      <c r="N7" s="2">
        <v>1</v>
      </c>
      <c r="O7" s="2">
        <v>1</v>
      </c>
      <c r="P7" s="2">
        <v>1</v>
      </c>
      <c r="Q7" s="2">
        <v>1</v>
      </c>
      <c r="R7" s="2">
        <v>11</v>
      </c>
    </row>
    <row r="8" spans="1:18" s="1" customFormat="1" ht="12.75" customHeight="1">
      <c r="A8" s="3" t="s">
        <v>27</v>
      </c>
      <c r="B8" s="3" t="s">
        <v>28</v>
      </c>
      <c r="C8" s="3" t="s">
        <v>29</v>
      </c>
      <c r="D8" s="3" t="s">
        <v>37</v>
      </c>
      <c r="E8" s="29">
        <v>5</v>
      </c>
      <c r="G8" s="2">
        <v>1</v>
      </c>
      <c r="L8" s="2">
        <v>1</v>
      </c>
      <c r="O8" s="2">
        <v>1</v>
      </c>
      <c r="P8" s="2">
        <v>1</v>
      </c>
      <c r="R8" s="2">
        <v>4</v>
      </c>
    </row>
    <row r="9" spans="1:18" s="1" customFormat="1" ht="12.75" customHeight="1">
      <c r="A9" s="3" t="s">
        <v>27</v>
      </c>
      <c r="B9" s="3" t="s">
        <v>28</v>
      </c>
      <c r="C9" s="3" t="s">
        <v>29</v>
      </c>
      <c r="D9" s="3" t="s">
        <v>37</v>
      </c>
      <c r="E9" s="29">
        <v>6</v>
      </c>
      <c r="H9" s="2">
        <v>1</v>
      </c>
      <c r="I9" s="2">
        <v>1</v>
      </c>
      <c r="J9" s="2">
        <v>1</v>
      </c>
      <c r="K9" s="2">
        <v>1</v>
      </c>
      <c r="M9" s="2">
        <v>1</v>
      </c>
      <c r="Q9" s="2">
        <v>1</v>
      </c>
      <c r="R9" s="2">
        <v>6</v>
      </c>
    </row>
    <row r="10" spans="1:18" s="1" customFormat="1" ht="12.75" customHeight="1">
      <c r="A10" s="3" t="s">
        <v>27</v>
      </c>
      <c r="B10" s="3" t="s">
        <v>28</v>
      </c>
      <c r="C10" s="3" t="s">
        <v>29</v>
      </c>
      <c r="D10" s="3" t="s">
        <v>37</v>
      </c>
      <c r="E10" s="29">
        <v>7</v>
      </c>
      <c r="M10" s="2">
        <v>1</v>
      </c>
      <c r="N10" s="2">
        <v>2</v>
      </c>
      <c r="O10" s="2">
        <v>1</v>
      </c>
      <c r="R10" s="2">
        <v>4</v>
      </c>
    </row>
    <row r="11" spans="1:18" s="1" customFormat="1" ht="12.75" customHeight="1">
      <c r="A11" s="3" t="s">
        <v>27</v>
      </c>
      <c r="B11" s="3" t="s">
        <v>28</v>
      </c>
      <c r="C11" s="3" t="s">
        <v>29</v>
      </c>
      <c r="D11" s="3" t="s">
        <v>37</v>
      </c>
      <c r="E11" s="29">
        <v>8</v>
      </c>
      <c r="J11" s="2">
        <v>1</v>
      </c>
      <c r="K11" s="2">
        <v>1</v>
      </c>
      <c r="L11" s="2">
        <v>1</v>
      </c>
      <c r="P11" s="2">
        <v>2</v>
      </c>
      <c r="R11" s="2">
        <v>5</v>
      </c>
    </row>
    <row r="12" spans="1:18" s="1" customFormat="1" ht="12.75" customHeight="1">
      <c r="A12" s="3" t="s">
        <v>27</v>
      </c>
      <c r="B12" s="3" t="s">
        <v>28</v>
      </c>
      <c r="C12" s="3" t="s">
        <v>29</v>
      </c>
      <c r="D12" s="3" t="s">
        <v>37</v>
      </c>
      <c r="E12" s="29">
        <v>9</v>
      </c>
      <c r="G12" s="2">
        <v>1</v>
      </c>
      <c r="P12" s="2">
        <v>1</v>
      </c>
      <c r="R12" s="2">
        <v>2</v>
      </c>
    </row>
    <row r="13" spans="1:18" s="1" customFormat="1" ht="12.75" customHeight="1">
      <c r="A13" s="3" t="s">
        <v>27</v>
      </c>
      <c r="B13" s="3" t="s">
        <v>28</v>
      </c>
      <c r="C13" s="3" t="s">
        <v>29</v>
      </c>
      <c r="D13" s="3" t="s">
        <v>37</v>
      </c>
      <c r="E13" s="29">
        <v>10</v>
      </c>
      <c r="I13" s="2">
        <v>1</v>
      </c>
      <c r="J13" s="2">
        <v>1</v>
      </c>
      <c r="R13" s="2">
        <v>2</v>
      </c>
    </row>
    <row r="14" spans="1:18" s="1" customFormat="1" ht="12.75" customHeight="1">
      <c r="A14" s="3" t="s">
        <v>27</v>
      </c>
      <c r="B14" s="3" t="s">
        <v>28</v>
      </c>
      <c r="C14" s="3" t="s">
        <v>29</v>
      </c>
      <c r="D14" s="3" t="s">
        <v>37</v>
      </c>
      <c r="E14" s="29">
        <v>11</v>
      </c>
      <c r="M14" s="2">
        <v>1</v>
      </c>
      <c r="N14" s="2">
        <v>1</v>
      </c>
      <c r="R14" s="2">
        <v>2</v>
      </c>
    </row>
    <row r="15" spans="1:18" s="1" customFormat="1" ht="12.75" customHeight="1">
      <c r="A15" s="3" t="s">
        <v>27</v>
      </c>
      <c r="B15" s="3" t="s">
        <v>28</v>
      </c>
      <c r="C15" s="3" t="s">
        <v>29</v>
      </c>
      <c r="D15" s="3" t="s">
        <v>37</v>
      </c>
      <c r="E15" s="29">
        <v>12</v>
      </c>
      <c r="F15" s="2">
        <v>1</v>
      </c>
      <c r="K15" s="2">
        <v>1</v>
      </c>
      <c r="Q15" s="2">
        <v>1</v>
      </c>
      <c r="R15" s="2">
        <v>3</v>
      </c>
    </row>
    <row r="16" spans="1:18" s="1" customFormat="1" ht="12.75" customHeight="1">
      <c r="A16" s="3" t="s">
        <v>27</v>
      </c>
      <c r="B16" s="3" t="s">
        <v>28</v>
      </c>
      <c r="C16" s="3" t="s">
        <v>29</v>
      </c>
      <c r="D16" s="3" t="s">
        <v>37</v>
      </c>
      <c r="E16" s="29">
        <v>13</v>
      </c>
      <c r="H16" s="2">
        <v>1</v>
      </c>
      <c r="R16" s="2">
        <v>1</v>
      </c>
    </row>
    <row r="17" spans="1:18" s="1" customFormat="1" ht="12.75" customHeight="1">
      <c r="A17" s="3" t="s">
        <v>27</v>
      </c>
      <c r="B17" s="3" t="s">
        <v>28</v>
      </c>
      <c r="C17" s="3" t="s">
        <v>29</v>
      </c>
      <c r="D17" s="3" t="s">
        <v>37</v>
      </c>
      <c r="E17" s="29">
        <v>14</v>
      </c>
      <c r="F17" s="2">
        <v>1</v>
      </c>
      <c r="M17" s="2">
        <v>1</v>
      </c>
      <c r="O17" s="2">
        <v>1</v>
      </c>
      <c r="R17" s="2">
        <v>3</v>
      </c>
    </row>
    <row r="18" spans="1:18" s="1" customFormat="1" ht="12.75" customHeight="1">
      <c r="A18" s="3" t="s">
        <v>27</v>
      </c>
      <c r="B18" s="3" t="s">
        <v>28</v>
      </c>
      <c r="C18" s="3" t="s">
        <v>29</v>
      </c>
      <c r="D18" s="3" t="s">
        <v>37</v>
      </c>
      <c r="E18" s="29">
        <v>15</v>
      </c>
      <c r="G18" s="2">
        <v>1</v>
      </c>
      <c r="L18" s="2">
        <v>1</v>
      </c>
      <c r="Q18" s="2">
        <v>1</v>
      </c>
      <c r="R18" s="2">
        <v>3</v>
      </c>
    </row>
    <row r="19" spans="1:18" s="1" customFormat="1" ht="12.75" customHeight="1">
      <c r="A19" s="3" t="s">
        <v>27</v>
      </c>
      <c r="B19" s="3" t="s">
        <v>28</v>
      </c>
      <c r="C19" s="3" t="s">
        <v>29</v>
      </c>
      <c r="D19" s="3" t="s">
        <v>37</v>
      </c>
      <c r="E19" s="29">
        <v>16</v>
      </c>
      <c r="F19" s="2">
        <v>1</v>
      </c>
      <c r="I19" s="2">
        <v>1</v>
      </c>
      <c r="Q19" s="2">
        <v>1</v>
      </c>
      <c r="R19" s="2">
        <v>3</v>
      </c>
    </row>
    <row r="20" spans="1:18" s="1" customFormat="1" ht="12.75" customHeight="1">
      <c r="A20" s="3" t="s">
        <v>27</v>
      </c>
      <c r="B20" s="3" t="s">
        <v>28</v>
      </c>
      <c r="C20" s="3" t="s">
        <v>29</v>
      </c>
      <c r="D20" s="3" t="s">
        <v>37</v>
      </c>
      <c r="E20" s="29">
        <v>18</v>
      </c>
      <c r="L20" s="2">
        <v>1</v>
      </c>
      <c r="R20" s="2">
        <v>1</v>
      </c>
    </row>
    <row r="21" spans="1:18" s="1" customFormat="1" ht="12.75" customHeight="1">
      <c r="A21" s="3" t="s">
        <v>27</v>
      </c>
      <c r="B21" s="3" t="s">
        <v>28</v>
      </c>
      <c r="C21" s="3" t="s">
        <v>29</v>
      </c>
      <c r="D21" s="3" t="s">
        <v>37</v>
      </c>
      <c r="E21" s="29">
        <v>20</v>
      </c>
      <c r="H21" s="2">
        <v>1</v>
      </c>
      <c r="R21" s="2">
        <v>1</v>
      </c>
    </row>
    <row r="22" spans="1:18" s="1" customFormat="1" ht="12.75" customHeight="1">
      <c r="A22" s="3" t="s">
        <v>27</v>
      </c>
      <c r="B22" s="3" t="s">
        <v>28</v>
      </c>
      <c r="C22" s="3" t="s">
        <v>29</v>
      </c>
      <c r="D22" s="3" t="s">
        <v>37</v>
      </c>
      <c r="E22" s="29">
        <v>21</v>
      </c>
      <c r="O22" s="2">
        <v>1</v>
      </c>
      <c r="P22" s="2">
        <v>1</v>
      </c>
      <c r="R22" s="2">
        <v>2</v>
      </c>
    </row>
    <row r="23" spans="1:18" s="1" customFormat="1" ht="12.75" customHeight="1">
      <c r="A23" s="3" t="s">
        <v>27</v>
      </c>
      <c r="B23" s="3" t="s">
        <v>28</v>
      </c>
      <c r="C23" s="3" t="s">
        <v>29</v>
      </c>
      <c r="D23" s="3" t="s">
        <v>37</v>
      </c>
      <c r="E23" s="29">
        <v>22</v>
      </c>
      <c r="G23" s="2">
        <v>1</v>
      </c>
      <c r="N23" s="2">
        <v>1</v>
      </c>
      <c r="R23" s="2">
        <v>2</v>
      </c>
    </row>
    <row r="24" spans="1:18" s="1" customFormat="1" ht="12.75" customHeight="1">
      <c r="A24" s="3" t="s">
        <v>27</v>
      </c>
      <c r="B24" s="3" t="s">
        <v>28</v>
      </c>
      <c r="C24" s="3" t="s">
        <v>29</v>
      </c>
      <c r="D24" s="3" t="s">
        <v>37</v>
      </c>
      <c r="E24" s="29">
        <v>27</v>
      </c>
      <c r="P24" s="2">
        <v>1</v>
      </c>
      <c r="R24" s="2">
        <v>1</v>
      </c>
    </row>
    <row r="25" spans="1:18" s="1" customFormat="1" ht="12.75" customHeight="1">
      <c r="A25" s="3" t="s">
        <v>27</v>
      </c>
      <c r="B25" s="3" t="s">
        <v>28</v>
      </c>
      <c r="C25" s="3" t="s">
        <v>29</v>
      </c>
      <c r="D25" s="3" t="s">
        <v>37</v>
      </c>
      <c r="E25" s="29">
        <v>28</v>
      </c>
      <c r="J25" s="2">
        <v>1</v>
      </c>
      <c r="R25" s="2">
        <v>1</v>
      </c>
    </row>
    <row r="26" spans="1:18" s="1" customFormat="1" ht="12.75" customHeight="1">
      <c r="A26" s="3" t="s">
        <v>27</v>
      </c>
      <c r="B26" s="3" t="s">
        <v>28</v>
      </c>
      <c r="C26" s="3" t="s">
        <v>29</v>
      </c>
      <c r="D26" s="3" t="s">
        <v>37</v>
      </c>
      <c r="E26" s="29">
        <v>29</v>
      </c>
      <c r="J26" s="2">
        <v>1</v>
      </c>
      <c r="R26" s="2">
        <v>1</v>
      </c>
    </row>
    <row r="27" spans="1:18" s="1" customFormat="1" ht="12.75" customHeight="1">
      <c r="A27" s="3" t="s">
        <v>27</v>
      </c>
      <c r="B27" s="3" t="s">
        <v>28</v>
      </c>
      <c r="C27" s="3" t="s">
        <v>29</v>
      </c>
      <c r="D27" s="3" t="s">
        <v>37</v>
      </c>
      <c r="E27" s="29">
        <v>30</v>
      </c>
      <c r="G27" s="2">
        <v>1</v>
      </c>
      <c r="H27" s="2">
        <v>1</v>
      </c>
      <c r="N27" s="2">
        <v>1</v>
      </c>
      <c r="R27" s="2">
        <v>3</v>
      </c>
    </row>
    <row r="28" spans="1:18" s="1" customFormat="1" ht="12.75" customHeight="1">
      <c r="A28" s="3" t="s">
        <v>27</v>
      </c>
      <c r="B28" s="3" t="s">
        <v>28</v>
      </c>
      <c r="C28" s="3" t="s">
        <v>29</v>
      </c>
      <c r="D28" s="3" t="s">
        <v>37</v>
      </c>
      <c r="E28" s="29">
        <v>32</v>
      </c>
      <c r="I28" s="2">
        <v>1</v>
      </c>
      <c r="J28" s="2">
        <v>1</v>
      </c>
      <c r="M28" s="2">
        <v>1</v>
      </c>
      <c r="P28" s="2">
        <v>1</v>
      </c>
      <c r="Q28" s="2">
        <v>1</v>
      </c>
      <c r="R28" s="2">
        <v>5</v>
      </c>
    </row>
    <row r="29" spans="1:18" s="1" customFormat="1" ht="12.75" customHeight="1">
      <c r="A29" s="3" t="s">
        <v>27</v>
      </c>
      <c r="B29" s="3" t="s">
        <v>28</v>
      </c>
      <c r="C29" s="3" t="s">
        <v>29</v>
      </c>
      <c r="D29" s="3" t="s">
        <v>37</v>
      </c>
      <c r="E29" s="29">
        <v>33</v>
      </c>
      <c r="F29" s="2">
        <v>1</v>
      </c>
      <c r="R29" s="2">
        <v>1</v>
      </c>
    </row>
    <row r="30" spans="1:18" s="1" customFormat="1" ht="12.75" customHeight="1">
      <c r="A30" s="3" t="s">
        <v>27</v>
      </c>
      <c r="B30" s="3" t="s">
        <v>28</v>
      </c>
      <c r="C30" s="3" t="s">
        <v>29</v>
      </c>
      <c r="D30" s="3" t="s">
        <v>37</v>
      </c>
      <c r="E30" s="29">
        <v>34</v>
      </c>
      <c r="L30" s="2">
        <v>1</v>
      </c>
      <c r="O30" s="2">
        <v>1</v>
      </c>
      <c r="R30" s="2">
        <v>2</v>
      </c>
    </row>
    <row r="31" spans="1:18" s="1" customFormat="1" ht="12.75" customHeight="1">
      <c r="A31" s="3" t="s">
        <v>27</v>
      </c>
      <c r="B31" s="3" t="s">
        <v>28</v>
      </c>
      <c r="C31" s="3" t="s">
        <v>29</v>
      </c>
      <c r="D31" s="3" t="s">
        <v>37</v>
      </c>
      <c r="E31" s="29">
        <v>36</v>
      </c>
      <c r="K31" s="2">
        <v>1</v>
      </c>
      <c r="R31" s="2">
        <v>1</v>
      </c>
    </row>
    <row r="32" spans="1:18" s="1" customFormat="1" ht="12.75" customHeight="1">
      <c r="A32" s="3" t="s">
        <v>27</v>
      </c>
      <c r="B32" s="3" t="s">
        <v>28</v>
      </c>
      <c r="C32" s="3" t="s">
        <v>29</v>
      </c>
      <c r="D32" s="3" t="s">
        <v>37</v>
      </c>
      <c r="E32" s="29">
        <v>38</v>
      </c>
      <c r="I32" s="2">
        <v>1</v>
      </c>
      <c r="M32" s="2">
        <v>1</v>
      </c>
      <c r="R32" s="2">
        <v>2</v>
      </c>
    </row>
    <row r="33" spans="1:18" s="1" customFormat="1" ht="12.75" customHeight="1">
      <c r="A33" s="3" t="s">
        <v>27</v>
      </c>
      <c r="B33" s="3" t="s">
        <v>28</v>
      </c>
      <c r="C33" s="3" t="s">
        <v>29</v>
      </c>
      <c r="D33" s="3" t="s">
        <v>37</v>
      </c>
      <c r="E33" s="29">
        <v>40</v>
      </c>
      <c r="L33" s="2">
        <v>1</v>
      </c>
      <c r="R33" s="2">
        <v>1</v>
      </c>
    </row>
    <row r="34" spans="1:18" s="1" customFormat="1" ht="12.75" customHeight="1">
      <c r="A34" s="3" t="s">
        <v>27</v>
      </c>
      <c r="B34" s="3" t="s">
        <v>28</v>
      </c>
      <c r="C34" s="3" t="s">
        <v>29</v>
      </c>
      <c r="D34" s="3" t="s">
        <v>37</v>
      </c>
      <c r="E34" s="29">
        <v>41</v>
      </c>
      <c r="Q34" s="2">
        <v>1</v>
      </c>
      <c r="R34" s="2">
        <v>1</v>
      </c>
    </row>
    <row r="35" spans="1:18" s="1" customFormat="1" ht="12.75" customHeight="1">
      <c r="A35" s="3" t="s">
        <v>27</v>
      </c>
      <c r="B35" s="3" t="s">
        <v>28</v>
      </c>
      <c r="C35" s="3" t="s">
        <v>29</v>
      </c>
      <c r="D35" s="3" t="s">
        <v>37</v>
      </c>
      <c r="E35" s="29">
        <v>42</v>
      </c>
      <c r="H35" s="2">
        <v>1</v>
      </c>
      <c r="R35" s="2">
        <v>1</v>
      </c>
    </row>
    <row r="36" spans="1:18" s="1" customFormat="1" ht="12.75" customHeight="1">
      <c r="A36" s="3" t="s">
        <v>27</v>
      </c>
      <c r="B36" s="3" t="s">
        <v>28</v>
      </c>
      <c r="C36" s="3" t="s">
        <v>29</v>
      </c>
      <c r="D36" s="3" t="s">
        <v>37</v>
      </c>
      <c r="E36" s="29">
        <v>43</v>
      </c>
      <c r="G36" s="2">
        <v>1</v>
      </c>
      <c r="H36" s="2">
        <v>1</v>
      </c>
      <c r="P36" s="2">
        <v>1</v>
      </c>
      <c r="R36" s="2">
        <v>3</v>
      </c>
    </row>
    <row r="37" spans="1:18" s="1" customFormat="1" ht="12.75" customHeight="1">
      <c r="A37" s="3" t="s">
        <v>27</v>
      </c>
      <c r="B37" s="3" t="s">
        <v>28</v>
      </c>
      <c r="C37" s="3" t="s">
        <v>29</v>
      </c>
      <c r="D37" s="3" t="s">
        <v>37</v>
      </c>
      <c r="E37" s="29">
        <v>44</v>
      </c>
      <c r="J37" s="2">
        <v>1</v>
      </c>
      <c r="N37" s="2">
        <v>1</v>
      </c>
      <c r="R37" s="2">
        <v>2</v>
      </c>
    </row>
    <row r="38" spans="1:18" s="1" customFormat="1" ht="12.75" customHeight="1">
      <c r="A38" s="3" t="s">
        <v>27</v>
      </c>
      <c r="B38" s="3" t="s">
        <v>28</v>
      </c>
      <c r="C38" s="3" t="s">
        <v>29</v>
      </c>
      <c r="D38" s="3" t="s">
        <v>37</v>
      </c>
      <c r="E38" s="29">
        <v>45</v>
      </c>
      <c r="P38" s="2">
        <v>1</v>
      </c>
      <c r="R38" s="2">
        <v>1</v>
      </c>
    </row>
    <row r="39" spans="1:18" s="1" customFormat="1" ht="12.75" customHeight="1">
      <c r="A39" s="3" t="s">
        <v>27</v>
      </c>
      <c r="B39" s="3" t="s">
        <v>28</v>
      </c>
      <c r="C39" s="3" t="s">
        <v>29</v>
      </c>
      <c r="D39" s="3" t="s">
        <v>37</v>
      </c>
      <c r="E39" s="29">
        <v>46</v>
      </c>
      <c r="F39" s="2">
        <v>1</v>
      </c>
      <c r="N39" s="2">
        <v>1</v>
      </c>
      <c r="P39" s="2">
        <v>1</v>
      </c>
      <c r="R39" s="2">
        <v>3</v>
      </c>
    </row>
    <row r="40" spans="1:18" s="1" customFormat="1" ht="12.75" customHeight="1">
      <c r="A40" s="3" t="s">
        <v>27</v>
      </c>
      <c r="B40" s="3" t="s">
        <v>28</v>
      </c>
      <c r="C40" s="3" t="s">
        <v>29</v>
      </c>
      <c r="D40" s="3" t="s">
        <v>37</v>
      </c>
      <c r="E40" s="29">
        <v>48</v>
      </c>
      <c r="I40" s="2">
        <v>1</v>
      </c>
      <c r="O40" s="2">
        <v>1</v>
      </c>
      <c r="Q40" s="2">
        <v>1</v>
      </c>
      <c r="R40" s="2">
        <v>3</v>
      </c>
    </row>
    <row r="41" spans="1:18" s="1" customFormat="1" ht="12.75" customHeight="1">
      <c r="A41" s="3" t="s">
        <v>27</v>
      </c>
      <c r="B41" s="3" t="s">
        <v>28</v>
      </c>
      <c r="C41" s="3" t="s">
        <v>29</v>
      </c>
      <c r="D41" s="3" t="s">
        <v>37</v>
      </c>
      <c r="E41" s="29">
        <v>49</v>
      </c>
      <c r="I41" s="2">
        <v>1</v>
      </c>
      <c r="L41" s="2">
        <v>1</v>
      </c>
      <c r="O41" s="2">
        <v>1</v>
      </c>
      <c r="Q41" s="2">
        <v>1</v>
      </c>
      <c r="R41" s="2">
        <v>4</v>
      </c>
    </row>
    <row r="42" spans="1:18" s="1" customFormat="1" ht="12.75" customHeight="1">
      <c r="A42" s="3" t="s">
        <v>27</v>
      </c>
      <c r="B42" s="3" t="s">
        <v>28</v>
      </c>
      <c r="C42" s="3" t="s">
        <v>29</v>
      </c>
      <c r="D42" s="3" t="s">
        <v>37</v>
      </c>
      <c r="E42" s="29">
        <v>50</v>
      </c>
      <c r="F42" s="2">
        <v>1</v>
      </c>
      <c r="G42" s="2">
        <v>1</v>
      </c>
      <c r="K42" s="2">
        <v>2</v>
      </c>
      <c r="N42" s="2">
        <v>1</v>
      </c>
      <c r="R42" s="2">
        <v>5</v>
      </c>
    </row>
    <row r="43" spans="1:18" s="1" customFormat="1" ht="12.75" customHeight="1">
      <c r="A43" s="3" t="s">
        <v>27</v>
      </c>
      <c r="B43" s="3" t="s">
        <v>28</v>
      </c>
      <c r="C43" s="3" t="s">
        <v>29</v>
      </c>
      <c r="D43" s="3" t="s">
        <v>37</v>
      </c>
      <c r="E43" s="29">
        <v>51</v>
      </c>
      <c r="J43" s="2">
        <v>1</v>
      </c>
      <c r="K43" s="2">
        <v>1</v>
      </c>
      <c r="O43" s="2">
        <v>1</v>
      </c>
      <c r="Q43" s="2">
        <v>1</v>
      </c>
      <c r="R43" s="2">
        <v>4</v>
      </c>
    </row>
    <row r="44" spans="1:18" s="1" customFormat="1" ht="12.75" customHeight="1">
      <c r="A44" s="3" t="s">
        <v>27</v>
      </c>
      <c r="B44" s="3" t="s">
        <v>28</v>
      </c>
      <c r="C44" s="3" t="s">
        <v>29</v>
      </c>
      <c r="D44" s="3" t="s">
        <v>37</v>
      </c>
      <c r="E44" s="29">
        <v>52</v>
      </c>
      <c r="N44" s="2">
        <v>1</v>
      </c>
      <c r="P44" s="2">
        <v>1</v>
      </c>
      <c r="R44" s="2">
        <v>2</v>
      </c>
    </row>
    <row r="45" spans="1:18" s="1" customFormat="1" ht="12.75" customHeight="1">
      <c r="A45" s="3" t="s">
        <v>27</v>
      </c>
      <c r="B45" s="3" t="s">
        <v>28</v>
      </c>
      <c r="C45" s="3" t="s">
        <v>29</v>
      </c>
      <c r="D45" s="3" t="s">
        <v>37</v>
      </c>
      <c r="E45" s="29">
        <v>53</v>
      </c>
      <c r="H45" s="2">
        <v>1</v>
      </c>
      <c r="I45" s="2">
        <v>1</v>
      </c>
      <c r="J45" s="2">
        <v>1</v>
      </c>
      <c r="M45" s="2">
        <v>2</v>
      </c>
      <c r="N45" s="2">
        <v>1</v>
      </c>
      <c r="O45" s="2">
        <v>1</v>
      </c>
      <c r="R45" s="2">
        <v>7</v>
      </c>
    </row>
    <row r="46" spans="1:18" s="1" customFormat="1" ht="12.75" customHeight="1">
      <c r="A46" s="3" t="s">
        <v>27</v>
      </c>
      <c r="B46" s="3" t="s">
        <v>28</v>
      </c>
      <c r="C46" s="3" t="s">
        <v>29</v>
      </c>
      <c r="D46" s="3" t="s">
        <v>37</v>
      </c>
      <c r="E46" s="29">
        <v>54</v>
      </c>
      <c r="G46" s="2">
        <v>1</v>
      </c>
      <c r="R46" s="2">
        <v>1</v>
      </c>
    </row>
    <row r="47" spans="1:18" s="1" customFormat="1" ht="12.75" customHeight="1">
      <c r="A47" s="3" t="s">
        <v>27</v>
      </c>
      <c r="B47" s="3" t="s">
        <v>28</v>
      </c>
      <c r="C47" s="3" t="s">
        <v>29</v>
      </c>
      <c r="D47" s="3" t="s">
        <v>37</v>
      </c>
      <c r="E47" s="29">
        <v>55</v>
      </c>
      <c r="K47" s="2">
        <v>1</v>
      </c>
      <c r="R47" s="2">
        <v>1</v>
      </c>
    </row>
    <row r="48" spans="1:18" s="1" customFormat="1" ht="12.75" customHeight="1">
      <c r="A48" s="3" t="s">
        <v>27</v>
      </c>
      <c r="B48" s="3" t="s">
        <v>28</v>
      </c>
      <c r="C48" s="3" t="s">
        <v>29</v>
      </c>
      <c r="D48" s="3" t="s">
        <v>37</v>
      </c>
      <c r="E48" s="29">
        <v>56</v>
      </c>
      <c r="H48" s="2">
        <v>1</v>
      </c>
      <c r="J48" s="2">
        <v>1</v>
      </c>
      <c r="P48" s="2">
        <v>1</v>
      </c>
      <c r="R48" s="2">
        <v>3</v>
      </c>
    </row>
    <row r="49" spans="1:18" s="1" customFormat="1" ht="12.75" customHeight="1">
      <c r="A49" s="3" t="s">
        <v>27</v>
      </c>
      <c r="B49" s="3" t="s">
        <v>28</v>
      </c>
      <c r="C49" s="3" t="s">
        <v>29</v>
      </c>
      <c r="D49" s="3" t="s">
        <v>37</v>
      </c>
      <c r="E49" s="29">
        <v>58</v>
      </c>
      <c r="L49" s="2">
        <v>1</v>
      </c>
      <c r="R49" s="2">
        <v>1</v>
      </c>
    </row>
    <row r="50" spans="1:18" s="1" customFormat="1" ht="12.75" customHeight="1">
      <c r="A50" s="3" t="s">
        <v>27</v>
      </c>
      <c r="B50" s="3" t="s">
        <v>28</v>
      </c>
      <c r="C50" s="3" t="s">
        <v>29</v>
      </c>
      <c r="D50" s="3" t="s">
        <v>37</v>
      </c>
      <c r="E50" s="29">
        <v>59</v>
      </c>
      <c r="G50" s="2">
        <v>1</v>
      </c>
      <c r="R50" s="2">
        <v>1</v>
      </c>
    </row>
    <row r="51" spans="1:18" s="1" customFormat="1" ht="12.75" customHeight="1">
      <c r="A51" s="3" t="s">
        <v>27</v>
      </c>
      <c r="B51" s="3" t="s">
        <v>28</v>
      </c>
      <c r="C51" s="3" t="s">
        <v>29</v>
      </c>
      <c r="D51" s="3" t="s">
        <v>37</v>
      </c>
      <c r="E51" s="29">
        <v>60</v>
      </c>
      <c r="L51" s="2">
        <v>1</v>
      </c>
      <c r="R51" s="2">
        <v>1</v>
      </c>
    </row>
    <row r="52" spans="1:18" s="1" customFormat="1" ht="12.75" customHeight="1">
      <c r="A52" s="3" t="s">
        <v>27</v>
      </c>
      <c r="B52" s="3" t="s">
        <v>28</v>
      </c>
      <c r="C52" s="3" t="s">
        <v>29</v>
      </c>
      <c r="D52" s="3" t="s">
        <v>37</v>
      </c>
      <c r="E52" s="29">
        <v>61</v>
      </c>
      <c r="F52" s="2">
        <v>1</v>
      </c>
      <c r="G52" s="2">
        <v>1</v>
      </c>
      <c r="R52" s="2">
        <v>2</v>
      </c>
    </row>
    <row r="53" spans="1:18" s="1" customFormat="1" ht="12.75" customHeight="1">
      <c r="A53" s="3" t="s">
        <v>27</v>
      </c>
      <c r="B53" s="3" t="s">
        <v>28</v>
      </c>
      <c r="C53" s="3" t="s">
        <v>29</v>
      </c>
      <c r="D53" s="3" t="s">
        <v>37</v>
      </c>
      <c r="E53" s="29">
        <v>63</v>
      </c>
      <c r="F53" s="2">
        <v>1</v>
      </c>
      <c r="Q53" s="2">
        <v>1</v>
      </c>
      <c r="R53" s="2">
        <v>2</v>
      </c>
    </row>
    <row r="54" spans="1:18" s="1" customFormat="1" ht="12.75" customHeight="1">
      <c r="A54" s="3" t="s">
        <v>27</v>
      </c>
      <c r="B54" s="3" t="s">
        <v>28</v>
      </c>
      <c r="C54" s="3" t="s">
        <v>29</v>
      </c>
      <c r="D54" s="3" t="s">
        <v>37</v>
      </c>
      <c r="E54" s="29">
        <v>64</v>
      </c>
      <c r="G54" s="2">
        <v>1</v>
      </c>
      <c r="R54" s="2">
        <v>1</v>
      </c>
    </row>
    <row r="55" spans="1:18" s="1" customFormat="1" ht="12.75" customHeight="1">
      <c r="A55" s="3" t="s">
        <v>27</v>
      </c>
      <c r="B55" s="3" t="s">
        <v>28</v>
      </c>
      <c r="C55" s="3" t="s">
        <v>29</v>
      </c>
      <c r="D55" s="3" t="s">
        <v>37</v>
      </c>
      <c r="E55" s="29">
        <v>67</v>
      </c>
      <c r="F55" s="2">
        <v>1</v>
      </c>
      <c r="K55" s="2">
        <v>1</v>
      </c>
      <c r="M55" s="2">
        <v>1</v>
      </c>
      <c r="R55" s="2">
        <v>3</v>
      </c>
    </row>
    <row r="56" spans="1:18" s="1" customFormat="1" ht="12.75" customHeight="1">
      <c r="A56" s="3" t="s">
        <v>27</v>
      </c>
      <c r="B56" s="3" t="s">
        <v>28</v>
      </c>
      <c r="C56" s="3" t="s">
        <v>29</v>
      </c>
      <c r="D56" s="3" t="s">
        <v>37</v>
      </c>
      <c r="E56" s="29">
        <v>68</v>
      </c>
      <c r="H56" s="2">
        <v>1</v>
      </c>
      <c r="J56" s="2">
        <v>1</v>
      </c>
      <c r="R56" s="2">
        <v>2</v>
      </c>
    </row>
    <row r="57" spans="1:18" s="1" customFormat="1" ht="12.75" customHeight="1">
      <c r="A57" s="3" t="s">
        <v>27</v>
      </c>
      <c r="B57" s="3" t="s">
        <v>28</v>
      </c>
      <c r="C57" s="3" t="s">
        <v>29</v>
      </c>
      <c r="D57" s="3" t="s">
        <v>37</v>
      </c>
      <c r="E57" s="29">
        <v>71</v>
      </c>
      <c r="I57" s="2">
        <v>1</v>
      </c>
      <c r="R57" s="2">
        <v>1</v>
      </c>
    </row>
    <row r="58" spans="1:18" s="1" customFormat="1" ht="12.75" customHeight="1">
      <c r="A58" s="3" t="s">
        <v>27</v>
      </c>
      <c r="B58" s="3" t="s">
        <v>28</v>
      </c>
      <c r="C58" s="3" t="s">
        <v>29</v>
      </c>
      <c r="D58" s="3" t="s">
        <v>37</v>
      </c>
      <c r="E58" s="29">
        <v>73</v>
      </c>
      <c r="H58" s="2">
        <v>1</v>
      </c>
      <c r="O58" s="2">
        <v>1</v>
      </c>
      <c r="R58" s="2">
        <v>2</v>
      </c>
    </row>
    <row r="59" spans="1:18" s="1" customFormat="1" ht="12.75" customHeight="1">
      <c r="A59" s="3" t="s">
        <v>27</v>
      </c>
      <c r="B59" s="3" t="s">
        <v>28</v>
      </c>
      <c r="C59" s="3" t="s">
        <v>29</v>
      </c>
      <c r="D59" s="3" t="s">
        <v>37</v>
      </c>
      <c r="E59" s="29">
        <v>74</v>
      </c>
      <c r="F59" s="2">
        <v>1</v>
      </c>
      <c r="R59" s="2">
        <v>1</v>
      </c>
    </row>
    <row r="60" spans="1:18" s="1" customFormat="1" ht="12.75" customHeight="1">
      <c r="A60" s="3" t="s">
        <v>27</v>
      </c>
      <c r="B60" s="3" t="s">
        <v>28</v>
      </c>
      <c r="C60" s="3" t="s">
        <v>29</v>
      </c>
      <c r="D60" s="3" t="s">
        <v>37</v>
      </c>
      <c r="E60" s="29">
        <v>75</v>
      </c>
      <c r="F60" s="2">
        <v>1</v>
      </c>
      <c r="R60" s="2">
        <v>1</v>
      </c>
    </row>
    <row r="61" spans="1:18" s="1" customFormat="1" ht="12.75" customHeight="1">
      <c r="A61" s="3" t="s">
        <v>27</v>
      </c>
      <c r="B61" s="3" t="s">
        <v>28</v>
      </c>
      <c r="C61" s="3" t="s">
        <v>29</v>
      </c>
      <c r="D61" s="3" t="s">
        <v>37</v>
      </c>
      <c r="E61" s="29">
        <v>77</v>
      </c>
      <c r="L61" s="2">
        <v>1</v>
      </c>
      <c r="M61" s="2">
        <v>1</v>
      </c>
      <c r="R61" s="2">
        <v>2</v>
      </c>
    </row>
    <row r="62" spans="1:18" s="1" customFormat="1" ht="12.75" customHeight="1">
      <c r="A62" s="3" t="s">
        <v>27</v>
      </c>
      <c r="B62" s="3" t="s">
        <v>28</v>
      </c>
      <c r="C62" s="3" t="s">
        <v>29</v>
      </c>
      <c r="D62" s="3" t="s">
        <v>37</v>
      </c>
      <c r="E62" s="29">
        <v>78</v>
      </c>
      <c r="I62" s="2">
        <v>1</v>
      </c>
      <c r="R62" s="2">
        <v>1</v>
      </c>
    </row>
    <row r="63" spans="1:18" s="1" customFormat="1" ht="12.75" customHeight="1">
      <c r="A63" s="3" t="s">
        <v>27</v>
      </c>
      <c r="B63" s="3" t="s">
        <v>28</v>
      </c>
      <c r="C63" s="3" t="s">
        <v>29</v>
      </c>
      <c r="D63" s="3" t="s">
        <v>37</v>
      </c>
      <c r="E63" s="29">
        <v>80</v>
      </c>
      <c r="K63" s="2">
        <v>1</v>
      </c>
      <c r="R63" s="2">
        <v>1</v>
      </c>
    </row>
    <row r="64" spans="1:18" s="1" customFormat="1" ht="12.75" customHeight="1">
      <c r="A64" s="3" t="s">
        <v>27</v>
      </c>
      <c r="B64" s="3" t="s">
        <v>28</v>
      </c>
      <c r="C64" s="3" t="s">
        <v>29</v>
      </c>
      <c r="D64" s="3" t="s">
        <v>37</v>
      </c>
      <c r="E64" s="29">
        <v>82</v>
      </c>
      <c r="P64" s="2">
        <v>1</v>
      </c>
      <c r="R64" s="2">
        <v>1</v>
      </c>
    </row>
    <row r="65" spans="1:18" s="1" customFormat="1" ht="12.75" customHeight="1">
      <c r="A65" s="3" t="s">
        <v>27</v>
      </c>
      <c r="B65" s="3" t="s">
        <v>28</v>
      </c>
      <c r="C65" s="3" t="s">
        <v>29</v>
      </c>
      <c r="D65" s="3" t="s">
        <v>37</v>
      </c>
      <c r="E65" s="29">
        <v>84</v>
      </c>
      <c r="Q65" s="2">
        <v>1</v>
      </c>
      <c r="R65" s="2">
        <v>1</v>
      </c>
    </row>
    <row r="66" spans="1:18" s="1" customFormat="1" ht="12.75" customHeight="1">
      <c r="A66" s="3" t="s">
        <v>27</v>
      </c>
      <c r="B66" s="3" t="s">
        <v>28</v>
      </c>
      <c r="C66" s="3" t="s">
        <v>29</v>
      </c>
      <c r="D66" s="3" t="s">
        <v>37</v>
      </c>
      <c r="E66" s="29">
        <v>86</v>
      </c>
      <c r="N66" s="2">
        <v>1</v>
      </c>
      <c r="O66" s="2">
        <v>1</v>
      </c>
      <c r="R66" s="2">
        <v>2</v>
      </c>
    </row>
    <row r="67" spans="1:18" s="1" customFormat="1" ht="12.75" customHeight="1">
      <c r="A67" s="3" t="s">
        <v>27</v>
      </c>
      <c r="B67" s="3" t="s">
        <v>28</v>
      </c>
      <c r="C67" s="3" t="s">
        <v>29</v>
      </c>
      <c r="D67" s="3" t="s">
        <v>37</v>
      </c>
      <c r="E67" s="29">
        <v>87</v>
      </c>
      <c r="L67" s="2">
        <v>1</v>
      </c>
      <c r="R67" s="2">
        <v>1</v>
      </c>
    </row>
    <row r="68" spans="1:18" s="1" customFormat="1" ht="12.75" customHeight="1">
      <c r="A68" s="3" t="s">
        <v>27</v>
      </c>
      <c r="B68" s="3" t="s">
        <v>28</v>
      </c>
      <c r="C68" s="3" t="s">
        <v>29</v>
      </c>
      <c r="D68" s="3" t="s">
        <v>37</v>
      </c>
      <c r="E68" s="29">
        <v>89</v>
      </c>
      <c r="P68" s="2">
        <v>1</v>
      </c>
      <c r="R68" s="2">
        <v>1</v>
      </c>
    </row>
    <row r="69" spans="1:18" s="1" customFormat="1" ht="12.75" customHeight="1">
      <c r="A69" s="3" t="s">
        <v>27</v>
      </c>
      <c r="B69" s="3" t="s">
        <v>28</v>
      </c>
      <c r="C69" s="3" t="s">
        <v>29</v>
      </c>
      <c r="D69" s="3" t="s">
        <v>37</v>
      </c>
      <c r="E69" s="29">
        <v>91</v>
      </c>
      <c r="J69" s="2">
        <v>1</v>
      </c>
      <c r="M69" s="2">
        <v>1</v>
      </c>
      <c r="R69" s="2">
        <v>2</v>
      </c>
    </row>
    <row r="70" spans="1:18" s="1" customFormat="1" ht="12.75" customHeight="1">
      <c r="A70" s="3" t="s">
        <v>27</v>
      </c>
      <c r="B70" s="3" t="s">
        <v>28</v>
      </c>
      <c r="C70" s="3" t="s">
        <v>29</v>
      </c>
      <c r="D70" s="3" t="s">
        <v>37</v>
      </c>
      <c r="E70" s="29">
        <v>92</v>
      </c>
      <c r="Q70" s="2">
        <v>1</v>
      </c>
      <c r="R70" s="2">
        <v>1</v>
      </c>
    </row>
    <row r="71" spans="1:18" s="1" customFormat="1" ht="12.75" customHeight="1">
      <c r="A71" s="3" t="s">
        <v>27</v>
      </c>
      <c r="B71" s="3" t="s">
        <v>28</v>
      </c>
      <c r="C71" s="3" t="s">
        <v>29</v>
      </c>
      <c r="D71" s="3" t="s">
        <v>37</v>
      </c>
      <c r="E71" s="29">
        <v>94</v>
      </c>
      <c r="K71" s="2">
        <v>1</v>
      </c>
      <c r="R71" s="2">
        <v>1</v>
      </c>
    </row>
    <row r="72" spans="1:18" s="1" customFormat="1" ht="12.75" customHeight="1">
      <c r="A72" s="3" t="s">
        <v>27</v>
      </c>
      <c r="B72" s="3" t="s">
        <v>28</v>
      </c>
      <c r="C72" s="3" t="s">
        <v>29</v>
      </c>
      <c r="D72" s="3" t="s">
        <v>37</v>
      </c>
      <c r="E72" s="29">
        <v>97</v>
      </c>
      <c r="O72" s="2">
        <v>1</v>
      </c>
      <c r="Q72" s="2">
        <v>1</v>
      </c>
      <c r="R72" s="2">
        <v>2</v>
      </c>
    </row>
    <row r="73" spans="1:18" s="1" customFormat="1" ht="12.75" customHeight="1">
      <c r="A73" s="3" t="s">
        <v>27</v>
      </c>
      <c r="B73" s="3" t="s">
        <v>28</v>
      </c>
      <c r="C73" s="3" t="s">
        <v>29</v>
      </c>
      <c r="D73" s="3" t="s">
        <v>37</v>
      </c>
      <c r="E73" s="29">
        <v>100</v>
      </c>
      <c r="I73" s="2">
        <v>1</v>
      </c>
      <c r="R73" s="2">
        <v>1</v>
      </c>
    </row>
    <row r="74" spans="1:18" s="1" customFormat="1" ht="12.75" customHeight="1">
      <c r="A74" s="3" t="s">
        <v>27</v>
      </c>
      <c r="B74" s="3" t="s">
        <v>28</v>
      </c>
      <c r="C74" s="3" t="s">
        <v>29</v>
      </c>
      <c r="D74" s="3" t="s">
        <v>37</v>
      </c>
      <c r="E74" s="29">
        <v>103</v>
      </c>
      <c r="F74" s="2">
        <v>1</v>
      </c>
      <c r="H74" s="2">
        <v>1</v>
      </c>
      <c r="R74" s="2">
        <v>2</v>
      </c>
    </row>
    <row r="75" spans="1:18" s="1" customFormat="1" ht="12.75" customHeight="1">
      <c r="A75" s="3" t="s">
        <v>27</v>
      </c>
      <c r="B75" s="3" t="s">
        <v>28</v>
      </c>
      <c r="C75" s="3" t="s">
        <v>29</v>
      </c>
      <c r="D75" s="3" t="s">
        <v>37</v>
      </c>
      <c r="E75" s="29">
        <v>104</v>
      </c>
      <c r="I75" s="2">
        <v>1</v>
      </c>
      <c r="R75" s="2">
        <v>1</v>
      </c>
    </row>
    <row r="76" spans="1:18" s="1" customFormat="1" ht="12.75" customHeight="1">
      <c r="A76" s="3" t="s">
        <v>27</v>
      </c>
      <c r="B76" s="3" t="s">
        <v>28</v>
      </c>
      <c r="C76" s="3" t="s">
        <v>29</v>
      </c>
      <c r="D76" s="3" t="s">
        <v>37</v>
      </c>
      <c r="E76" s="29">
        <v>105</v>
      </c>
      <c r="G76" s="2">
        <v>1</v>
      </c>
      <c r="R76" s="2">
        <v>1</v>
      </c>
    </row>
    <row r="77" spans="1:18" s="1" customFormat="1" ht="12.75" customHeight="1">
      <c r="A77" s="3" t="s">
        <v>27</v>
      </c>
      <c r="B77" s="3" t="s">
        <v>28</v>
      </c>
      <c r="C77" s="3" t="s">
        <v>29</v>
      </c>
      <c r="D77" s="3" t="s">
        <v>37</v>
      </c>
      <c r="E77" s="29">
        <v>108</v>
      </c>
      <c r="K77" s="2">
        <v>1</v>
      </c>
      <c r="R77" s="2">
        <v>1</v>
      </c>
    </row>
    <row r="78" spans="1:18" s="1" customFormat="1" ht="12.75" customHeight="1">
      <c r="A78" s="3" t="s">
        <v>27</v>
      </c>
      <c r="B78" s="3" t="s">
        <v>28</v>
      </c>
      <c r="C78" s="3" t="s">
        <v>29</v>
      </c>
      <c r="D78" s="3" t="s">
        <v>37</v>
      </c>
      <c r="E78" s="29">
        <v>112</v>
      </c>
      <c r="M78" s="2">
        <v>1</v>
      </c>
      <c r="R78" s="2">
        <v>1</v>
      </c>
    </row>
    <row r="79" spans="1:18" s="1" customFormat="1" ht="12.75" customHeight="1">
      <c r="A79" s="3" t="s">
        <v>27</v>
      </c>
      <c r="B79" s="3" t="s">
        <v>28</v>
      </c>
      <c r="C79" s="3" t="s">
        <v>29</v>
      </c>
      <c r="D79" s="3" t="s">
        <v>37</v>
      </c>
      <c r="E79" s="29">
        <v>123</v>
      </c>
      <c r="P79" s="2">
        <v>1</v>
      </c>
      <c r="R79" s="2">
        <v>1</v>
      </c>
    </row>
    <row r="80" spans="1:18" s="1" customFormat="1" ht="12.75" customHeight="1">
      <c r="A80" s="3" t="s">
        <v>27</v>
      </c>
      <c r="B80" s="3" t="s">
        <v>28</v>
      </c>
      <c r="C80" s="3" t="s">
        <v>29</v>
      </c>
      <c r="D80" s="3" t="s">
        <v>37</v>
      </c>
      <c r="E80" s="29">
        <v>128</v>
      </c>
      <c r="J80" s="2">
        <v>1</v>
      </c>
      <c r="R80" s="2">
        <v>1</v>
      </c>
    </row>
    <row r="81" spans="1:18" s="1" customFormat="1" ht="12.75" customHeight="1">
      <c r="A81" s="3" t="s">
        <v>27</v>
      </c>
      <c r="B81" s="3" t="s">
        <v>28</v>
      </c>
      <c r="C81" s="3" t="s">
        <v>29</v>
      </c>
      <c r="D81" s="3" t="s">
        <v>37</v>
      </c>
      <c r="E81" s="29">
        <v>130</v>
      </c>
      <c r="N81" s="2">
        <v>1</v>
      </c>
      <c r="R81" s="2">
        <v>1</v>
      </c>
    </row>
    <row r="82" spans="1:18" s="1" customFormat="1" ht="12.75" customHeight="1">
      <c r="A82" s="3" t="s">
        <v>27</v>
      </c>
      <c r="B82" s="3" t="s">
        <v>28</v>
      </c>
      <c r="C82" s="3" t="s">
        <v>29</v>
      </c>
      <c r="D82" s="3" t="s">
        <v>37</v>
      </c>
      <c r="E82" s="29">
        <v>149</v>
      </c>
      <c r="N82" s="2">
        <v>1</v>
      </c>
      <c r="R82" s="2">
        <v>1</v>
      </c>
    </row>
    <row r="83" spans="1:18" s="1" customFormat="1" ht="12.75" customHeight="1">
      <c r="A83" s="3" t="s">
        <v>27</v>
      </c>
      <c r="B83" s="3" t="s">
        <v>28</v>
      </c>
      <c r="C83" s="3" t="s">
        <v>29</v>
      </c>
      <c r="D83" s="3" t="s">
        <v>37</v>
      </c>
      <c r="E83" s="29">
        <v>155</v>
      </c>
      <c r="M83" s="2">
        <v>1</v>
      </c>
      <c r="R83" s="2">
        <v>1</v>
      </c>
    </row>
    <row r="84" spans="1:18" s="1" customFormat="1" ht="12.75" customHeight="1">
      <c r="A84" s="3" t="s">
        <v>27</v>
      </c>
      <c r="B84" s="3" t="s">
        <v>28</v>
      </c>
      <c r="C84" s="3" t="s">
        <v>29</v>
      </c>
      <c r="D84" s="3" t="s">
        <v>37</v>
      </c>
      <c r="E84" s="29">
        <v>158</v>
      </c>
      <c r="L84" s="2">
        <v>1</v>
      </c>
      <c r="R84" s="2">
        <v>1</v>
      </c>
    </row>
    <row r="85" spans="1:18" s="1" customFormat="1" ht="12.75" customHeight="1">
      <c r="A85" s="3" t="s">
        <v>27</v>
      </c>
      <c r="B85" s="3" t="s">
        <v>28</v>
      </c>
      <c r="C85" s="3" t="s">
        <v>29</v>
      </c>
      <c r="D85" s="3" t="s">
        <v>37</v>
      </c>
      <c r="E85" s="29">
        <v>169</v>
      </c>
      <c r="O85" s="2">
        <v>1</v>
      </c>
      <c r="R85" s="2">
        <v>1</v>
      </c>
    </row>
    <row r="86" spans="1:18" s="1" customFormat="1" ht="12.75" customHeight="1">
      <c r="A86" s="3" t="s">
        <v>27</v>
      </c>
      <c r="B86" s="3" t="s">
        <v>28</v>
      </c>
      <c r="C86" s="3" t="s">
        <v>29</v>
      </c>
      <c r="D86" s="3" t="s">
        <v>37</v>
      </c>
      <c r="E86" s="29">
        <v>183</v>
      </c>
      <c r="L86" s="2">
        <v>1</v>
      </c>
      <c r="R86" s="2">
        <v>1</v>
      </c>
    </row>
    <row r="87" spans="1:18" s="1" customFormat="1" ht="12.75" customHeight="1">
      <c r="A87" s="3" t="s">
        <v>27</v>
      </c>
      <c r="B87" s="3" t="s">
        <v>28</v>
      </c>
      <c r="C87" s="3" t="s">
        <v>29</v>
      </c>
      <c r="D87" s="3" t="s">
        <v>37</v>
      </c>
      <c r="E87" s="29">
        <v>184</v>
      </c>
      <c r="K87" s="2">
        <v>1</v>
      </c>
      <c r="R87" s="2">
        <v>1</v>
      </c>
    </row>
    <row r="88" spans="1:18" s="1" customFormat="1" ht="12.75" customHeight="1">
      <c r="A88" s="3" t="s">
        <v>27</v>
      </c>
      <c r="B88" s="3" t="s">
        <v>28</v>
      </c>
      <c r="C88" s="3" t="s">
        <v>29</v>
      </c>
      <c r="D88" s="3" t="s">
        <v>37</v>
      </c>
      <c r="E88" s="29">
        <v>185</v>
      </c>
      <c r="K88" s="2">
        <v>1</v>
      </c>
      <c r="R88" s="2">
        <v>1</v>
      </c>
    </row>
    <row r="89" spans="1:18" s="1" customFormat="1" ht="12.75" customHeight="1">
      <c r="A89" s="3" t="s">
        <v>27</v>
      </c>
      <c r="B89" s="3" t="s">
        <v>28</v>
      </c>
      <c r="C89" s="3" t="s">
        <v>29</v>
      </c>
      <c r="D89" s="3" t="s">
        <v>37</v>
      </c>
      <c r="E89" s="29">
        <v>205</v>
      </c>
      <c r="O89" s="2">
        <v>1</v>
      </c>
      <c r="R89" s="2">
        <v>1</v>
      </c>
    </row>
    <row r="90" spans="1:18" s="1" customFormat="1" ht="12.75" customHeight="1">
      <c r="A90" s="3" t="s">
        <v>27</v>
      </c>
      <c r="B90" s="3" t="s">
        <v>28</v>
      </c>
      <c r="C90" s="3" t="s">
        <v>29</v>
      </c>
      <c r="D90" s="3" t="s">
        <v>37</v>
      </c>
      <c r="E90" s="29">
        <v>215</v>
      </c>
      <c r="N90" s="2">
        <v>1</v>
      </c>
      <c r="R90" s="2">
        <v>1</v>
      </c>
    </row>
    <row r="91" spans="1:18" s="1" customFormat="1" ht="12.75" customHeight="1">
      <c r="A91" s="3" t="s">
        <v>27</v>
      </c>
      <c r="B91" s="3" t="s">
        <v>28</v>
      </c>
      <c r="C91" s="3" t="s">
        <v>29</v>
      </c>
      <c r="D91" s="3" t="s">
        <v>37</v>
      </c>
      <c r="E91" s="29">
        <v>224</v>
      </c>
      <c r="L91" s="2">
        <v>1</v>
      </c>
      <c r="R91" s="2">
        <v>1</v>
      </c>
    </row>
    <row r="92" spans="1:18" s="1" customFormat="1" ht="12.75" customHeight="1">
      <c r="A92" s="3" t="s">
        <v>27</v>
      </c>
      <c r="B92" s="3" t="s">
        <v>28</v>
      </c>
      <c r="C92" s="3" t="s">
        <v>29</v>
      </c>
      <c r="D92" s="3" t="s">
        <v>37</v>
      </c>
      <c r="E92" s="29">
        <v>245</v>
      </c>
      <c r="M92" s="2">
        <v>1</v>
      </c>
      <c r="R92" s="2">
        <v>1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Z104"/>
  <sheetViews>
    <sheetView view="pageBreakPreview" zoomScaleNormal="100" zoomScaleSheetLayoutView="100" workbookViewId="0">
      <pane xSplit="2" ySplit="10" topLeftCell="F74" activePane="bottomRight" state="frozen"/>
      <selection activeCell="K87" sqref="K87"/>
      <selection pane="topRight" activeCell="K87" sqref="K87"/>
      <selection pane="bottomLeft" activeCell="K87" sqref="K87"/>
      <selection pane="bottomRight" activeCell="I100" sqref="I100"/>
    </sheetView>
  </sheetViews>
  <sheetFormatPr defaultRowHeight="12.75"/>
  <cols>
    <col min="1" max="1" width="14" customWidth="1"/>
    <col min="2" max="2" width="1.140625" customWidth="1"/>
    <col min="3" max="3" width="10" bestFit="1" customWidth="1"/>
    <col min="4" max="4" width="1.140625" customWidth="1"/>
    <col min="5" max="5" width="10.5703125" bestFit="1" customWidth="1"/>
    <col min="6" max="6" width="1.140625" customWidth="1"/>
    <col min="7" max="7" width="9.85546875" bestFit="1" customWidth="1"/>
    <col min="8" max="8" width="1.140625" customWidth="1"/>
    <col min="9" max="9" width="10" bestFit="1" customWidth="1"/>
    <col min="10" max="10" width="1.140625" customWidth="1"/>
    <col min="11" max="11" width="8.5703125" bestFit="1" customWidth="1"/>
    <col min="12" max="12" width="1.140625" customWidth="1"/>
    <col min="13" max="13" width="11.7109375" bestFit="1" customWidth="1"/>
    <col min="14" max="14" width="1.140625" customWidth="1"/>
    <col min="15" max="15" width="12.5703125" customWidth="1"/>
    <col min="16" max="16" width="2.140625" customWidth="1"/>
    <col min="17" max="17" width="23.28515625" bestFit="1" customWidth="1"/>
    <col min="18" max="18" width="0.7109375" customWidth="1"/>
    <col min="19" max="19" width="12.85546875" bestFit="1" customWidth="1"/>
    <col min="20" max="20" width="1" customWidth="1"/>
    <col min="22" max="25" width="9.7109375" bestFit="1" customWidth="1"/>
  </cols>
  <sheetData>
    <row r="1" spans="1:26">
      <c r="A1" s="5" t="s">
        <v>303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 t="s">
        <v>344</v>
      </c>
    </row>
    <row r="2" spans="1:26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Q2" s="25" t="s">
        <v>329</v>
      </c>
      <c r="R2" s="25"/>
      <c r="S2" s="26">
        <v>51.22</v>
      </c>
      <c r="T2" s="25"/>
      <c r="U2" s="25"/>
    </row>
    <row r="3" spans="1:26">
      <c r="A3" s="7" t="s">
        <v>304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 t="s">
        <v>345</v>
      </c>
      <c r="Q3" s="27" t="s">
        <v>346</v>
      </c>
      <c r="R3" s="25"/>
      <c r="S3" s="26">
        <v>0</v>
      </c>
      <c r="T3" s="25" t="s">
        <v>331</v>
      </c>
      <c r="U3" s="25"/>
    </row>
    <row r="4" spans="1:26">
      <c r="A4" s="7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Q4" s="27" t="s">
        <v>347</v>
      </c>
      <c r="R4" s="25"/>
      <c r="S4" s="26">
        <v>3.29</v>
      </c>
      <c r="T4" s="25" t="s">
        <v>331</v>
      </c>
      <c r="U4" s="25"/>
    </row>
    <row r="5" spans="1:26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Q5" s="27" t="s">
        <v>348</v>
      </c>
      <c r="R5" s="25"/>
      <c r="S5" s="26">
        <v>3.12</v>
      </c>
      <c r="T5" s="25" t="s">
        <v>331</v>
      </c>
      <c r="U5" s="25"/>
    </row>
    <row r="6" spans="1:26" ht="13.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Q6" s="27" t="s">
        <v>349</v>
      </c>
      <c r="R6" s="25"/>
      <c r="S6" s="26">
        <v>2.79</v>
      </c>
      <c r="T6" s="25" t="s">
        <v>331</v>
      </c>
      <c r="U6" s="25"/>
    </row>
    <row r="7" spans="1:26">
      <c r="A7" s="8" t="s">
        <v>306</v>
      </c>
      <c r="B7" s="9"/>
      <c r="C7" s="10" t="s">
        <v>307</v>
      </c>
      <c r="D7" s="9"/>
      <c r="E7" s="10" t="s">
        <v>308</v>
      </c>
      <c r="F7" s="9"/>
      <c r="G7" s="10" t="s">
        <v>309</v>
      </c>
      <c r="H7" s="9"/>
      <c r="I7" s="10" t="s">
        <v>310</v>
      </c>
      <c r="J7" s="9"/>
      <c r="K7" s="10" t="s">
        <v>311</v>
      </c>
      <c r="L7" s="9"/>
      <c r="M7" s="10" t="s">
        <v>312</v>
      </c>
      <c r="N7" s="9"/>
      <c r="O7" s="11" t="s">
        <v>313</v>
      </c>
      <c r="Q7" s="28" t="s">
        <v>350</v>
      </c>
      <c r="R7" s="25"/>
      <c r="S7" s="26">
        <v>2.5499999999999998</v>
      </c>
      <c r="T7" s="25" t="s">
        <v>331</v>
      </c>
      <c r="U7" s="25"/>
    </row>
    <row r="8" spans="1:26">
      <c r="A8" s="12"/>
      <c r="B8" s="13"/>
      <c r="C8" s="13"/>
      <c r="D8" s="13"/>
      <c r="E8" s="13"/>
      <c r="F8" s="13"/>
      <c r="G8" s="13" t="s">
        <v>314</v>
      </c>
      <c r="H8" s="13"/>
      <c r="I8" s="13"/>
      <c r="J8" s="13"/>
      <c r="K8" s="13"/>
      <c r="L8" s="13"/>
      <c r="M8" s="13" t="s">
        <v>315</v>
      </c>
      <c r="N8" s="13"/>
      <c r="O8" s="14"/>
      <c r="Q8" s="28"/>
      <c r="R8" s="25"/>
      <c r="S8" s="26"/>
      <c r="T8" s="25"/>
      <c r="U8" s="25"/>
    </row>
    <row r="9" spans="1:26">
      <c r="A9" s="12" t="s">
        <v>316</v>
      </c>
      <c r="B9" s="13"/>
      <c r="C9" s="13" t="s">
        <v>317</v>
      </c>
      <c r="D9" s="13"/>
      <c r="E9" s="13" t="s">
        <v>318</v>
      </c>
      <c r="F9" s="13"/>
      <c r="G9" s="13" t="s">
        <v>319</v>
      </c>
      <c r="H9" s="13"/>
      <c r="I9" s="13" t="s">
        <v>320</v>
      </c>
      <c r="J9" s="13"/>
      <c r="K9" s="13" t="s">
        <v>321</v>
      </c>
      <c r="L9" s="13"/>
      <c r="M9" s="13" t="s">
        <v>322</v>
      </c>
      <c r="N9" s="13"/>
      <c r="O9" s="14" t="s">
        <v>323</v>
      </c>
    </row>
    <row r="10" spans="1:26">
      <c r="A10" s="15" t="s">
        <v>324</v>
      </c>
      <c r="B10" s="13"/>
      <c r="C10" s="16" t="s">
        <v>325</v>
      </c>
      <c r="D10" s="13"/>
      <c r="E10" s="16" t="s">
        <v>325</v>
      </c>
      <c r="F10" s="13"/>
      <c r="G10" s="17" t="s">
        <v>326</v>
      </c>
      <c r="H10" s="13"/>
      <c r="I10" s="16" t="s">
        <v>314</v>
      </c>
      <c r="J10" s="13"/>
      <c r="K10" s="16" t="s">
        <v>325</v>
      </c>
      <c r="L10" s="13"/>
      <c r="M10" s="17" t="s">
        <v>327</v>
      </c>
      <c r="N10" s="13"/>
      <c r="O10" s="18" t="s">
        <v>328</v>
      </c>
      <c r="S10" s="30" t="s">
        <v>337</v>
      </c>
      <c r="T10" s="30"/>
      <c r="U10" s="30" t="s">
        <v>338</v>
      </c>
      <c r="V10" s="30" t="s">
        <v>339</v>
      </c>
      <c r="W10" s="30" t="s">
        <v>340</v>
      </c>
      <c r="X10" s="30" t="s">
        <v>341</v>
      </c>
      <c r="Y10" s="30" t="s">
        <v>342</v>
      </c>
      <c r="Z10" s="30"/>
    </row>
    <row r="11" spans="1:26">
      <c r="A11" s="35">
        <f>+'1.5" W C'!E3*1000</f>
        <v>0</v>
      </c>
      <c r="C11">
        <f>+'1.5" W C'!R3</f>
        <v>21</v>
      </c>
      <c r="E11">
        <f>+C11</f>
        <v>21</v>
      </c>
      <c r="G11" s="35">
        <f>+A11*C11</f>
        <v>0</v>
      </c>
      <c r="H11" s="35"/>
      <c r="I11" s="35">
        <f>+G11</f>
        <v>0</v>
      </c>
      <c r="K11">
        <f>$E$100-E11</f>
        <v>190</v>
      </c>
      <c r="M11" s="23">
        <f t="shared" ref="M11:M74" si="0">(A11*K11)+I11</f>
        <v>0</v>
      </c>
      <c r="O11" s="24">
        <f>M11/$M$100</f>
        <v>0</v>
      </c>
      <c r="Q11" s="33">
        <f>SUM(S11:Z11)</f>
        <v>1075.6199999999999</v>
      </c>
      <c r="R11" s="33"/>
      <c r="S11" s="33">
        <f>$S$2*C11</f>
        <v>1075.6199999999999</v>
      </c>
      <c r="T11" s="33"/>
      <c r="U11" s="33">
        <f>$S$3*C11</f>
        <v>0</v>
      </c>
      <c r="V11" s="33"/>
      <c r="W11" s="33"/>
      <c r="X11" s="33"/>
      <c r="Y11" s="33"/>
    </row>
    <row r="12" spans="1:26">
      <c r="A12" s="35">
        <f>+'1.5" W C'!E4*1000</f>
        <v>1000</v>
      </c>
      <c r="C12">
        <f>+'1.5" W C'!R4</f>
        <v>12</v>
      </c>
      <c r="E12">
        <f>+E11+C12</f>
        <v>33</v>
      </c>
      <c r="G12" s="35">
        <f>+A12*C12</f>
        <v>12000</v>
      </c>
      <c r="H12" s="35"/>
      <c r="I12" s="35">
        <f>+G12+I11</f>
        <v>12000</v>
      </c>
      <c r="K12">
        <f t="shared" ref="K12:K75" si="1">$E$100-E12</f>
        <v>178</v>
      </c>
      <c r="M12" s="23">
        <f t="shared" si="0"/>
        <v>190000</v>
      </c>
      <c r="O12" s="24">
        <f t="shared" ref="O12:O75" si="2">M12/$M$100</f>
        <v>2.121482804823582E-2</v>
      </c>
      <c r="Q12" s="33">
        <f t="shared" ref="Q12:Q75" si="3">SUM(S12:Z12)</f>
        <v>614.64</v>
      </c>
      <c r="R12" s="33"/>
      <c r="S12" s="33">
        <f t="shared" ref="S12:S75" si="4">$S$2*C12</f>
        <v>614.64</v>
      </c>
      <c r="T12" s="33"/>
      <c r="U12" s="33">
        <f t="shared" ref="U12:U75" si="5">$S$3*C12</f>
        <v>0</v>
      </c>
      <c r="V12" s="33"/>
      <c r="W12" s="33"/>
      <c r="X12" s="33"/>
      <c r="Y12" s="33"/>
    </row>
    <row r="13" spans="1:26">
      <c r="A13" s="35">
        <f>+'1.5" W C'!E5*1000</f>
        <v>2000</v>
      </c>
      <c r="C13">
        <f>+'1.5" W C'!R5</f>
        <v>3</v>
      </c>
      <c r="E13">
        <f t="shared" ref="E13:E76" si="6">+E12+C13</f>
        <v>36</v>
      </c>
      <c r="G13" s="35">
        <f t="shared" ref="G13:G76" si="7">+A13*C13</f>
        <v>6000</v>
      </c>
      <c r="H13" s="35"/>
      <c r="I13" s="35">
        <f t="shared" ref="I13:I76" si="8">+G13+I12</f>
        <v>18000</v>
      </c>
      <c r="K13">
        <f t="shared" si="1"/>
        <v>175</v>
      </c>
      <c r="M13" s="23">
        <f t="shared" si="0"/>
        <v>368000</v>
      </c>
      <c r="O13" s="24">
        <f t="shared" si="2"/>
        <v>4.1089772219740958E-2</v>
      </c>
      <c r="Q13" s="33">
        <f t="shared" si="3"/>
        <v>153.66</v>
      </c>
      <c r="R13" s="33"/>
      <c r="S13" s="33">
        <f t="shared" si="4"/>
        <v>153.66</v>
      </c>
      <c r="T13" s="33"/>
      <c r="U13" s="33">
        <f t="shared" si="5"/>
        <v>0</v>
      </c>
      <c r="V13" s="33"/>
      <c r="W13" s="33"/>
      <c r="X13" s="33"/>
      <c r="Y13" s="33"/>
    </row>
    <row r="14" spans="1:26">
      <c r="A14" s="35">
        <f>+'1.5" W C'!E6*1000</f>
        <v>3000</v>
      </c>
      <c r="C14">
        <f>+'1.5" W C'!R6</f>
        <v>6</v>
      </c>
      <c r="E14">
        <f t="shared" si="6"/>
        <v>42</v>
      </c>
      <c r="G14" s="35">
        <f t="shared" si="7"/>
        <v>18000</v>
      </c>
      <c r="H14" s="35"/>
      <c r="I14" s="35">
        <f t="shared" si="8"/>
        <v>36000</v>
      </c>
      <c r="K14">
        <f t="shared" si="1"/>
        <v>169</v>
      </c>
      <c r="M14" s="23">
        <f t="shared" si="0"/>
        <v>543000</v>
      </c>
      <c r="O14" s="24">
        <f t="shared" si="2"/>
        <v>6.0629745422063418E-2</v>
      </c>
      <c r="Q14" s="33">
        <f t="shared" si="3"/>
        <v>307.32</v>
      </c>
      <c r="R14" s="33"/>
      <c r="S14" s="33">
        <f t="shared" si="4"/>
        <v>307.32</v>
      </c>
      <c r="T14" s="33"/>
      <c r="U14" s="33">
        <f t="shared" si="5"/>
        <v>0</v>
      </c>
      <c r="V14" s="33"/>
      <c r="W14" s="33"/>
      <c r="X14" s="33"/>
      <c r="Y14" s="33"/>
    </row>
    <row r="15" spans="1:26">
      <c r="A15" s="35">
        <f>+'1.5" W C'!E7*1000</f>
        <v>4000</v>
      </c>
      <c r="C15">
        <f>+'1.5" W C'!R7</f>
        <v>11</v>
      </c>
      <c r="E15">
        <f t="shared" si="6"/>
        <v>53</v>
      </c>
      <c r="G15" s="35">
        <f t="shared" si="7"/>
        <v>44000</v>
      </c>
      <c r="H15" s="35"/>
      <c r="I15" s="35">
        <f t="shared" si="8"/>
        <v>80000</v>
      </c>
      <c r="K15">
        <f t="shared" si="1"/>
        <v>158</v>
      </c>
      <c r="M15" s="23">
        <f t="shared" si="0"/>
        <v>712000</v>
      </c>
      <c r="O15" s="24">
        <f t="shared" si="2"/>
        <v>7.949977668602054E-2</v>
      </c>
      <c r="Q15" s="33">
        <f t="shared" si="3"/>
        <v>563.41999999999996</v>
      </c>
      <c r="R15" s="33"/>
      <c r="S15" s="33">
        <f t="shared" si="4"/>
        <v>563.41999999999996</v>
      </c>
      <c r="T15" s="33"/>
      <c r="U15" s="33">
        <f t="shared" si="5"/>
        <v>0</v>
      </c>
      <c r="V15" s="33"/>
      <c r="W15" s="33"/>
      <c r="X15" s="33"/>
      <c r="Y15" s="33"/>
    </row>
    <row r="16" spans="1:26">
      <c r="A16" s="35">
        <f>+'1.5" W C'!E8*1000</f>
        <v>5000</v>
      </c>
      <c r="C16">
        <f>+'1.5" W C'!R8</f>
        <v>4</v>
      </c>
      <c r="E16">
        <f t="shared" si="6"/>
        <v>57</v>
      </c>
      <c r="G16" s="35">
        <f t="shared" si="7"/>
        <v>20000</v>
      </c>
      <c r="H16" s="35"/>
      <c r="I16" s="35">
        <f t="shared" si="8"/>
        <v>100000</v>
      </c>
      <c r="K16">
        <f t="shared" si="1"/>
        <v>154</v>
      </c>
      <c r="M16" s="23">
        <f t="shared" si="0"/>
        <v>870000</v>
      </c>
      <c r="O16" s="24">
        <f t="shared" si="2"/>
        <v>9.7141581062974547E-2</v>
      </c>
      <c r="Q16" s="33">
        <f t="shared" si="3"/>
        <v>204.88</v>
      </c>
      <c r="R16" s="33"/>
      <c r="S16" s="33">
        <f t="shared" si="4"/>
        <v>204.88</v>
      </c>
      <c r="T16" s="33"/>
      <c r="U16" s="33">
        <f t="shared" si="5"/>
        <v>0</v>
      </c>
      <c r="V16" s="33"/>
      <c r="W16" s="33"/>
      <c r="X16" s="33"/>
      <c r="Y16" s="33"/>
    </row>
    <row r="17" spans="1:25">
      <c r="A17" s="35">
        <f>+'1.5" W C'!E9*1000</f>
        <v>6000</v>
      </c>
      <c r="C17">
        <f>+'1.5" W C'!R9</f>
        <v>6</v>
      </c>
      <c r="E17">
        <f t="shared" si="6"/>
        <v>63</v>
      </c>
      <c r="G17" s="35">
        <f t="shared" si="7"/>
        <v>36000</v>
      </c>
      <c r="H17" s="35"/>
      <c r="I17" s="35">
        <f t="shared" si="8"/>
        <v>136000</v>
      </c>
      <c r="K17">
        <f t="shared" si="1"/>
        <v>148</v>
      </c>
      <c r="M17" s="23">
        <f t="shared" si="0"/>
        <v>1024000</v>
      </c>
      <c r="O17" s="24">
        <f t="shared" si="2"/>
        <v>0.11433675748101831</v>
      </c>
      <c r="Q17" s="33">
        <f t="shared" si="3"/>
        <v>307.32</v>
      </c>
      <c r="R17" s="33"/>
      <c r="S17" s="33">
        <f t="shared" si="4"/>
        <v>307.32</v>
      </c>
      <c r="T17" s="33"/>
      <c r="U17" s="33">
        <f t="shared" si="5"/>
        <v>0</v>
      </c>
      <c r="V17" s="33"/>
      <c r="W17" s="33"/>
      <c r="X17" s="33"/>
      <c r="Y17" s="33"/>
    </row>
    <row r="18" spans="1:25">
      <c r="A18" s="35">
        <f>+'1.5" W C'!E10*1000</f>
        <v>7000</v>
      </c>
      <c r="C18">
        <f>+'1.5" W C'!R10</f>
        <v>4</v>
      </c>
      <c r="E18">
        <f t="shared" si="6"/>
        <v>67</v>
      </c>
      <c r="G18" s="35">
        <f t="shared" si="7"/>
        <v>28000</v>
      </c>
      <c r="H18" s="35"/>
      <c r="I18" s="35">
        <f t="shared" si="8"/>
        <v>164000</v>
      </c>
      <c r="K18">
        <f t="shared" si="1"/>
        <v>144</v>
      </c>
      <c r="M18" s="23">
        <f t="shared" si="0"/>
        <v>1172000</v>
      </c>
      <c r="O18" s="24">
        <f t="shared" si="2"/>
        <v>0.13086199196069673</v>
      </c>
      <c r="Q18" s="33">
        <f t="shared" si="3"/>
        <v>204.88</v>
      </c>
      <c r="R18" s="33"/>
      <c r="S18" s="33">
        <f t="shared" si="4"/>
        <v>204.88</v>
      </c>
      <c r="T18" s="33"/>
      <c r="U18" s="33">
        <f t="shared" si="5"/>
        <v>0</v>
      </c>
      <c r="V18" s="33"/>
      <c r="W18" s="33"/>
      <c r="X18" s="33"/>
      <c r="Y18" s="33"/>
    </row>
    <row r="19" spans="1:25">
      <c r="A19" s="35">
        <f>+'1.5" W C'!E11*1000</f>
        <v>8000</v>
      </c>
      <c r="C19">
        <f>+'1.5" W C'!R11</f>
        <v>5</v>
      </c>
      <c r="E19">
        <f t="shared" si="6"/>
        <v>72</v>
      </c>
      <c r="G19" s="35">
        <f t="shared" si="7"/>
        <v>40000</v>
      </c>
      <c r="H19" s="35"/>
      <c r="I19" s="35">
        <f t="shared" si="8"/>
        <v>204000</v>
      </c>
      <c r="K19">
        <f t="shared" si="1"/>
        <v>139</v>
      </c>
      <c r="M19" s="23">
        <f t="shared" si="0"/>
        <v>1316000</v>
      </c>
      <c r="O19" s="24">
        <f t="shared" si="2"/>
        <v>0.14694059848146493</v>
      </c>
      <c r="Q19" s="33">
        <f t="shared" si="3"/>
        <v>256.10000000000002</v>
      </c>
      <c r="R19" s="33"/>
      <c r="S19" s="33">
        <f t="shared" si="4"/>
        <v>256.10000000000002</v>
      </c>
      <c r="T19" s="33"/>
      <c r="U19" s="33">
        <f t="shared" si="5"/>
        <v>0</v>
      </c>
      <c r="V19" s="33"/>
      <c r="W19" s="33"/>
      <c r="X19" s="33"/>
      <c r="Y19" s="33"/>
    </row>
    <row r="20" spans="1:25">
      <c r="A20" s="35">
        <f>+'1.5" W C'!E12*1000</f>
        <v>9000</v>
      </c>
      <c r="C20">
        <f>+'1.5" W C'!R12</f>
        <v>2</v>
      </c>
      <c r="E20">
        <f t="shared" si="6"/>
        <v>74</v>
      </c>
      <c r="G20" s="35">
        <f t="shared" si="7"/>
        <v>18000</v>
      </c>
      <c r="H20" s="35"/>
      <c r="I20" s="35">
        <f t="shared" si="8"/>
        <v>222000</v>
      </c>
      <c r="K20">
        <f t="shared" si="1"/>
        <v>137</v>
      </c>
      <c r="M20" s="23">
        <f t="shared" si="0"/>
        <v>1455000</v>
      </c>
      <c r="O20" s="24">
        <f t="shared" si="2"/>
        <v>0.16246092005359536</v>
      </c>
      <c r="Q20" s="33">
        <f t="shared" si="3"/>
        <v>102.44</v>
      </c>
      <c r="R20" s="33"/>
      <c r="S20" s="33">
        <f t="shared" si="4"/>
        <v>102.44</v>
      </c>
      <c r="T20" s="33"/>
      <c r="U20" s="33">
        <f t="shared" si="5"/>
        <v>0</v>
      </c>
      <c r="V20" s="33"/>
      <c r="W20" s="33"/>
      <c r="X20" s="33"/>
      <c r="Y20" s="33"/>
    </row>
    <row r="21" spans="1:25">
      <c r="A21" s="35">
        <f>+'1.5" W C'!E13*1000</f>
        <v>10000</v>
      </c>
      <c r="C21">
        <f>+'1.5" W C'!R13</f>
        <v>2</v>
      </c>
      <c r="E21">
        <f t="shared" si="6"/>
        <v>76</v>
      </c>
      <c r="G21" s="35">
        <f t="shared" si="7"/>
        <v>20000</v>
      </c>
      <c r="H21" s="35"/>
      <c r="I21" s="35">
        <f t="shared" si="8"/>
        <v>242000</v>
      </c>
      <c r="K21">
        <f t="shared" si="1"/>
        <v>135</v>
      </c>
      <c r="M21" s="23">
        <f t="shared" si="0"/>
        <v>1592000</v>
      </c>
      <c r="O21" s="24">
        <f t="shared" si="2"/>
        <v>0.17775792764627066</v>
      </c>
      <c r="Q21" s="33">
        <f t="shared" si="3"/>
        <v>102.44</v>
      </c>
      <c r="R21" s="33"/>
      <c r="S21" s="33">
        <f t="shared" si="4"/>
        <v>102.44</v>
      </c>
      <c r="T21" s="33"/>
      <c r="U21" s="33">
        <f t="shared" si="5"/>
        <v>0</v>
      </c>
      <c r="V21" s="33"/>
      <c r="W21" s="33"/>
      <c r="X21" s="33"/>
      <c r="Y21" s="33"/>
    </row>
    <row r="22" spans="1:25">
      <c r="A22" s="35">
        <f>+'1.5" W C'!E14*1000</f>
        <v>11000</v>
      </c>
      <c r="C22">
        <f>+'1.5" W C'!R14</f>
        <v>2</v>
      </c>
      <c r="E22">
        <f t="shared" si="6"/>
        <v>78</v>
      </c>
      <c r="G22" s="35">
        <f t="shared" si="7"/>
        <v>22000</v>
      </c>
      <c r="H22" s="35"/>
      <c r="I22" s="35">
        <f t="shared" si="8"/>
        <v>264000</v>
      </c>
      <c r="K22">
        <f t="shared" si="1"/>
        <v>133</v>
      </c>
      <c r="M22" s="23">
        <f t="shared" si="0"/>
        <v>1727000</v>
      </c>
      <c r="O22" s="24">
        <f t="shared" si="2"/>
        <v>0.19283162125949085</v>
      </c>
      <c r="Q22" s="33">
        <f t="shared" si="3"/>
        <v>102.44</v>
      </c>
      <c r="R22" s="33"/>
      <c r="S22" s="33">
        <f t="shared" si="4"/>
        <v>102.44</v>
      </c>
      <c r="T22" s="33"/>
      <c r="U22" s="33">
        <f t="shared" si="5"/>
        <v>0</v>
      </c>
      <c r="V22" s="33"/>
      <c r="W22" s="33"/>
      <c r="X22" s="33"/>
      <c r="Y22" s="33"/>
    </row>
    <row r="23" spans="1:25">
      <c r="A23" s="35">
        <f>+'1.5" W C'!E15*1000</f>
        <v>12000</v>
      </c>
      <c r="C23">
        <f>+'1.5" W C'!R15</f>
        <v>3</v>
      </c>
      <c r="E23">
        <f t="shared" si="6"/>
        <v>81</v>
      </c>
      <c r="G23" s="35">
        <f t="shared" si="7"/>
        <v>36000</v>
      </c>
      <c r="H23" s="35"/>
      <c r="I23" s="35">
        <f t="shared" si="8"/>
        <v>300000</v>
      </c>
      <c r="K23">
        <f t="shared" si="1"/>
        <v>130</v>
      </c>
      <c r="M23" s="23">
        <f t="shared" si="0"/>
        <v>1860000</v>
      </c>
      <c r="O23" s="24">
        <f t="shared" si="2"/>
        <v>0.20768200089325592</v>
      </c>
      <c r="Q23" s="33">
        <f t="shared" si="3"/>
        <v>153.66</v>
      </c>
      <c r="R23" s="33"/>
      <c r="S23" s="33">
        <f t="shared" si="4"/>
        <v>153.66</v>
      </c>
      <c r="T23" s="33"/>
      <c r="U23" s="33">
        <f t="shared" si="5"/>
        <v>0</v>
      </c>
      <c r="V23" s="33"/>
      <c r="W23" s="33"/>
      <c r="X23" s="33"/>
      <c r="Y23" s="33"/>
    </row>
    <row r="24" spans="1:25">
      <c r="A24" s="35">
        <f>+'1.5" W C'!E16*1000</f>
        <v>13000</v>
      </c>
      <c r="C24">
        <f>+'1.5" W C'!R16</f>
        <v>1</v>
      </c>
      <c r="E24">
        <f t="shared" si="6"/>
        <v>82</v>
      </c>
      <c r="G24" s="35">
        <f t="shared" si="7"/>
        <v>13000</v>
      </c>
      <c r="H24" s="35"/>
      <c r="I24" s="35">
        <f t="shared" si="8"/>
        <v>313000</v>
      </c>
      <c r="K24">
        <f t="shared" si="1"/>
        <v>129</v>
      </c>
      <c r="M24" s="23">
        <f t="shared" si="0"/>
        <v>1990000</v>
      </c>
      <c r="O24" s="24">
        <f t="shared" si="2"/>
        <v>0.22219740955783832</v>
      </c>
      <c r="Q24" s="33">
        <f t="shared" si="3"/>
        <v>51.22</v>
      </c>
      <c r="R24" s="33"/>
      <c r="S24" s="33">
        <f t="shared" si="4"/>
        <v>51.22</v>
      </c>
      <c r="T24" s="33"/>
      <c r="U24" s="33">
        <f t="shared" si="5"/>
        <v>0</v>
      </c>
      <c r="V24" s="33">
        <f>$S$4*((A24-13000)/1000)*C24</f>
        <v>0</v>
      </c>
      <c r="W24" s="33"/>
      <c r="X24" s="33"/>
      <c r="Y24" s="33"/>
    </row>
    <row r="25" spans="1:25">
      <c r="A25" s="35">
        <f>+'1.5" W C'!E17*1000</f>
        <v>14000</v>
      </c>
      <c r="C25">
        <f>+'1.5" W C'!R17</f>
        <v>3</v>
      </c>
      <c r="E25">
        <f t="shared" si="6"/>
        <v>85</v>
      </c>
      <c r="G25" s="35">
        <f t="shared" si="7"/>
        <v>42000</v>
      </c>
      <c r="H25" s="35"/>
      <c r="I25" s="35">
        <f t="shared" si="8"/>
        <v>355000</v>
      </c>
      <c r="K25">
        <f t="shared" si="1"/>
        <v>126</v>
      </c>
      <c r="M25" s="23">
        <f t="shared" si="0"/>
        <v>2119000</v>
      </c>
      <c r="O25" s="24">
        <f t="shared" si="2"/>
        <v>0.23660116123269317</v>
      </c>
      <c r="Q25" s="33">
        <f t="shared" si="3"/>
        <v>163.53</v>
      </c>
      <c r="R25" s="33"/>
      <c r="S25" s="33">
        <f t="shared" si="4"/>
        <v>153.66</v>
      </c>
      <c r="T25" s="33"/>
      <c r="U25" s="33">
        <f t="shared" si="5"/>
        <v>0</v>
      </c>
      <c r="V25" s="33">
        <f t="shared" ref="V25:V31" si="9">$S$4*((A25-13000)/1000)*C25</f>
        <v>9.870000000000001</v>
      </c>
      <c r="W25" s="33"/>
      <c r="X25" s="33"/>
      <c r="Y25" s="33"/>
    </row>
    <row r="26" spans="1:25">
      <c r="A26" s="35">
        <f>+'1.5" W C'!E18*1000</f>
        <v>15000</v>
      </c>
      <c r="C26">
        <f>+'1.5" W C'!R18</f>
        <v>3</v>
      </c>
      <c r="E26">
        <f t="shared" si="6"/>
        <v>88</v>
      </c>
      <c r="G26" s="35">
        <f t="shared" si="7"/>
        <v>45000</v>
      </c>
      <c r="H26" s="35"/>
      <c r="I26" s="35">
        <f t="shared" si="8"/>
        <v>400000</v>
      </c>
      <c r="K26">
        <f t="shared" si="1"/>
        <v>123</v>
      </c>
      <c r="M26" s="23">
        <f t="shared" si="0"/>
        <v>2245000</v>
      </c>
      <c r="O26" s="24">
        <f t="shared" si="2"/>
        <v>0.25066994193836534</v>
      </c>
      <c r="Q26" s="33">
        <f t="shared" si="3"/>
        <v>173.4</v>
      </c>
      <c r="R26" s="33"/>
      <c r="S26" s="33">
        <f t="shared" si="4"/>
        <v>153.66</v>
      </c>
      <c r="T26" s="33"/>
      <c r="U26" s="33">
        <f t="shared" si="5"/>
        <v>0</v>
      </c>
      <c r="V26" s="33">
        <f t="shared" si="9"/>
        <v>19.740000000000002</v>
      </c>
      <c r="W26" s="33"/>
      <c r="X26" s="33"/>
      <c r="Y26" s="33"/>
    </row>
    <row r="27" spans="1:25">
      <c r="A27" s="35">
        <f>+'1.5" W C'!E19*1000</f>
        <v>16000</v>
      </c>
      <c r="C27">
        <f>+'1.5" W C'!R19</f>
        <v>3</v>
      </c>
      <c r="E27">
        <f t="shared" si="6"/>
        <v>91</v>
      </c>
      <c r="G27" s="35">
        <f t="shared" si="7"/>
        <v>48000</v>
      </c>
      <c r="H27" s="35"/>
      <c r="I27" s="35">
        <f t="shared" si="8"/>
        <v>448000</v>
      </c>
      <c r="K27">
        <f t="shared" si="1"/>
        <v>120</v>
      </c>
      <c r="M27" s="23">
        <f t="shared" si="0"/>
        <v>2368000</v>
      </c>
      <c r="O27" s="24">
        <f t="shared" si="2"/>
        <v>0.26440375167485486</v>
      </c>
      <c r="Q27" s="33">
        <f t="shared" si="3"/>
        <v>183.27</v>
      </c>
      <c r="R27" s="33"/>
      <c r="S27" s="33">
        <f t="shared" si="4"/>
        <v>153.66</v>
      </c>
      <c r="T27" s="33"/>
      <c r="U27" s="33">
        <f t="shared" si="5"/>
        <v>0</v>
      </c>
      <c r="V27" s="33">
        <f t="shared" si="9"/>
        <v>29.610000000000003</v>
      </c>
      <c r="W27" s="33"/>
      <c r="X27" s="33"/>
      <c r="Y27" s="33"/>
    </row>
    <row r="28" spans="1:25">
      <c r="A28" s="35">
        <f>+'1.5" W C'!E20*1000</f>
        <v>18000</v>
      </c>
      <c r="C28">
        <f>+'1.5" W C'!R20</f>
        <v>1</v>
      </c>
      <c r="E28">
        <f t="shared" si="6"/>
        <v>92</v>
      </c>
      <c r="G28" s="35">
        <f t="shared" si="7"/>
        <v>18000</v>
      </c>
      <c r="H28" s="35"/>
      <c r="I28" s="35">
        <f t="shared" si="8"/>
        <v>466000</v>
      </c>
      <c r="K28">
        <f t="shared" si="1"/>
        <v>119</v>
      </c>
      <c r="M28" s="23">
        <f t="shared" si="0"/>
        <v>2608000</v>
      </c>
      <c r="O28" s="24">
        <f t="shared" si="2"/>
        <v>0.29120142920946851</v>
      </c>
      <c r="Q28" s="33">
        <f t="shared" si="3"/>
        <v>67.67</v>
      </c>
      <c r="R28" s="33"/>
      <c r="S28" s="33">
        <f t="shared" si="4"/>
        <v>51.22</v>
      </c>
      <c r="T28" s="33"/>
      <c r="U28" s="33">
        <f t="shared" si="5"/>
        <v>0</v>
      </c>
      <c r="V28" s="33">
        <f t="shared" si="9"/>
        <v>16.45</v>
      </c>
      <c r="W28" s="33"/>
      <c r="X28" s="33"/>
      <c r="Y28" s="33"/>
    </row>
    <row r="29" spans="1:25">
      <c r="A29" s="35">
        <f>+'1.5" W C'!E21*1000</f>
        <v>20000</v>
      </c>
      <c r="C29">
        <f>+'1.5" W C'!R21</f>
        <v>1</v>
      </c>
      <c r="E29">
        <f t="shared" si="6"/>
        <v>93</v>
      </c>
      <c r="G29" s="35">
        <f t="shared" si="7"/>
        <v>20000</v>
      </c>
      <c r="H29" s="35"/>
      <c r="I29" s="35">
        <f t="shared" si="8"/>
        <v>486000</v>
      </c>
      <c r="K29">
        <f t="shared" si="1"/>
        <v>118</v>
      </c>
      <c r="M29" s="23">
        <f t="shared" si="0"/>
        <v>2846000</v>
      </c>
      <c r="O29" s="24">
        <f t="shared" si="2"/>
        <v>0.31777579276462709</v>
      </c>
      <c r="Q29" s="33">
        <f t="shared" si="3"/>
        <v>74.25</v>
      </c>
      <c r="R29" s="33"/>
      <c r="S29" s="33">
        <f t="shared" si="4"/>
        <v>51.22</v>
      </c>
      <c r="T29" s="33"/>
      <c r="U29" s="33">
        <f t="shared" si="5"/>
        <v>0</v>
      </c>
      <c r="V29" s="33">
        <f t="shared" si="9"/>
        <v>23.03</v>
      </c>
      <c r="W29" s="33"/>
      <c r="X29" s="33"/>
      <c r="Y29" s="33"/>
    </row>
    <row r="30" spans="1:25">
      <c r="A30" s="35">
        <f>+'1.5" W C'!E22*1000</f>
        <v>21000</v>
      </c>
      <c r="C30">
        <f>+'1.5" W C'!R22</f>
        <v>2</v>
      </c>
      <c r="E30">
        <f t="shared" si="6"/>
        <v>95</v>
      </c>
      <c r="G30" s="35">
        <f t="shared" si="7"/>
        <v>42000</v>
      </c>
      <c r="H30" s="35"/>
      <c r="I30" s="35">
        <f t="shared" si="8"/>
        <v>528000</v>
      </c>
      <c r="K30">
        <f t="shared" si="1"/>
        <v>116</v>
      </c>
      <c r="M30" s="23">
        <f t="shared" si="0"/>
        <v>2964000</v>
      </c>
      <c r="O30" s="24">
        <f t="shared" si="2"/>
        <v>0.33095131755247881</v>
      </c>
      <c r="Q30" s="33">
        <f t="shared" si="3"/>
        <v>155.07999999999998</v>
      </c>
      <c r="R30" s="33"/>
      <c r="S30" s="33">
        <f t="shared" si="4"/>
        <v>102.44</v>
      </c>
      <c r="T30" s="33"/>
      <c r="U30" s="33">
        <f t="shared" si="5"/>
        <v>0</v>
      </c>
      <c r="V30" s="33">
        <f t="shared" si="9"/>
        <v>52.64</v>
      </c>
      <c r="W30" s="33"/>
      <c r="X30" s="33"/>
      <c r="Y30" s="33"/>
    </row>
    <row r="31" spans="1:25">
      <c r="A31" s="35">
        <f>+'1.5" W C'!E23*1000</f>
        <v>22000</v>
      </c>
      <c r="C31">
        <f>+'1.5" W C'!R23</f>
        <v>2</v>
      </c>
      <c r="E31">
        <f t="shared" si="6"/>
        <v>97</v>
      </c>
      <c r="G31" s="35">
        <f t="shared" si="7"/>
        <v>44000</v>
      </c>
      <c r="H31" s="35"/>
      <c r="I31" s="35">
        <f t="shared" si="8"/>
        <v>572000</v>
      </c>
      <c r="K31">
        <f t="shared" si="1"/>
        <v>114</v>
      </c>
      <c r="M31" s="23">
        <f t="shared" si="0"/>
        <v>3080000</v>
      </c>
      <c r="O31" s="24">
        <f t="shared" si="2"/>
        <v>0.3439035283608754</v>
      </c>
      <c r="Q31" s="33">
        <f t="shared" si="3"/>
        <v>161.66</v>
      </c>
      <c r="R31" s="33"/>
      <c r="S31" s="33">
        <f t="shared" si="4"/>
        <v>102.44</v>
      </c>
      <c r="T31" s="33"/>
      <c r="U31" s="33">
        <f t="shared" si="5"/>
        <v>0</v>
      </c>
      <c r="V31" s="33">
        <f t="shared" si="9"/>
        <v>59.22</v>
      </c>
      <c r="W31" s="33"/>
      <c r="X31" s="33"/>
      <c r="Y31" s="33"/>
    </row>
    <row r="32" spans="1:25">
      <c r="A32" s="35">
        <f>+'1.5" W C'!E24*1000</f>
        <v>27000</v>
      </c>
      <c r="C32">
        <f>+'1.5" W C'!R24</f>
        <v>1</v>
      </c>
      <c r="E32">
        <f t="shared" si="6"/>
        <v>98</v>
      </c>
      <c r="G32" s="35">
        <f t="shared" si="7"/>
        <v>27000</v>
      </c>
      <c r="H32" s="35"/>
      <c r="I32" s="35">
        <f t="shared" si="8"/>
        <v>599000</v>
      </c>
      <c r="K32">
        <f t="shared" si="1"/>
        <v>113</v>
      </c>
      <c r="M32" s="23">
        <f t="shared" si="0"/>
        <v>3650000</v>
      </c>
      <c r="O32" s="24">
        <f t="shared" si="2"/>
        <v>0.40754801250558287</v>
      </c>
      <c r="Q32" s="33">
        <f t="shared" si="3"/>
        <v>96.94</v>
      </c>
      <c r="R32" s="33"/>
      <c r="S32" s="33">
        <f t="shared" si="4"/>
        <v>51.22</v>
      </c>
      <c r="T32" s="33"/>
      <c r="U32" s="33">
        <f t="shared" si="5"/>
        <v>0</v>
      </c>
      <c r="V32" s="33">
        <f>$S$4*12*C32</f>
        <v>39.480000000000004</v>
      </c>
      <c r="W32" s="33">
        <f>$S$5*((A32-25000)/1000)*C32</f>
        <v>6.24</v>
      </c>
      <c r="X32" s="33"/>
      <c r="Y32" s="33"/>
    </row>
    <row r="33" spans="1:25">
      <c r="A33" s="35">
        <f>+'1.5" W C'!E25*1000</f>
        <v>28000</v>
      </c>
      <c r="C33">
        <f>+'1.5" W C'!R25</f>
        <v>1</v>
      </c>
      <c r="E33">
        <f t="shared" si="6"/>
        <v>99</v>
      </c>
      <c r="G33" s="35">
        <f t="shared" si="7"/>
        <v>28000</v>
      </c>
      <c r="H33" s="35"/>
      <c r="I33" s="35">
        <f t="shared" si="8"/>
        <v>627000</v>
      </c>
      <c r="K33">
        <f t="shared" si="1"/>
        <v>112</v>
      </c>
      <c r="M33" s="23">
        <f t="shared" si="0"/>
        <v>3763000</v>
      </c>
      <c r="O33" s="24">
        <f t="shared" si="2"/>
        <v>0.42016525234479679</v>
      </c>
      <c r="Q33" s="33">
        <f t="shared" si="3"/>
        <v>100.06</v>
      </c>
      <c r="R33" s="33"/>
      <c r="S33" s="33">
        <f t="shared" si="4"/>
        <v>51.22</v>
      </c>
      <c r="T33" s="33"/>
      <c r="U33" s="33">
        <f t="shared" si="5"/>
        <v>0</v>
      </c>
      <c r="V33" s="33">
        <f t="shared" ref="V33:V96" si="10">$S$4*12*C33</f>
        <v>39.480000000000004</v>
      </c>
      <c r="W33" s="33">
        <f t="shared" ref="W33:W49" si="11">$S$5*((A33-25000)/1000)*C33</f>
        <v>9.36</v>
      </c>
      <c r="X33" s="33"/>
      <c r="Y33" s="33"/>
    </row>
    <row r="34" spans="1:25">
      <c r="A34" s="35">
        <f>+'1.5" W C'!E26*1000</f>
        <v>29000</v>
      </c>
      <c r="C34">
        <f>+'1.5" W C'!R26</f>
        <v>1</v>
      </c>
      <c r="E34">
        <f t="shared" si="6"/>
        <v>100</v>
      </c>
      <c r="G34" s="35">
        <f t="shared" si="7"/>
        <v>29000</v>
      </c>
      <c r="H34" s="35"/>
      <c r="I34" s="35">
        <f t="shared" si="8"/>
        <v>656000</v>
      </c>
      <c r="K34">
        <f t="shared" si="1"/>
        <v>111</v>
      </c>
      <c r="M34" s="23">
        <f t="shared" si="0"/>
        <v>3875000</v>
      </c>
      <c r="O34" s="24">
        <f t="shared" si="2"/>
        <v>0.43267083519428318</v>
      </c>
      <c r="Q34" s="33">
        <f t="shared" si="3"/>
        <v>103.18</v>
      </c>
      <c r="R34" s="33"/>
      <c r="S34" s="33">
        <f t="shared" si="4"/>
        <v>51.22</v>
      </c>
      <c r="T34" s="33"/>
      <c r="U34" s="33">
        <f t="shared" si="5"/>
        <v>0</v>
      </c>
      <c r="V34" s="33">
        <f t="shared" si="10"/>
        <v>39.480000000000004</v>
      </c>
      <c r="W34" s="33">
        <f t="shared" si="11"/>
        <v>12.48</v>
      </c>
      <c r="X34" s="33"/>
      <c r="Y34" s="33"/>
    </row>
    <row r="35" spans="1:25">
      <c r="A35" s="35">
        <f>+'1.5" W C'!E27*1000</f>
        <v>30000</v>
      </c>
      <c r="C35">
        <f>+'1.5" W C'!R27</f>
        <v>3</v>
      </c>
      <c r="E35">
        <f t="shared" si="6"/>
        <v>103</v>
      </c>
      <c r="G35" s="35">
        <f t="shared" si="7"/>
        <v>90000</v>
      </c>
      <c r="H35" s="35"/>
      <c r="I35" s="35">
        <f t="shared" si="8"/>
        <v>746000</v>
      </c>
      <c r="K35">
        <f t="shared" si="1"/>
        <v>108</v>
      </c>
      <c r="M35" s="23">
        <f t="shared" si="0"/>
        <v>3986000</v>
      </c>
      <c r="O35" s="24">
        <f t="shared" si="2"/>
        <v>0.44506476105404197</v>
      </c>
      <c r="Q35" s="33">
        <f t="shared" si="3"/>
        <v>318.90000000000003</v>
      </c>
      <c r="R35" s="33"/>
      <c r="S35" s="33">
        <f t="shared" si="4"/>
        <v>153.66</v>
      </c>
      <c r="T35" s="33"/>
      <c r="U35" s="33">
        <f t="shared" si="5"/>
        <v>0</v>
      </c>
      <c r="V35" s="33">
        <f t="shared" si="10"/>
        <v>118.44000000000001</v>
      </c>
      <c r="W35" s="33">
        <f t="shared" si="11"/>
        <v>46.800000000000004</v>
      </c>
      <c r="X35" s="33"/>
      <c r="Y35" s="33"/>
    </row>
    <row r="36" spans="1:25">
      <c r="A36" s="35">
        <f>+'1.5" W C'!E28*1000</f>
        <v>32000</v>
      </c>
      <c r="C36">
        <f>+'1.5" W C'!R28</f>
        <v>5</v>
      </c>
      <c r="E36">
        <f t="shared" si="6"/>
        <v>108</v>
      </c>
      <c r="G36" s="35">
        <f t="shared" si="7"/>
        <v>160000</v>
      </c>
      <c r="H36" s="35"/>
      <c r="I36" s="35">
        <f t="shared" si="8"/>
        <v>906000</v>
      </c>
      <c r="K36">
        <f t="shared" si="1"/>
        <v>103</v>
      </c>
      <c r="M36" s="23">
        <f t="shared" si="0"/>
        <v>4202000</v>
      </c>
      <c r="O36" s="24">
        <f t="shared" si="2"/>
        <v>0.46918267083519427</v>
      </c>
      <c r="Q36" s="33">
        <f t="shared" si="3"/>
        <v>562.70000000000005</v>
      </c>
      <c r="R36" s="33"/>
      <c r="S36" s="33">
        <f t="shared" si="4"/>
        <v>256.10000000000002</v>
      </c>
      <c r="T36" s="33"/>
      <c r="U36" s="33">
        <f t="shared" si="5"/>
        <v>0</v>
      </c>
      <c r="V36" s="33">
        <f t="shared" si="10"/>
        <v>197.40000000000003</v>
      </c>
      <c r="W36" s="33">
        <f t="shared" si="11"/>
        <v>109.2</v>
      </c>
      <c r="X36" s="33"/>
      <c r="Y36" s="33"/>
    </row>
    <row r="37" spans="1:25">
      <c r="A37" s="35">
        <f>+'1.5" W C'!E29*1000</f>
        <v>33000</v>
      </c>
      <c r="C37">
        <f>+'1.5" W C'!R29</f>
        <v>1</v>
      </c>
      <c r="E37">
        <f t="shared" si="6"/>
        <v>109</v>
      </c>
      <c r="G37" s="35">
        <f t="shared" si="7"/>
        <v>33000</v>
      </c>
      <c r="H37" s="35"/>
      <c r="I37" s="35">
        <f t="shared" si="8"/>
        <v>939000</v>
      </c>
      <c r="K37">
        <f t="shared" si="1"/>
        <v>102</v>
      </c>
      <c r="M37" s="23">
        <f t="shared" si="0"/>
        <v>4305000</v>
      </c>
      <c r="O37" s="24">
        <f t="shared" si="2"/>
        <v>0.48068334077713265</v>
      </c>
      <c r="Q37" s="33">
        <f t="shared" si="3"/>
        <v>115.66</v>
      </c>
      <c r="R37" s="33"/>
      <c r="S37" s="33">
        <f t="shared" si="4"/>
        <v>51.22</v>
      </c>
      <c r="T37" s="33"/>
      <c r="U37" s="33">
        <f t="shared" si="5"/>
        <v>0</v>
      </c>
      <c r="V37" s="33">
        <f t="shared" si="10"/>
        <v>39.480000000000004</v>
      </c>
      <c r="W37" s="33">
        <f t="shared" si="11"/>
        <v>24.96</v>
      </c>
      <c r="X37" s="33"/>
      <c r="Y37" s="33"/>
    </row>
    <row r="38" spans="1:25">
      <c r="A38" s="35">
        <f>+'1.5" W C'!E30*1000</f>
        <v>34000</v>
      </c>
      <c r="C38">
        <f>+'1.5" W C'!R30</f>
        <v>2</v>
      </c>
      <c r="E38">
        <f t="shared" si="6"/>
        <v>111</v>
      </c>
      <c r="G38" s="35">
        <f t="shared" si="7"/>
        <v>68000</v>
      </c>
      <c r="H38" s="35"/>
      <c r="I38" s="35">
        <f t="shared" si="8"/>
        <v>1007000</v>
      </c>
      <c r="K38">
        <f t="shared" si="1"/>
        <v>100</v>
      </c>
      <c r="M38" s="23">
        <f t="shared" si="0"/>
        <v>4407000</v>
      </c>
      <c r="O38" s="24">
        <f t="shared" si="2"/>
        <v>0.49207235372934344</v>
      </c>
      <c r="Q38" s="33">
        <f t="shared" si="3"/>
        <v>237.56</v>
      </c>
      <c r="R38" s="33"/>
      <c r="S38" s="33">
        <f t="shared" si="4"/>
        <v>102.44</v>
      </c>
      <c r="T38" s="33"/>
      <c r="U38" s="33">
        <f t="shared" si="5"/>
        <v>0</v>
      </c>
      <c r="V38" s="33">
        <f t="shared" si="10"/>
        <v>78.960000000000008</v>
      </c>
      <c r="W38" s="33">
        <f t="shared" si="11"/>
        <v>56.160000000000004</v>
      </c>
      <c r="X38" s="33"/>
      <c r="Y38" s="33"/>
    </row>
    <row r="39" spans="1:25">
      <c r="A39" s="35">
        <f>+'1.5" W C'!E31*1000</f>
        <v>36000</v>
      </c>
      <c r="C39">
        <f>+'1.5" W C'!R31</f>
        <v>1</v>
      </c>
      <c r="E39">
        <f t="shared" si="6"/>
        <v>112</v>
      </c>
      <c r="G39" s="35">
        <f t="shared" si="7"/>
        <v>36000</v>
      </c>
      <c r="H39" s="35"/>
      <c r="I39" s="35">
        <f t="shared" si="8"/>
        <v>1043000</v>
      </c>
      <c r="K39">
        <f t="shared" si="1"/>
        <v>99</v>
      </c>
      <c r="M39" s="23">
        <f t="shared" si="0"/>
        <v>4607000</v>
      </c>
      <c r="O39" s="24">
        <f t="shared" si="2"/>
        <v>0.51440375167485486</v>
      </c>
      <c r="Q39" s="33">
        <f t="shared" si="3"/>
        <v>125.02000000000001</v>
      </c>
      <c r="R39" s="33"/>
      <c r="S39" s="33">
        <f t="shared" si="4"/>
        <v>51.22</v>
      </c>
      <c r="T39" s="33"/>
      <c r="U39" s="33">
        <f t="shared" si="5"/>
        <v>0</v>
      </c>
      <c r="V39" s="33">
        <f t="shared" si="10"/>
        <v>39.480000000000004</v>
      </c>
      <c r="W39" s="33">
        <f t="shared" si="11"/>
        <v>34.32</v>
      </c>
      <c r="X39" s="33"/>
      <c r="Y39" s="33"/>
    </row>
    <row r="40" spans="1:25">
      <c r="A40" s="35">
        <f>+'1.5" W C'!E32*1000</f>
        <v>38000</v>
      </c>
      <c r="C40">
        <f>+'1.5" W C'!R32</f>
        <v>2</v>
      </c>
      <c r="E40">
        <f t="shared" si="6"/>
        <v>114</v>
      </c>
      <c r="G40" s="35">
        <f t="shared" si="7"/>
        <v>76000</v>
      </c>
      <c r="H40" s="35"/>
      <c r="I40" s="35">
        <f t="shared" si="8"/>
        <v>1119000</v>
      </c>
      <c r="K40">
        <f t="shared" si="1"/>
        <v>97</v>
      </c>
      <c r="M40" s="23">
        <f t="shared" si="0"/>
        <v>4805000</v>
      </c>
      <c r="O40" s="24">
        <f t="shared" si="2"/>
        <v>0.53651183564091109</v>
      </c>
      <c r="Q40" s="33">
        <f t="shared" si="3"/>
        <v>262.52</v>
      </c>
      <c r="R40" s="33"/>
      <c r="S40" s="33">
        <f t="shared" si="4"/>
        <v>102.44</v>
      </c>
      <c r="T40" s="33"/>
      <c r="U40" s="33">
        <f t="shared" si="5"/>
        <v>0</v>
      </c>
      <c r="V40" s="33">
        <f t="shared" si="10"/>
        <v>78.960000000000008</v>
      </c>
      <c r="W40" s="33">
        <f t="shared" si="11"/>
        <v>81.12</v>
      </c>
      <c r="X40" s="33"/>
      <c r="Y40" s="33"/>
    </row>
    <row r="41" spans="1:25">
      <c r="A41" s="35">
        <f>+'1.5" W C'!E33*1000</f>
        <v>40000</v>
      </c>
      <c r="C41">
        <f>+'1.5" W C'!R33</f>
        <v>1</v>
      </c>
      <c r="E41">
        <f t="shared" si="6"/>
        <v>115</v>
      </c>
      <c r="G41" s="35">
        <f t="shared" si="7"/>
        <v>40000</v>
      </c>
      <c r="H41" s="35"/>
      <c r="I41" s="35">
        <f t="shared" si="8"/>
        <v>1159000</v>
      </c>
      <c r="K41">
        <f t="shared" si="1"/>
        <v>96</v>
      </c>
      <c r="M41" s="23">
        <f t="shared" si="0"/>
        <v>4999000</v>
      </c>
      <c r="O41" s="24">
        <f t="shared" si="2"/>
        <v>0.55817329164805718</v>
      </c>
      <c r="Q41" s="33">
        <f t="shared" si="3"/>
        <v>137.5</v>
      </c>
      <c r="R41" s="33"/>
      <c r="S41" s="33">
        <f t="shared" si="4"/>
        <v>51.22</v>
      </c>
      <c r="T41" s="33"/>
      <c r="U41" s="33">
        <f t="shared" si="5"/>
        <v>0</v>
      </c>
      <c r="V41" s="33">
        <f t="shared" si="10"/>
        <v>39.480000000000004</v>
      </c>
      <c r="W41" s="33">
        <f t="shared" si="11"/>
        <v>46.800000000000004</v>
      </c>
      <c r="X41" s="33"/>
      <c r="Y41" s="33"/>
    </row>
    <row r="42" spans="1:25">
      <c r="A42" s="35">
        <f>+'1.5" W C'!E34*1000</f>
        <v>41000</v>
      </c>
      <c r="C42">
        <f>+'1.5" W C'!R34</f>
        <v>1</v>
      </c>
      <c r="E42">
        <f t="shared" si="6"/>
        <v>116</v>
      </c>
      <c r="G42" s="35">
        <f t="shared" si="7"/>
        <v>41000</v>
      </c>
      <c r="H42" s="35"/>
      <c r="I42" s="35">
        <f t="shared" si="8"/>
        <v>1200000</v>
      </c>
      <c r="K42">
        <f t="shared" si="1"/>
        <v>95</v>
      </c>
      <c r="M42" s="23">
        <f t="shared" si="0"/>
        <v>5095000</v>
      </c>
      <c r="O42" s="24">
        <f t="shared" si="2"/>
        <v>0.56889236266190268</v>
      </c>
      <c r="Q42" s="33">
        <f t="shared" si="3"/>
        <v>140.62</v>
      </c>
      <c r="R42" s="33"/>
      <c r="S42" s="33">
        <f t="shared" si="4"/>
        <v>51.22</v>
      </c>
      <c r="T42" s="33"/>
      <c r="U42" s="33">
        <f t="shared" si="5"/>
        <v>0</v>
      </c>
      <c r="V42" s="33">
        <f t="shared" si="10"/>
        <v>39.480000000000004</v>
      </c>
      <c r="W42" s="33">
        <f t="shared" si="11"/>
        <v>49.92</v>
      </c>
      <c r="X42" s="33"/>
      <c r="Y42" s="33"/>
    </row>
    <row r="43" spans="1:25">
      <c r="A43" s="35">
        <f>+'1.5" W C'!E35*1000</f>
        <v>42000</v>
      </c>
      <c r="C43">
        <f>+'1.5" W C'!R35</f>
        <v>1</v>
      </c>
      <c r="E43">
        <f t="shared" si="6"/>
        <v>117</v>
      </c>
      <c r="G43" s="35">
        <f t="shared" si="7"/>
        <v>42000</v>
      </c>
      <c r="H43" s="35"/>
      <c r="I43" s="35">
        <f t="shared" si="8"/>
        <v>1242000</v>
      </c>
      <c r="K43">
        <f t="shared" si="1"/>
        <v>94</v>
      </c>
      <c r="M43" s="23">
        <f t="shared" si="0"/>
        <v>5190000</v>
      </c>
      <c r="O43" s="24">
        <f t="shared" si="2"/>
        <v>0.5794997766860206</v>
      </c>
      <c r="Q43" s="33">
        <f t="shared" si="3"/>
        <v>143.74</v>
      </c>
      <c r="R43" s="33"/>
      <c r="S43" s="33">
        <f t="shared" si="4"/>
        <v>51.22</v>
      </c>
      <c r="T43" s="33"/>
      <c r="U43" s="33">
        <f t="shared" si="5"/>
        <v>0</v>
      </c>
      <c r="V43" s="33">
        <f t="shared" si="10"/>
        <v>39.480000000000004</v>
      </c>
      <c r="W43" s="33">
        <f t="shared" si="11"/>
        <v>53.04</v>
      </c>
      <c r="X43" s="33"/>
      <c r="Y43" s="33"/>
    </row>
    <row r="44" spans="1:25">
      <c r="A44" s="35">
        <f>+'1.5" W C'!E36*1000</f>
        <v>43000</v>
      </c>
      <c r="C44">
        <f>+'1.5" W C'!R36</f>
        <v>3</v>
      </c>
      <c r="E44">
        <f t="shared" si="6"/>
        <v>120</v>
      </c>
      <c r="G44" s="35">
        <f t="shared" si="7"/>
        <v>129000</v>
      </c>
      <c r="H44" s="35"/>
      <c r="I44" s="35">
        <f t="shared" si="8"/>
        <v>1371000</v>
      </c>
      <c r="K44">
        <f t="shared" si="1"/>
        <v>91</v>
      </c>
      <c r="M44" s="23">
        <f t="shared" si="0"/>
        <v>5284000</v>
      </c>
      <c r="O44" s="24">
        <f t="shared" si="2"/>
        <v>0.58999553372041091</v>
      </c>
      <c r="Q44" s="33">
        <f t="shared" si="3"/>
        <v>440.58000000000004</v>
      </c>
      <c r="R44" s="33"/>
      <c r="S44" s="33">
        <f t="shared" si="4"/>
        <v>153.66</v>
      </c>
      <c r="T44" s="33"/>
      <c r="U44" s="33">
        <f t="shared" si="5"/>
        <v>0</v>
      </c>
      <c r="V44" s="33">
        <f t="shared" si="10"/>
        <v>118.44000000000001</v>
      </c>
      <c r="W44" s="33">
        <f t="shared" si="11"/>
        <v>168.48000000000002</v>
      </c>
      <c r="X44" s="33"/>
      <c r="Y44" s="33"/>
    </row>
    <row r="45" spans="1:25">
      <c r="A45" s="35">
        <f>+'1.5" W C'!E37*1000</f>
        <v>44000</v>
      </c>
      <c r="C45">
        <f>+'1.5" W C'!R37</f>
        <v>2</v>
      </c>
      <c r="E45">
        <f t="shared" si="6"/>
        <v>122</v>
      </c>
      <c r="G45" s="35">
        <f t="shared" si="7"/>
        <v>88000</v>
      </c>
      <c r="H45" s="35"/>
      <c r="I45" s="35">
        <f t="shared" si="8"/>
        <v>1459000</v>
      </c>
      <c r="K45">
        <f t="shared" si="1"/>
        <v>89</v>
      </c>
      <c r="M45" s="23">
        <f t="shared" si="0"/>
        <v>5375000</v>
      </c>
      <c r="O45" s="24">
        <f t="shared" si="2"/>
        <v>0.60015631978561856</v>
      </c>
      <c r="Q45" s="33">
        <f t="shared" si="3"/>
        <v>299.96000000000004</v>
      </c>
      <c r="R45" s="33"/>
      <c r="S45" s="33">
        <f t="shared" si="4"/>
        <v>102.44</v>
      </c>
      <c r="T45" s="33"/>
      <c r="U45" s="33">
        <f t="shared" si="5"/>
        <v>0</v>
      </c>
      <c r="V45" s="33">
        <f t="shared" si="10"/>
        <v>78.960000000000008</v>
      </c>
      <c r="W45" s="33">
        <f t="shared" si="11"/>
        <v>118.56</v>
      </c>
      <c r="X45" s="33"/>
      <c r="Y45" s="33"/>
    </row>
    <row r="46" spans="1:25">
      <c r="A46" s="35">
        <f>+'1.5" W C'!E38*1000</f>
        <v>45000</v>
      </c>
      <c r="C46">
        <f>+'1.5" W C'!R38</f>
        <v>1</v>
      </c>
      <c r="E46">
        <f t="shared" si="6"/>
        <v>123</v>
      </c>
      <c r="G46" s="35">
        <f t="shared" si="7"/>
        <v>45000</v>
      </c>
      <c r="H46" s="35"/>
      <c r="I46" s="35">
        <f t="shared" si="8"/>
        <v>1504000</v>
      </c>
      <c r="K46">
        <f t="shared" si="1"/>
        <v>88</v>
      </c>
      <c r="M46" s="23">
        <f t="shared" si="0"/>
        <v>5464000</v>
      </c>
      <c r="O46" s="24">
        <f t="shared" si="2"/>
        <v>0.61009379187137114</v>
      </c>
      <c r="Q46" s="33">
        <f t="shared" si="3"/>
        <v>153.10000000000002</v>
      </c>
      <c r="R46" s="33"/>
      <c r="S46" s="33">
        <f t="shared" si="4"/>
        <v>51.22</v>
      </c>
      <c r="T46" s="33"/>
      <c r="U46" s="33">
        <f t="shared" si="5"/>
        <v>0</v>
      </c>
      <c r="V46" s="33">
        <f t="shared" si="10"/>
        <v>39.480000000000004</v>
      </c>
      <c r="W46" s="33">
        <f t="shared" si="11"/>
        <v>62.400000000000006</v>
      </c>
      <c r="X46" s="33"/>
      <c r="Y46" s="33"/>
    </row>
    <row r="47" spans="1:25">
      <c r="A47" s="35">
        <f>+'1.5" W C'!E39*1000</f>
        <v>46000</v>
      </c>
      <c r="C47">
        <f>+'1.5" W C'!R39</f>
        <v>3</v>
      </c>
      <c r="E47">
        <f t="shared" si="6"/>
        <v>126</v>
      </c>
      <c r="G47" s="35">
        <f t="shared" si="7"/>
        <v>138000</v>
      </c>
      <c r="H47" s="35"/>
      <c r="I47" s="35">
        <f t="shared" si="8"/>
        <v>1642000</v>
      </c>
      <c r="K47">
        <f t="shared" si="1"/>
        <v>85</v>
      </c>
      <c r="M47" s="23">
        <f t="shared" si="0"/>
        <v>5552000</v>
      </c>
      <c r="O47" s="24">
        <f t="shared" si="2"/>
        <v>0.61991960696739612</v>
      </c>
      <c r="Q47" s="33">
        <f t="shared" si="3"/>
        <v>468.66</v>
      </c>
      <c r="R47" s="33"/>
      <c r="S47" s="33">
        <f t="shared" si="4"/>
        <v>153.66</v>
      </c>
      <c r="T47" s="33"/>
      <c r="U47" s="33">
        <f t="shared" si="5"/>
        <v>0</v>
      </c>
      <c r="V47" s="33">
        <f t="shared" si="10"/>
        <v>118.44000000000001</v>
      </c>
      <c r="W47" s="33">
        <f t="shared" si="11"/>
        <v>196.56</v>
      </c>
      <c r="X47" s="33"/>
      <c r="Y47" s="33"/>
    </row>
    <row r="48" spans="1:25">
      <c r="A48" s="35">
        <f>+'1.5" W C'!E40*1000</f>
        <v>48000</v>
      </c>
      <c r="C48">
        <f>+'1.5" W C'!R40</f>
        <v>3</v>
      </c>
      <c r="E48">
        <f t="shared" si="6"/>
        <v>129</v>
      </c>
      <c r="G48" s="35">
        <f t="shared" si="7"/>
        <v>144000</v>
      </c>
      <c r="H48" s="35"/>
      <c r="I48" s="35">
        <f t="shared" si="8"/>
        <v>1786000</v>
      </c>
      <c r="K48">
        <f t="shared" si="1"/>
        <v>82</v>
      </c>
      <c r="M48" s="23">
        <f t="shared" si="0"/>
        <v>5722000</v>
      </c>
      <c r="O48" s="24">
        <f t="shared" si="2"/>
        <v>0.63890129522108086</v>
      </c>
      <c r="Q48" s="33">
        <f t="shared" si="3"/>
        <v>487.38000000000005</v>
      </c>
      <c r="R48" s="33"/>
      <c r="S48" s="33">
        <f t="shared" si="4"/>
        <v>153.66</v>
      </c>
      <c r="T48" s="33"/>
      <c r="U48" s="33">
        <f t="shared" si="5"/>
        <v>0</v>
      </c>
      <c r="V48" s="33">
        <f t="shared" si="10"/>
        <v>118.44000000000001</v>
      </c>
      <c r="W48" s="33">
        <f t="shared" si="11"/>
        <v>215.28000000000003</v>
      </c>
      <c r="X48" s="33"/>
      <c r="Y48" s="33"/>
    </row>
    <row r="49" spans="1:25">
      <c r="A49" s="35">
        <f>+'1.5" W C'!E41*1000</f>
        <v>49000</v>
      </c>
      <c r="C49">
        <f>+'1.5" W C'!R41</f>
        <v>4</v>
      </c>
      <c r="E49">
        <f t="shared" si="6"/>
        <v>133</v>
      </c>
      <c r="G49" s="35">
        <f t="shared" si="7"/>
        <v>196000</v>
      </c>
      <c r="H49" s="35"/>
      <c r="I49" s="35">
        <f t="shared" si="8"/>
        <v>1982000</v>
      </c>
      <c r="K49">
        <f t="shared" si="1"/>
        <v>78</v>
      </c>
      <c r="M49" s="23">
        <f t="shared" si="0"/>
        <v>5804000</v>
      </c>
      <c r="O49" s="24">
        <f t="shared" si="2"/>
        <v>0.6480571683787405</v>
      </c>
      <c r="Q49" s="33">
        <f t="shared" si="3"/>
        <v>662.31999999999994</v>
      </c>
      <c r="R49" s="33"/>
      <c r="S49" s="33">
        <f t="shared" si="4"/>
        <v>204.88</v>
      </c>
      <c r="T49" s="33"/>
      <c r="U49" s="33">
        <f t="shared" si="5"/>
        <v>0</v>
      </c>
      <c r="V49" s="33">
        <f t="shared" si="10"/>
        <v>157.92000000000002</v>
      </c>
      <c r="W49" s="33">
        <f t="shared" si="11"/>
        <v>299.52</v>
      </c>
      <c r="X49" s="33"/>
      <c r="Y49" s="33"/>
    </row>
    <row r="50" spans="1:25">
      <c r="A50" s="35">
        <f>+'1.5" W C'!E42*1000</f>
        <v>50000</v>
      </c>
      <c r="C50">
        <f>+'1.5" W C'!R42</f>
        <v>5</v>
      </c>
      <c r="E50">
        <f t="shared" si="6"/>
        <v>138</v>
      </c>
      <c r="G50" s="35">
        <f t="shared" si="7"/>
        <v>250000</v>
      </c>
      <c r="H50" s="35"/>
      <c r="I50" s="35">
        <f t="shared" si="8"/>
        <v>2232000</v>
      </c>
      <c r="K50">
        <f t="shared" si="1"/>
        <v>73</v>
      </c>
      <c r="M50" s="23">
        <f t="shared" si="0"/>
        <v>5882000</v>
      </c>
      <c r="O50" s="24">
        <f t="shared" si="2"/>
        <v>0.65676641357748999</v>
      </c>
      <c r="Q50" s="33">
        <f t="shared" si="3"/>
        <v>843.5</v>
      </c>
      <c r="R50" s="33"/>
      <c r="S50" s="33">
        <f t="shared" si="4"/>
        <v>256.10000000000002</v>
      </c>
      <c r="T50" s="33"/>
      <c r="U50" s="33">
        <f t="shared" si="5"/>
        <v>0</v>
      </c>
      <c r="V50" s="33">
        <f t="shared" si="10"/>
        <v>197.40000000000003</v>
      </c>
      <c r="W50" s="33">
        <f>$S$5*25*C50</f>
        <v>390</v>
      </c>
      <c r="X50" s="33">
        <f>$S$6*((A50-50000)/1000)*C50</f>
        <v>0</v>
      </c>
      <c r="Y50" s="33"/>
    </row>
    <row r="51" spans="1:25">
      <c r="A51" s="35">
        <f>+'1.5" W C'!E43*1000</f>
        <v>51000</v>
      </c>
      <c r="C51">
        <f>+'1.5" W C'!R43</f>
        <v>4</v>
      </c>
      <c r="E51">
        <f t="shared" si="6"/>
        <v>142</v>
      </c>
      <c r="G51" s="35">
        <f t="shared" si="7"/>
        <v>204000</v>
      </c>
      <c r="H51" s="35"/>
      <c r="I51" s="35">
        <f t="shared" si="8"/>
        <v>2436000</v>
      </c>
      <c r="K51">
        <f t="shared" si="1"/>
        <v>69</v>
      </c>
      <c r="M51" s="23">
        <f t="shared" si="0"/>
        <v>5955000</v>
      </c>
      <c r="O51" s="24">
        <f t="shared" si="2"/>
        <v>0.66491737382760163</v>
      </c>
      <c r="Q51" s="33">
        <f t="shared" si="3"/>
        <v>685.95999999999992</v>
      </c>
      <c r="R51" s="33"/>
      <c r="S51" s="33">
        <f t="shared" si="4"/>
        <v>204.88</v>
      </c>
      <c r="T51" s="33"/>
      <c r="U51" s="33">
        <f t="shared" si="5"/>
        <v>0</v>
      </c>
      <c r="V51" s="33">
        <f t="shared" si="10"/>
        <v>157.92000000000002</v>
      </c>
      <c r="W51" s="33">
        <f t="shared" ref="W51:W100" si="12">$S$5*25*C51</f>
        <v>312</v>
      </c>
      <c r="X51" s="33">
        <f t="shared" ref="X51:X80" si="13">$S$6*((A51-50000)/1000)*C51</f>
        <v>11.16</v>
      </c>
      <c r="Y51" s="33"/>
    </row>
    <row r="52" spans="1:25">
      <c r="A52" s="35">
        <f>+'1.5" W C'!E44*1000</f>
        <v>52000</v>
      </c>
      <c r="C52">
        <f>+'1.5" W C'!R44</f>
        <v>2</v>
      </c>
      <c r="E52">
        <f t="shared" si="6"/>
        <v>144</v>
      </c>
      <c r="G52" s="35">
        <f t="shared" si="7"/>
        <v>104000</v>
      </c>
      <c r="H52" s="35"/>
      <c r="I52" s="35">
        <f t="shared" si="8"/>
        <v>2540000</v>
      </c>
      <c r="K52">
        <f t="shared" si="1"/>
        <v>67</v>
      </c>
      <c r="M52" s="23">
        <f t="shared" si="0"/>
        <v>6024000</v>
      </c>
      <c r="O52" s="24">
        <f t="shared" si="2"/>
        <v>0.67262170611880301</v>
      </c>
      <c r="Q52" s="33">
        <f t="shared" si="3"/>
        <v>348.56</v>
      </c>
      <c r="R52" s="33"/>
      <c r="S52" s="33">
        <f t="shared" si="4"/>
        <v>102.44</v>
      </c>
      <c r="T52" s="33"/>
      <c r="U52" s="33">
        <f t="shared" si="5"/>
        <v>0</v>
      </c>
      <c r="V52" s="33">
        <f t="shared" si="10"/>
        <v>78.960000000000008</v>
      </c>
      <c r="W52" s="33">
        <f t="shared" si="12"/>
        <v>156</v>
      </c>
      <c r="X52" s="33">
        <f t="shared" si="13"/>
        <v>11.16</v>
      </c>
      <c r="Y52" s="33"/>
    </row>
    <row r="53" spans="1:25">
      <c r="A53" s="35">
        <f>+'1.5" W C'!E45*1000</f>
        <v>53000</v>
      </c>
      <c r="C53">
        <f>+'1.5" W C'!R45</f>
        <v>7</v>
      </c>
      <c r="E53">
        <f t="shared" si="6"/>
        <v>151</v>
      </c>
      <c r="G53" s="35">
        <f t="shared" si="7"/>
        <v>371000</v>
      </c>
      <c r="H53" s="35"/>
      <c r="I53" s="35">
        <f t="shared" si="8"/>
        <v>2911000</v>
      </c>
      <c r="K53">
        <f t="shared" si="1"/>
        <v>60</v>
      </c>
      <c r="M53" s="23">
        <f t="shared" si="0"/>
        <v>6091000</v>
      </c>
      <c r="O53" s="24">
        <f t="shared" si="2"/>
        <v>0.68010272443054931</v>
      </c>
      <c r="Q53" s="33">
        <f t="shared" si="3"/>
        <v>1239.49</v>
      </c>
      <c r="R53" s="33"/>
      <c r="S53" s="33">
        <f t="shared" si="4"/>
        <v>358.53999999999996</v>
      </c>
      <c r="T53" s="33"/>
      <c r="U53" s="33">
        <f t="shared" si="5"/>
        <v>0</v>
      </c>
      <c r="V53" s="33">
        <f t="shared" si="10"/>
        <v>276.36</v>
      </c>
      <c r="W53" s="33">
        <f t="shared" si="12"/>
        <v>546</v>
      </c>
      <c r="X53" s="33">
        <f t="shared" si="13"/>
        <v>58.59</v>
      </c>
      <c r="Y53" s="33"/>
    </row>
    <row r="54" spans="1:25">
      <c r="A54" s="35">
        <f>+'1.5" W C'!E46*1000</f>
        <v>54000</v>
      </c>
      <c r="C54">
        <f>+'1.5" W C'!R46</f>
        <v>1</v>
      </c>
      <c r="E54">
        <f t="shared" si="6"/>
        <v>152</v>
      </c>
      <c r="G54" s="35">
        <f t="shared" si="7"/>
        <v>54000</v>
      </c>
      <c r="H54" s="35"/>
      <c r="I54" s="35">
        <f t="shared" si="8"/>
        <v>2965000</v>
      </c>
      <c r="K54">
        <f t="shared" si="1"/>
        <v>59</v>
      </c>
      <c r="M54" s="23">
        <f t="shared" si="0"/>
        <v>6151000</v>
      </c>
      <c r="O54" s="24">
        <f t="shared" si="2"/>
        <v>0.68680214381420279</v>
      </c>
      <c r="Q54" s="33">
        <f t="shared" si="3"/>
        <v>179.85999999999999</v>
      </c>
      <c r="R54" s="33"/>
      <c r="S54" s="33">
        <f t="shared" si="4"/>
        <v>51.22</v>
      </c>
      <c r="T54" s="33"/>
      <c r="U54" s="33">
        <f t="shared" si="5"/>
        <v>0</v>
      </c>
      <c r="V54" s="33">
        <f t="shared" si="10"/>
        <v>39.480000000000004</v>
      </c>
      <c r="W54" s="33">
        <f t="shared" si="12"/>
        <v>78</v>
      </c>
      <c r="X54" s="33">
        <f t="shared" si="13"/>
        <v>11.16</v>
      </c>
      <c r="Y54" s="33"/>
    </row>
    <row r="55" spans="1:25">
      <c r="A55" s="35">
        <f>+'1.5" W C'!E47*1000</f>
        <v>55000</v>
      </c>
      <c r="C55">
        <f>+'1.5" W C'!R47</f>
        <v>1</v>
      </c>
      <c r="E55">
        <f t="shared" si="6"/>
        <v>153</v>
      </c>
      <c r="G55" s="35">
        <f t="shared" si="7"/>
        <v>55000</v>
      </c>
      <c r="H55" s="35"/>
      <c r="I55" s="35">
        <f t="shared" si="8"/>
        <v>3020000</v>
      </c>
      <c r="K55">
        <f t="shared" si="1"/>
        <v>58</v>
      </c>
      <c r="M55" s="23">
        <f t="shared" si="0"/>
        <v>6210000</v>
      </c>
      <c r="O55" s="24">
        <f t="shared" si="2"/>
        <v>0.69338990620812868</v>
      </c>
      <c r="Q55" s="33">
        <f t="shared" si="3"/>
        <v>182.64999999999998</v>
      </c>
      <c r="R55" s="33"/>
      <c r="S55" s="33">
        <f t="shared" si="4"/>
        <v>51.22</v>
      </c>
      <c r="T55" s="33"/>
      <c r="U55" s="33">
        <f t="shared" si="5"/>
        <v>0</v>
      </c>
      <c r="V55" s="33">
        <f t="shared" si="10"/>
        <v>39.480000000000004</v>
      </c>
      <c r="W55" s="33">
        <f t="shared" si="12"/>
        <v>78</v>
      </c>
      <c r="X55" s="33">
        <f t="shared" si="13"/>
        <v>13.95</v>
      </c>
      <c r="Y55" s="33"/>
    </row>
    <row r="56" spans="1:25">
      <c r="A56" s="35">
        <f>+'1.5" W C'!E48*1000</f>
        <v>56000</v>
      </c>
      <c r="C56">
        <f>+'1.5" W C'!R48</f>
        <v>3</v>
      </c>
      <c r="E56">
        <f t="shared" si="6"/>
        <v>156</v>
      </c>
      <c r="G56" s="35">
        <f t="shared" si="7"/>
        <v>168000</v>
      </c>
      <c r="H56" s="35"/>
      <c r="I56" s="35">
        <f t="shared" si="8"/>
        <v>3188000</v>
      </c>
      <c r="K56">
        <f t="shared" si="1"/>
        <v>55</v>
      </c>
      <c r="M56" s="23">
        <f t="shared" si="0"/>
        <v>6268000</v>
      </c>
      <c r="O56" s="24">
        <f t="shared" si="2"/>
        <v>0.69986601161232698</v>
      </c>
      <c r="Q56" s="33">
        <f t="shared" si="3"/>
        <v>556.32000000000005</v>
      </c>
      <c r="R56" s="33"/>
      <c r="S56" s="33">
        <f t="shared" si="4"/>
        <v>153.66</v>
      </c>
      <c r="T56" s="33"/>
      <c r="U56" s="33">
        <f t="shared" si="5"/>
        <v>0</v>
      </c>
      <c r="V56" s="33">
        <f t="shared" si="10"/>
        <v>118.44000000000001</v>
      </c>
      <c r="W56" s="33">
        <f t="shared" si="12"/>
        <v>234</v>
      </c>
      <c r="X56" s="33">
        <f t="shared" si="13"/>
        <v>50.220000000000006</v>
      </c>
      <c r="Y56" s="33"/>
    </row>
    <row r="57" spans="1:25">
      <c r="A57" s="35">
        <f>+'1.5" W C'!E49*1000</f>
        <v>58000</v>
      </c>
      <c r="C57">
        <f>+'1.5" W C'!R49</f>
        <v>1</v>
      </c>
      <c r="E57">
        <f t="shared" si="6"/>
        <v>157</v>
      </c>
      <c r="G57" s="35">
        <f t="shared" si="7"/>
        <v>58000</v>
      </c>
      <c r="H57" s="35"/>
      <c r="I57" s="35">
        <f t="shared" si="8"/>
        <v>3246000</v>
      </c>
      <c r="K57">
        <f t="shared" si="1"/>
        <v>54</v>
      </c>
      <c r="M57" s="23">
        <f t="shared" si="0"/>
        <v>6378000</v>
      </c>
      <c r="O57" s="24">
        <f t="shared" si="2"/>
        <v>0.71214828048235823</v>
      </c>
      <c r="Q57" s="33">
        <f t="shared" si="3"/>
        <v>191.01999999999998</v>
      </c>
      <c r="R57" s="33"/>
      <c r="S57" s="33">
        <f t="shared" si="4"/>
        <v>51.22</v>
      </c>
      <c r="T57" s="33"/>
      <c r="U57" s="33">
        <f t="shared" si="5"/>
        <v>0</v>
      </c>
      <c r="V57" s="33">
        <f t="shared" si="10"/>
        <v>39.480000000000004</v>
      </c>
      <c r="W57" s="33">
        <f t="shared" si="12"/>
        <v>78</v>
      </c>
      <c r="X57" s="33">
        <f t="shared" si="13"/>
        <v>22.32</v>
      </c>
      <c r="Y57" s="33"/>
    </row>
    <row r="58" spans="1:25">
      <c r="A58" s="35">
        <f>+'1.5" W C'!E50*1000</f>
        <v>59000</v>
      </c>
      <c r="C58">
        <f>+'1.5" W C'!R50</f>
        <v>1</v>
      </c>
      <c r="E58">
        <f t="shared" si="6"/>
        <v>158</v>
      </c>
      <c r="G58" s="35">
        <f t="shared" si="7"/>
        <v>59000</v>
      </c>
      <c r="H58" s="35"/>
      <c r="I58" s="35">
        <f t="shared" si="8"/>
        <v>3305000</v>
      </c>
      <c r="K58">
        <f t="shared" si="1"/>
        <v>53</v>
      </c>
      <c r="M58" s="23">
        <f t="shared" si="0"/>
        <v>6432000</v>
      </c>
      <c r="O58" s="24">
        <f t="shared" si="2"/>
        <v>0.71817775792764627</v>
      </c>
      <c r="Q58" s="33">
        <f t="shared" si="3"/>
        <v>193.81</v>
      </c>
      <c r="R58" s="33"/>
      <c r="S58" s="33">
        <f t="shared" si="4"/>
        <v>51.22</v>
      </c>
      <c r="T58" s="33"/>
      <c r="U58" s="33">
        <f t="shared" si="5"/>
        <v>0</v>
      </c>
      <c r="V58" s="33">
        <f t="shared" si="10"/>
        <v>39.480000000000004</v>
      </c>
      <c r="W58" s="33">
        <f t="shared" si="12"/>
        <v>78</v>
      </c>
      <c r="X58" s="33">
        <f t="shared" si="13"/>
        <v>25.11</v>
      </c>
      <c r="Y58" s="33"/>
    </row>
    <row r="59" spans="1:25">
      <c r="A59" s="35">
        <f>+'1.5" W C'!E51*1000</f>
        <v>60000</v>
      </c>
      <c r="C59">
        <f>+'1.5" W C'!R51</f>
        <v>1</v>
      </c>
      <c r="E59">
        <f t="shared" si="6"/>
        <v>159</v>
      </c>
      <c r="G59" s="35">
        <f t="shared" si="7"/>
        <v>60000</v>
      </c>
      <c r="H59" s="35"/>
      <c r="I59" s="35">
        <f t="shared" si="8"/>
        <v>3365000</v>
      </c>
      <c r="K59">
        <f t="shared" si="1"/>
        <v>52</v>
      </c>
      <c r="M59" s="23">
        <f t="shared" si="0"/>
        <v>6485000</v>
      </c>
      <c r="O59" s="24">
        <f t="shared" si="2"/>
        <v>0.72409557838320682</v>
      </c>
      <c r="Q59" s="33">
        <f t="shared" si="3"/>
        <v>196.6</v>
      </c>
      <c r="R59" s="33"/>
      <c r="S59" s="33">
        <f t="shared" si="4"/>
        <v>51.22</v>
      </c>
      <c r="T59" s="33"/>
      <c r="U59" s="33">
        <f t="shared" si="5"/>
        <v>0</v>
      </c>
      <c r="V59" s="33">
        <f t="shared" si="10"/>
        <v>39.480000000000004</v>
      </c>
      <c r="W59" s="33">
        <f t="shared" si="12"/>
        <v>78</v>
      </c>
      <c r="X59" s="33">
        <f t="shared" si="13"/>
        <v>27.9</v>
      </c>
      <c r="Y59" s="33"/>
    </row>
    <row r="60" spans="1:25">
      <c r="A60" s="35">
        <f>+'1.5" W C'!E52*1000</f>
        <v>61000</v>
      </c>
      <c r="C60">
        <f>+'1.5" W C'!R52</f>
        <v>2</v>
      </c>
      <c r="E60">
        <f t="shared" si="6"/>
        <v>161</v>
      </c>
      <c r="G60" s="35">
        <f t="shared" si="7"/>
        <v>122000</v>
      </c>
      <c r="H60" s="35"/>
      <c r="I60" s="35">
        <f t="shared" si="8"/>
        <v>3487000</v>
      </c>
      <c r="K60">
        <f t="shared" si="1"/>
        <v>50</v>
      </c>
      <c r="M60" s="23">
        <f t="shared" si="0"/>
        <v>6537000</v>
      </c>
      <c r="O60" s="24">
        <f t="shared" si="2"/>
        <v>0.72990174184903978</v>
      </c>
      <c r="Q60" s="33">
        <f t="shared" si="3"/>
        <v>398.78</v>
      </c>
      <c r="R60" s="33"/>
      <c r="S60" s="33">
        <f t="shared" si="4"/>
        <v>102.44</v>
      </c>
      <c r="T60" s="33"/>
      <c r="U60" s="33">
        <f t="shared" si="5"/>
        <v>0</v>
      </c>
      <c r="V60" s="33">
        <f t="shared" si="10"/>
        <v>78.960000000000008</v>
      </c>
      <c r="W60" s="33">
        <f t="shared" si="12"/>
        <v>156</v>
      </c>
      <c r="X60" s="33">
        <f t="shared" si="13"/>
        <v>61.38</v>
      </c>
      <c r="Y60" s="33"/>
    </row>
    <row r="61" spans="1:25">
      <c r="A61" s="35">
        <f>+'1.5" W C'!E53*1000</f>
        <v>63000</v>
      </c>
      <c r="C61">
        <f>+'1.5" W C'!R53</f>
        <v>2</v>
      </c>
      <c r="E61">
        <f t="shared" si="6"/>
        <v>163</v>
      </c>
      <c r="G61" s="35">
        <f t="shared" si="7"/>
        <v>126000</v>
      </c>
      <c r="H61" s="35"/>
      <c r="I61" s="35">
        <f t="shared" si="8"/>
        <v>3613000</v>
      </c>
      <c r="K61">
        <f t="shared" si="1"/>
        <v>48</v>
      </c>
      <c r="M61" s="23">
        <f t="shared" si="0"/>
        <v>6637000</v>
      </c>
      <c r="O61" s="24">
        <f t="shared" si="2"/>
        <v>0.74106744082179543</v>
      </c>
      <c r="Q61" s="33">
        <f t="shared" si="3"/>
        <v>409.94</v>
      </c>
      <c r="R61" s="33"/>
      <c r="S61" s="33">
        <f t="shared" si="4"/>
        <v>102.44</v>
      </c>
      <c r="T61" s="33"/>
      <c r="U61" s="33">
        <f t="shared" si="5"/>
        <v>0</v>
      </c>
      <c r="V61" s="33">
        <f t="shared" si="10"/>
        <v>78.960000000000008</v>
      </c>
      <c r="W61" s="33">
        <f t="shared" si="12"/>
        <v>156</v>
      </c>
      <c r="X61" s="33">
        <f t="shared" si="13"/>
        <v>72.540000000000006</v>
      </c>
      <c r="Y61" s="33"/>
    </row>
    <row r="62" spans="1:25">
      <c r="A62" s="35">
        <f>+'1.5" W C'!E54*1000</f>
        <v>64000</v>
      </c>
      <c r="C62">
        <f>+'1.5" W C'!R54</f>
        <v>1</v>
      </c>
      <c r="E62">
        <f t="shared" si="6"/>
        <v>164</v>
      </c>
      <c r="G62" s="35">
        <f t="shared" si="7"/>
        <v>64000</v>
      </c>
      <c r="H62" s="35"/>
      <c r="I62" s="35">
        <f t="shared" si="8"/>
        <v>3677000</v>
      </c>
      <c r="K62">
        <f t="shared" si="1"/>
        <v>47</v>
      </c>
      <c r="M62" s="23">
        <f t="shared" si="0"/>
        <v>6685000</v>
      </c>
      <c r="O62" s="24">
        <f t="shared" si="2"/>
        <v>0.74642697632871813</v>
      </c>
      <c r="Q62" s="33">
        <f t="shared" si="3"/>
        <v>207.76</v>
      </c>
      <c r="R62" s="33"/>
      <c r="S62" s="33">
        <f t="shared" si="4"/>
        <v>51.22</v>
      </c>
      <c r="T62" s="33"/>
      <c r="U62" s="33">
        <f t="shared" si="5"/>
        <v>0</v>
      </c>
      <c r="V62" s="33">
        <f t="shared" si="10"/>
        <v>39.480000000000004</v>
      </c>
      <c r="W62" s="33">
        <f t="shared" si="12"/>
        <v>78</v>
      </c>
      <c r="X62" s="33">
        <f t="shared" si="13"/>
        <v>39.06</v>
      </c>
      <c r="Y62" s="33"/>
    </row>
    <row r="63" spans="1:25">
      <c r="A63" s="35">
        <f>+'1.5" W C'!E55*1000</f>
        <v>67000</v>
      </c>
      <c r="C63">
        <f>+'1.5" W C'!R55</f>
        <v>3</v>
      </c>
      <c r="E63">
        <f t="shared" si="6"/>
        <v>167</v>
      </c>
      <c r="G63" s="35">
        <f t="shared" si="7"/>
        <v>201000</v>
      </c>
      <c r="H63" s="35"/>
      <c r="I63" s="35">
        <f t="shared" si="8"/>
        <v>3878000</v>
      </c>
      <c r="K63">
        <f t="shared" si="1"/>
        <v>44</v>
      </c>
      <c r="M63" s="23">
        <f t="shared" si="0"/>
        <v>6826000</v>
      </c>
      <c r="O63" s="24">
        <f t="shared" si="2"/>
        <v>0.76217061188030366</v>
      </c>
      <c r="Q63" s="33">
        <f t="shared" si="3"/>
        <v>648.39</v>
      </c>
      <c r="R63" s="33"/>
      <c r="S63" s="33">
        <f t="shared" si="4"/>
        <v>153.66</v>
      </c>
      <c r="T63" s="33"/>
      <c r="U63" s="33">
        <f t="shared" si="5"/>
        <v>0</v>
      </c>
      <c r="V63" s="33">
        <f t="shared" si="10"/>
        <v>118.44000000000001</v>
      </c>
      <c r="W63" s="33">
        <f t="shared" si="12"/>
        <v>234</v>
      </c>
      <c r="X63" s="33">
        <f t="shared" si="13"/>
        <v>142.29</v>
      </c>
      <c r="Y63" s="33"/>
    </row>
    <row r="64" spans="1:25">
      <c r="A64" s="35">
        <f>+'1.5" W C'!E56*1000</f>
        <v>68000</v>
      </c>
      <c r="C64">
        <f>+'1.5" W C'!R56</f>
        <v>2</v>
      </c>
      <c r="E64">
        <f t="shared" si="6"/>
        <v>169</v>
      </c>
      <c r="G64" s="35">
        <f t="shared" si="7"/>
        <v>136000</v>
      </c>
      <c r="H64" s="35"/>
      <c r="I64" s="35">
        <f t="shared" si="8"/>
        <v>4014000</v>
      </c>
      <c r="K64">
        <f t="shared" si="1"/>
        <v>42</v>
      </c>
      <c r="M64" s="23">
        <f t="shared" si="0"/>
        <v>6870000</v>
      </c>
      <c r="O64" s="24">
        <f t="shared" si="2"/>
        <v>0.76708351942831621</v>
      </c>
      <c r="Q64" s="33">
        <f t="shared" si="3"/>
        <v>437.84</v>
      </c>
      <c r="R64" s="33"/>
      <c r="S64" s="33">
        <f t="shared" si="4"/>
        <v>102.44</v>
      </c>
      <c r="T64" s="33"/>
      <c r="U64" s="33">
        <f t="shared" si="5"/>
        <v>0</v>
      </c>
      <c r="V64" s="33">
        <f t="shared" si="10"/>
        <v>78.960000000000008</v>
      </c>
      <c r="W64" s="33">
        <f t="shared" si="12"/>
        <v>156</v>
      </c>
      <c r="X64" s="33">
        <f t="shared" si="13"/>
        <v>100.44</v>
      </c>
      <c r="Y64" s="33"/>
    </row>
    <row r="65" spans="1:25">
      <c r="A65" s="35">
        <f>+'1.5" W C'!E57*1000</f>
        <v>71000</v>
      </c>
      <c r="C65">
        <f>+'1.5" W C'!R57</f>
        <v>1</v>
      </c>
      <c r="E65">
        <f t="shared" si="6"/>
        <v>170</v>
      </c>
      <c r="G65" s="35">
        <f t="shared" si="7"/>
        <v>71000</v>
      </c>
      <c r="H65" s="35"/>
      <c r="I65" s="35">
        <f t="shared" si="8"/>
        <v>4085000</v>
      </c>
      <c r="K65">
        <f t="shared" si="1"/>
        <v>41</v>
      </c>
      <c r="M65" s="23">
        <f t="shared" si="0"/>
        <v>6996000</v>
      </c>
      <c r="O65" s="24">
        <f t="shared" si="2"/>
        <v>0.7811523001339884</v>
      </c>
      <c r="Q65" s="33">
        <f t="shared" si="3"/>
        <v>227.29</v>
      </c>
      <c r="R65" s="33"/>
      <c r="S65" s="33">
        <f t="shared" si="4"/>
        <v>51.22</v>
      </c>
      <c r="T65" s="33"/>
      <c r="U65" s="33">
        <f t="shared" si="5"/>
        <v>0</v>
      </c>
      <c r="V65" s="33">
        <f t="shared" si="10"/>
        <v>39.480000000000004</v>
      </c>
      <c r="W65" s="33">
        <f t="shared" si="12"/>
        <v>78</v>
      </c>
      <c r="X65" s="33">
        <f t="shared" si="13"/>
        <v>58.59</v>
      </c>
      <c r="Y65" s="33"/>
    </row>
    <row r="66" spans="1:25">
      <c r="A66" s="35">
        <f>+'1.5" W C'!E58*1000</f>
        <v>73000</v>
      </c>
      <c r="C66">
        <f>+'1.5" W C'!R58</f>
        <v>2</v>
      </c>
      <c r="E66">
        <f t="shared" si="6"/>
        <v>172</v>
      </c>
      <c r="G66" s="35">
        <f t="shared" si="7"/>
        <v>146000</v>
      </c>
      <c r="H66" s="35"/>
      <c r="I66" s="35">
        <f t="shared" si="8"/>
        <v>4231000</v>
      </c>
      <c r="K66">
        <f t="shared" si="1"/>
        <v>39</v>
      </c>
      <c r="M66" s="23">
        <f t="shared" si="0"/>
        <v>7078000</v>
      </c>
      <c r="O66" s="24">
        <f t="shared" si="2"/>
        <v>0.79030817329164804</v>
      </c>
      <c r="Q66" s="33">
        <f t="shared" si="3"/>
        <v>465.74</v>
      </c>
      <c r="R66" s="33"/>
      <c r="S66" s="33">
        <f t="shared" si="4"/>
        <v>102.44</v>
      </c>
      <c r="T66" s="33"/>
      <c r="U66" s="33">
        <f t="shared" si="5"/>
        <v>0</v>
      </c>
      <c r="V66" s="33">
        <f t="shared" si="10"/>
        <v>78.960000000000008</v>
      </c>
      <c r="W66" s="33">
        <f t="shared" si="12"/>
        <v>156</v>
      </c>
      <c r="X66" s="33">
        <f t="shared" si="13"/>
        <v>128.34</v>
      </c>
      <c r="Y66" s="33"/>
    </row>
    <row r="67" spans="1:25">
      <c r="A67" s="35">
        <f>+'1.5" W C'!E59*1000</f>
        <v>74000</v>
      </c>
      <c r="C67">
        <f>+'1.5" W C'!R59</f>
        <v>1</v>
      </c>
      <c r="E67">
        <f t="shared" si="6"/>
        <v>173</v>
      </c>
      <c r="G67" s="35">
        <f t="shared" si="7"/>
        <v>74000</v>
      </c>
      <c r="H67" s="35"/>
      <c r="I67" s="35">
        <f t="shared" si="8"/>
        <v>4305000</v>
      </c>
      <c r="K67">
        <f t="shared" si="1"/>
        <v>38</v>
      </c>
      <c r="M67" s="23">
        <f t="shared" si="0"/>
        <v>7117000</v>
      </c>
      <c r="O67" s="24">
        <f t="shared" si="2"/>
        <v>0.79466279589102273</v>
      </c>
      <c r="Q67" s="33">
        <f t="shared" si="3"/>
        <v>235.66</v>
      </c>
      <c r="R67" s="33"/>
      <c r="S67" s="33">
        <f t="shared" si="4"/>
        <v>51.22</v>
      </c>
      <c r="T67" s="33"/>
      <c r="U67" s="33">
        <f t="shared" si="5"/>
        <v>0</v>
      </c>
      <c r="V67" s="33">
        <f t="shared" si="10"/>
        <v>39.480000000000004</v>
      </c>
      <c r="W67" s="33">
        <f t="shared" si="12"/>
        <v>78</v>
      </c>
      <c r="X67" s="33">
        <f t="shared" si="13"/>
        <v>66.960000000000008</v>
      </c>
      <c r="Y67" s="33"/>
    </row>
    <row r="68" spans="1:25">
      <c r="A68" s="35">
        <f>+'1.5" W C'!E60*1000</f>
        <v>75000</v>
      </c>
      <c r="C68">
        <f>+'1.5" W C'!R60</f>
        <v>1</v>
      </c>
      <c r="E68">
        <f t="shared" si="6"/>
        <v>174</v>
      </c>
      <c r="G68" s="35">
        <f t="shared" si="7"/>
        <v>75000</v>
      </c>
      <c r="H68" s="35"/>
      <c r="I68" s="35">
        <f t="shared" si="8"/>
        <v>4380000</v>
      </c>
      <c r="K68">
        <f t="shared" si="1"/>
        <v>37</v>
      </c>
      <c r="M68" s="23">
        <f t="shared" si="0"/>
        <v>7155000</v>
      </c>
      <c r="O68" s="24">
        <f t="shared" si="2"/>
        <v>0.79890576150066994</v>
      </c>
      <c r="Q68" s="33">
        <f t="shared" si="3"/>
        <v>238.45</v>
      </c>
      <c r="R68" s="33"/>
      <c r="S68" s="33">
        <f t="shared" si="4"/>
        <v>51.22</v>
      </c>
      <c r="T68" s="33"/>
      <c r="U68" s="33">
        <f t="shared" si="5"/>
        <v>0</v>
      </c>
      <c r="V68" s="33">
        <f t="shared" si="10"/>
        <v>39.480000000000004</v>
      </c>
      <c r="W68" s="33">
        <f t="shared" si="12"/>
        <v>78</v>
      </c>
      <c r="X68" s="33">
        <f t="shared" si="13"/>
        <v>69.75</v>
      </c>
      <c r="Y68" s="33"/>
    </row>
    <row r="69" spans="1:25">
      <c r="A69" s="35">
        <f>+'1.5" W C'!E61*1000</f>
        <v>77000</v>
      </c>
      <c r="C69">
        <f>+'1.5" W C'!R61</f>
        <v>2</v>
      </c>
      <c r="E69">
        <f t="shared" si="6"/>
        <v>176</v>
      </c>
      <c r="G69" s="35">
        <f t="shared" si="7"/>
        <v>154000</v>
      </c>
      <c r="H69" s="35"/>
      <c r="I69" s="35">
        <f t="shared" si="8"/>
        <v>4534000</v>
      </c>
      <c r="K69">
        <f t="shared" si="1"/>
        <v>35</v>
      </c>
      <c r="M69" s="23">
        <f t="shared" si="0"/>
        <v>7229000</v>
      </c>
      <c r="O69" s="24">
        <f t="shared" si="2"/>
        <v>0.80716837874050917</v>
      </c>
      <c r="Q69" s="33">
        <f t="shared" si="3"/>
        <v>488.05999999999995</v>
      </c>
      <c r="R69" s="33"/>
      <c r="S69" s="33">
        <f t="shared" si="4"/>
        <v>102.44</v>
      </c>
      <c r="T69" s="33"/>
      <c r="U69" s="33">
        <f t="shared" si="5"/>
        <v>0</v>
      </c>
      <c r="V69" s="33">
        <f t="shared" si="10"/>
        <v>78.960000000000008</v>
      </c>
      <c r="W69" s="33">
        <f t="shared" si="12"/>
        <v>156</v>
      </c>
      <c r="X69" s="33">
        <f t="shared" si="13"/>
        <v>150.66</v>
      </c>
      <c r="Y69" s="33"/>
    </row>
    <row r="70" spans="1:25">
      <c r="A70" s="35">
        <f>+'1.5" W C'!E62*1000</f>
        <v>78000</v>
      </c>
      <c r="C70">
        <f>+'1.5" W C'!R62</f>
        <v>1</v>
      </c>
      <c r="E70">
        <f t="shared" si="6"/>
        <v>177</v>
      </c>
      <c r="G70" s="35">
        <f t="shared" si="7"/>
        <v>78000</v>
      </c>
      <c r="H70" s="35"/>
      <c r="I70" s="35">
        <f t="shared" si="8"/>
        <v>4612000</v>
      </c>
      <c r="K70">
        <f t="shared" si="1"/>
        <v>34</v>
      </c>
      <c r="M70" s="23">
        <f t="shared" si="0"/>
        <v>7264000</v>
      </c>
      <c r="O70" s="24">
        <f t="shared" si="2"/>
        <v>0.8110763733809736</v>
      </c>
      <c r="Q70" s="33">
        <f t="shared" si="3"/>
        <v>246.82</v>
      </c>
      <c r="R70" s="33"/>
      <c r="S70" s="33">
        <f t="shared" si="4"/>
        <v>51.22</v>
      </c>
      <c r="T70" s="33"/>
      <c r="U70" s="33">
        <f t="shared" si="5"/>
        <v>0</v>
      </c>
      <c r="V70" s="33">
        <f t="shared" si="10"/>
        <v>39.480000000000004</v>
      </c>
      <c r="W70" s="33">
        <f t="shared" si="12"/>
        <v>78</v>
      </c>
      <c r="X70" s="33">
        <f t="shared" si="13"/>
        <v>78.12</v>
      </c>
      <c r="Y70" s="33"/>
    </row>
    <row r="71" spans="1:25">
      <c r="A71" s="35">
        <f>+'1.5" W C'!E63*1000</f>
        <v>80000</v>
      </c>
      <c r="C71">
        <f>+'1.5" W C'!R63</f>
        <v>1</v>
      </c>
      <c r="E71">
        <f t="shared" si="6"/>
        <v>178</v>
      </c>
      <c r="G71" s="35">
        <f t="shared" si="7"/>
        <v>80000</v>
      </c>
      <c r="H71" s="35"/>
      <c r="I71" s="35">
        <f t="shared" si="8"/>
        <v>4692000</v>
      </c>
      <c r="K71">
        <f t="shared" si="1"/>
        <v>33</v>
      </c>
      <c r="M71" s="23">
        <f t="shared" si="0"/>
        <v>7332000</v>
      </c>
      <c r="O71" s="24">
        <f t="shared" si="2"/>
        <v>0.8186690486824475</v>
      </c>
      <c r="Q71" s="33">
        <f t="shared" si="3"/>
        <v>252.39999999999998</v>
      </c>
      <c r="R71" s="33"/>
      <c r="S71" s="33">
        <f t="shared" si="4"/>
        <v>51.22</v>
      </c>
      <c r="T71" s="33"/>
      <c r="U71" s="33">
        <f t="shared" si="5"/>
        <v>0</v>
      </c>
      <c r="V71" s="33">
        <f t="shared" si="10"/>
        <v>39.480000000000004</v>
      </c>
      <c r="W71" s="33">
        <f t="shared" si="12"/>
        <v>78</v>
      </c>
      <c r="X71" s="33">
        <f t="shared" si="13"/>
        <v>83.7</v>
      </c>
      <c r="Y71" s="33"/>
    </row>
    <row r="72" spans="1:25">
      <c r="A72" s="35">
        <f>+'1.5" W C'!E64*1000</f>
        <v>82000</v>
      </c>
      <c r="C72">
        <f>+'1.5" W C'!R64</f>
        <v>1</v>
      </c>
      <c r="E72">
        <f t="shared" si="6"/>
        <v>179</v>
      </c>
      <c r="G72" s="35">
        <f t="shared" si="7"/>
        <v>82000</v>
      </c>
      <c r="H72" s="35"/>
      <c r="I72" s="35">
        <f t="shared" si="8"/>
        <v>4774000</v>
      </c>
      <c r="K72">
        <f t="shared" si="1"/>
        <v>32</v>
      </c>
      <c r="M72" s="23">
        <f t="shared" si="0"/>
        <v>7398000</v>
      </c>
      <c r="O72" s="24">
        <f t="shared" si="2"/>
        <v>0.82603841000446632</v>
      </c>
      <c r="Q72" s="33">
        <f t="shared" si="3"/>
        <v>257.98</v>
      </c>
      <c r="R72" s="33"/>
      <c r="S72" s="33">
        <f t="shared" si="4"/>
        <v>51.22</v>
      </c>
      <c r="T72" s="33"/>
      <c r="U72" s="33">
        <f t="shared" si="5"/>
        <v>0</v>
      </c>
      <c r="V72" s="33">
        <f t="shared" si="10"/>
        <v>39.480000000000004</v>
      </c>
      <c r="W72" s="33">
        <f t="shared" si="12"/>
        <v>78</v>
      </c>
      <c r="X72" s="33">
        <f t="shared" si="13"/>
        <v>89.28</v>
      </c>
      <c r="Y72" s="33"/>
    </row>
    <row r="73" spans="1:25">
      <c r="A73" s="35">
        <f>+'1.5" W C'!E65*1000</f>
        <v>84000</v>
      </c>
      <c r="C73">
        <f>+'1.5" W C'!R65</f>
        <v>1</v>
      </c>
      <c r="E73">
        <f t="shared" si="6"/>
        <v>180</v>
      </c>
      <c r="G73" s="35">
        <f t="shared" si="7"/>
        <v>84000</v>
      </c>
      <c r="H73" s="35"/>
      <c r="I73" s="35">
        <f t="shared" si="8"/>
        <v>4858000</v>
      </c>
      <c r="K73">
        <f t="shared" si="1"/>
        <v>31</v>
      </c>
      <c r="M73" s="23">
        <f t="shared" si="0"/>
        <v>7462000</v>
      </c>
      <c r="O73" s="24">
        <f t="shared" si="2"/>
        <v>0.83318445734702995</v>
      </c>
      <c r="Q73" s="33">
        <f t="shared" si="3"/>
        <v>263.56</v>
      </c>
      <c r="R73" s="33"/>
      <c r="S73" s="33">
        <f t="shared" si="4"/>
        <v>51.22</v>
      </c>
      <c r="T73" s="33"/>
      <c r="U73" s="33">
        <f t="shared" si="5"/>
        <v>0</v>
      </c>
      <c r="V73" s="33">
        <f t="shared" si="10"/>
        <v>39.480000000000004</v>
      </c>
      <c r="W73" s="33">
        <f t="shared" si="12"/>
        <v>78</v>
      </c>
      <c r="X73" s="33">
        <f t="shared" si="13"/>
        <v>94.86</v>
      </c>
      <c r="Y73" s="33"/>
    </row>
    <row r="74" spans="1:25">
      <c r="A74" s="35">
        <f>+'1.5" W C'!E66*1000</f>
        <v>86000</v>
      </c>
      <c r="C74">
        <f>+'1.5" W C'!R66</f>
        <v>2</v>
      </c>
      <c r="E74">
        <f t="shared" si="6"/>
        <v>182</v>
      </c>
      <c r="G74" s="35">
        <f t="shared" si="7"/>
        <v>172000</v>
      </c>
      <c r="H74" s="35"/>
      <c r="I74" s="35">
        <f t="shared" si="8"/>
        <v>5030000</v>
      </c>
      <c r="K74">
        <f t="shared" si="1"/>
        <v>29</v>
      </c>
      <c r="M74" s="23">
        <f t="shared" si="0"/>
        <v>7524000</v>
      </c>
      <c r="O74" s="24">
        <f t="shared" si="2"/>
        <v>0.84010719071013851</v>
      </c>
      <c r="Q74" s="33">
        <f t="shared" si="3"/>
        <v>538.28</v>
      </c>
      <c r="R74" s="33"/>
      <c r="S74" s="33">
        <f t="shared" si="4"/>
        <v>102.44</v>
      </c>
      <c r="T74" s="33"/>
      <c r="U74" s="33">
        <f t="shared" si="5"/>
        <v>0</v>
      </c>
      <c r="V74" s="33">
        <f t="shared" si="10"/>
        <v>78.960000000000008</v>
      </c>
      <c r="W74" s="33">
        <f t="shared" si="12"/>
        <v>156</v>
      </c>
      <c r="X74" s="33">
        <f t="shared" si="13"/>
        <v>200.88</v>
      </c>
      <c r="Y74" s="33"/>
    </row>
    <row r="75" spans="1:25">
      <c r="A75" s="35">
        <f>+'1.5" W C'!E67*1000</f>
        <v>87000</v>
      </c>
      <c r="C75">
        <f>+'1.5" W C'!R67</f>
        <v>1</v>
      </c>
      <c r="E75">
        <f t="shared" si="6"/>
        <v>183</v>
      </c>
      <c r="G75" s="35">
        <f t="shared" si="7"/>
        <v>87000</v>
      </c>
      <c r="H75" s="35"/>
      <c r="I75" s="35">
        <f t="shared" si="8"/>
        <v>5117000</v>
      </c>
      <c r="K75">
        <f t="shared" si="1"/>
        <v>28</v>
      </c>
      <c r="M75" s="23">
        <f t="shared" ref="M75:M100" si="14">(A75*K75)+I75</f>
        <v>7553000</v>
      </c>
      <c r="O75" s="24">
        <f t="shared" si="2"/>
        <v>0.8433452434122376</v>
      </c>
      <c r="Q75" s="33">
        <f t="shared" si="3"/>
        <v>271.93</v>
      </c>
      <c r="R75" s="33"/>
      <c r="S75" s="33">
        <f t="shared" si="4"/>
        <v>51.22</v>
      </c>
      <c r="T75" s="33"/>
      <c r="U75" s="33">
        <f t="shared" si="5"/>
        <v>0</v>
      </c>
      <c r="V75" s="33">
        <f t="shared" si="10"/>
        <v>39.480000000000004</v>
      </c>
      <c r="W75" s="33">
        <f t="shared" si="12"/>
        <v>78</v>
      </c>
      <c r="X75" s="33">
        <f t="shared" si="13"/>
        <v>103.23</v>
      </c>
      <c r="Y75" s="33"/>
    </row>
    <row r="76" spans="1:25">
      <c r="A76" s="35">
        <f>+'1.5" W C'!E68*1000</f>
        <v>89000</v>
      </c>
      <c r="C76">
        <f>+'1.5" W C'!R68</f>
        <v>1</v>
      </c>
      <c r="E76">
        <f t="shared" si="6"/>
        <v>184</v>
      </c>
      <c r="G76" s="35">
        <f t="shared" si="7"/>
        <v>89000</v>
      </c>
      <c r="H76" s="35"/>
      <c r="I76" s="35">
        <f t="shared" si="8"/>
        <v>5206000</v>
      </c>
      <c r="K76">
        <f t="shared" ref="K76:K100" si="15">$E$100-E76</f>
        <v>27</v>
      </c>
      <c r="M76" s="23">
        <f t="shared" si="14"/>
        <v>7609000</v>
      </c>
      <c r="O76" s="24">
        <f t="shared" ref="O76:O100" si="16">M76/$M$100</f>
        <v>0.84959803483698082</v>
      </c>
      <c r="Q76" s="33">
        <f t="shared" ref="Q76:Q100" si="17">SUM(S76:Z76)</f>
        <v>277.51</v>
      </c>
      <c r="R76" s="33"/>
      <c r="S76" s="33">
        <f t="shared" ref="S76:S100" si="18">$S$2*C76</f>
        <v>51.22</v>
      </c>
      <c r="T76" s="33"/>
      <c r="U76" s="33">
        <f t="shared" ref="U76:U100" si="19">$S$3*C76</f>
        <v>0</v>
      </c>
      <c r="V76" s="33">
        <f t="shared" si="10"/>
        <v>39.480000000000004</v>
      </c>
      <c r="W76" s="33">
        <f t="shared" si="12"/>
        <v>78</v>
      </c>
      <c r="X76" s="33">
        <f t="shared" si="13"/>
        <v>108.81</v>
      </c>
      <c r="Y76" s="33"/>
    </row>
    <row r="77" spans="1:25">
      <c r="A77" s="35">
        <f>+'1.5" W C'!E69*1000</f>
        <v>91000</v>
      </c>
      <c r="C77">
        <f>+'1.5" W C'!R69</f>
        <v>2</v>
      </c>
      <c r="E77">
        <f t="shared" ref="E77:E100" si="20">+E76+C77</f>
        <v>186</v>
      </c>
      <c r="G77" s="35">
        <f t="shared" ref="G77:G100" si="21">+A77*C77</f>
        <v>182000</v>
      </c>
      <c r="H77" s="35"/>
      <c r="I77" s="35">
        <f t="shared" ref="I77:I100" si="22">+G77+I76</f>
        <v>5388000</v>
      </c>
      <c r="K77">
        <f t="shared" si="15"/>
        <v>25</v>
      </c>
      <c r="M77" s="23">
        <f t="shared" si="14"/>
        <v>7663000</v>
      </c>
      <c r="O77" s="24">
        <f t="shared" si="16"/>
        <v>0.85562751228226885</v>
      </c>
      <c r="Q77" s="33">
        <f t="shared" si="17"/>
        <v>566.17999999999995</v>
      </c>
      <c r="R77" s="33"/>
      <c r="S77" s="33">
        <f t="shared" si="18"/>
        <v>102.44</v>
      </c>
      <c r="T77" s="33"/>
      <c r="U77" s="33">
        <f t="shared" si="19"/>
        <v>0</v>
      </c>
      <c r="V77" s="33">
        <f t="shared" si="10"/>
        <v>78.960000000000008</v>
      </c>
      <c r="W77" s="33">
        <f t="shared" si="12"/>
        <v>156</v>
      </c>
      <c r="X77" s="33">
        <f t="shared" si="13"/>
        <v>228.78</v>
      </c>
      <c r="Y77" s="33"/>
    </row>
    <row r="78" spans="1:25">
      <c r="A78" s="35">
        <f>+'1.5" W C'!E70*1000</f>
        <v>92000</v>
      </c>
      <c r="C78">
        <f>+'1.5" W C'!R70</f>
        <v>1</v>
      </c>
      <c r="E78">
        <f t="shared" si="20"/>
        <v>187</v>
      </c>
      <c r="G78" s="35">
        <f t="shared" si="21"/>
        <v>92000</v>
      </c>
      <c r="H78" s="35"/>
      <c r="I78" s="35">
        <f t="shared" si="22"/>
        <v>5480000</v>
      </c>
      <c r="K78">
        <f t="shared" si="15"/>
        <v>24</v>
      </c>
      <c r="M78" s="23">
        <f t="shared" si="14"/>
        <v>7688000</v>
      </c>
      <c r="O78" s="24">
        <f t="shared" si="16"/>
        <v>0.8584189370254578</v>
      </c>
      <c r="Q78" s="33">
        <f t="shared" si="17"/>
        <v>285.88</v>
      </c>
      <c r="R78" s="33"/>
      <c r="S78" s="33">
        <f t="shared" si="18"/>
        <v>51.22</v>
      </c>
      <c r="T78" s="33"/>
      <c r="U78" s="33">
        <f t="shared" si="19"/>
        <v>0</v>
      </c>
      <c r="V78" s="33">
        <f t="shared" si="10"/>
        <v>39.480000000000004</v>
      </c>
      <c r="W78" s="33">
        <f t="shared" si="12"/>
        <v>78</v>
      </c>
      <c r="X78" s="33">
        <f t="shared" si="13"/>
        <v>117.18</v>
      </c>
      <c r="Y78" s="33"/>
    </row>
    <row r="79" spans="1:25">
      <c r="A79" s="35">
        <f>+'1.5" W C'!E71*1000</f>
        <v>94000</v>
      </c>
      <c r="C79">
        <f>+'1.5" W C'!R71</f>
        <v>1</v>
      </c>
      <c r="E79">
        <f t="shared" si="20"/>
        <v>188</v>
      </c>
      <c r="G79" s="35">
        <f t="shared" si="21"/>
        <v>94000</v>
      </c>
      <c r="H79" s="35"/>
      <c r="I79" s="35">
        <f t="shared" si="22"/>
        <v>5574000</v>
      </c>
      <c r="K79">
        <f t="shared" si="15"/>
        <v>23</v>
      </c>
      <c r="M79" s="23">
        <f t="shared" si="14"/>
        <v>7736000</v>
      </c>
      <c r="O79" s="24">
        <f t="shared" si="16"/>
        <v>0.86377847253238049</v>
      </c>
      <c r="Q79" s="33">
        <f t="shared" si="17"/>
        <v>291.45999999999998</v>
      </c>
      <c r="R79" s="33"/>
      <c r="S79" s="33">
        <f t="shared" si="18"/>
        <v>51.22</v>
      </c>
      <c r="T79" s="33"/>
      <c r="U79" s="33">
        <f t="shared" si="19"/>
        <v>0</v>
      </c>
      <c r="V79" s="33">
        <f t="shared" si="10"/>
        <v>39.480000000000004</v>
      </c>
      <c r="W79" s="33">
        <f t="shared" si="12"/>
        <v>78</v>
      </c>
      <c r="X79" s="33">
        <f t="shared" si="13"/>
        <v>122.76</v>
      </c>
      <c r="Y79" s="33"/>
    </row>
    <row r="80" spans="1:25">
      <c r="A80" s="35">
        <f>+'1.5" W C'!E72*1000</f>
        <v>97000</v>
      </c>
      <c r="C80">
        <f>+'1.5" W C'!R72</f>
        <v>2</v>
      </c>
      <c r="E80">
        <f t="shared" si="20"/>
        <v>190</v>
      </c>
      <c r="G80" s="35">
        <f t="shared" si="21"/>
        <v>194000</v>
      </c>
      <c r="H80" s="35"/>
      <c r="I80" s="35">
        <f t="shared" si="22"/>
        <v>5768000</v>
      </c>
      <c r="K80">
        <f t="shared" si="15"/>
        <v>21</v>
      </c>
      <c r="M80" s="23">
        <f t="shared" si="14"/>
        <v>7805000</v>
      </c>
      <c r="O80" s="24">
        <f t="shared" si="16"/>
        <v>0.87148280482358198</v>
      </c>
      <c r="Q80" s="33">
        <f t="shared" si="17"/>
        <v>599.66</v>
      </c>
      <c r="R80" s="33"/>
      <c r="S80" s="33">
        <f t="shared" si="18"/>
        <v>102.44</v>
      </c>
      <c r="T80" s="33"/>
      <c r="U80" s="33">
        <f t="shared" si="19"/>
        <v>0</v>
      </c>
      <c r="V80" s="33">
        <f t="shared" si="10"/>
        <v>78.960000000000008</v>
      </c>
      <c r="W80" s="33">
        <f t="shared" si="12"/>
        <v>156</v>
      </c>
      <c r="X80" s="33">
        <f t="shared" si="13"/>
        <v>262.26</v>
      </c>
      <c r="Y80" s="33"/>
    </row>
    <row r="81" spans="1:25">
      <c r="A81" s="35">
        <f>+'1.5" W C'!E73*1000</f>
        <v>100000</v>
      </c>
      <c r="C81">
        <f>+'1.5" W C'!R73</f>
        <v>1</v>
      </c>
      <c r="E81">
        <f t="shared" si="20"/>
        <v>191</v>
      </c>
      <c r="G81" s="35">
        <f t="shared" si="21"/>
        <v>100000</v>
      </c>
      <c r="H81" s="35"/>
      <c r="I81" s="35">
        <f t="shared" si="22"/>
        <v>5868000</v>
      </c>
      <c r="K81">
        <f t="shared" si="15"/>
        <v>20</v>
      </c>
      <c r="M81" s="23">
        <f t="shared" si="14"/>
        <v>7868000</v>
      </c>
      <c r="O81" s="24">
        <f t="shared" si="16"/>
        <v>0.87851719517641802</v>
      </c>
      <c r="Q81" s="33">
        <f t="shared" si="17"/>
        <v>308.2</v>
      </c>
      <c r="R81" s="33"/>
      <c r="S81" s="33">
        <f t="shared" si="18"/>
        <v>51.22</v>
      </c>
      <c r="T81" s="33"/>
      <c r="U81" s="33">
        <f t="shared" si="19"/>
        <v>0</v>
      </c>
      <c r="V81" s="33">
        <f t="shared" si="10"/>
        <v>39.480000000000004</v>
      </c>
      <c r="W81" s="33">
        <f t="shared" si="12"/>
        <v>78</v>
      </c>
      <c r="X81" s="33">
        <f>$S$6*50*C81</f>
        <v>139.5</v>
      </c>
      <c r="Y81" s="33">
        <f>$S$7*((A81-100000)/1000)*C81</f>
        <v>0</v>
      </c>
    </row>
    <row r="82" spans="1:25">
      <c r="A82" s="35">
        <f>+'1.5" W C'!E74*1000</f>
        <v>103000</v>
      </c>
      <c r="C82">
        <f>+'1.5" W C'!R74</f>
        <v>2</v>
      </c>
      <c r="E82">
        <f t="shared" si="20"/>
        <v>193</v>
      </c>
      <c r="G82" s="35">
        <f t="shared" si="21"/>
        <v>206000</v>
      </c>
      <c r="H82" s="35"/>
      <c r="I82" s="35">
        <f t="shared" si="22"/>
        <v>6074000</v>
      </c>
      <c r="K82">
        <f t="shared" si="15"/>
        <v>18</v>
      </c>
      <c r="M82" s="23">
        <f t="shared" si="14"/>
        <v>7928000</v>
      </c>
      <c r="O82" s="24">
        <f t="shared" si="16"/>
        <v>0.8852166145600715</v>
      </c>
      <c r="Q82" s="33">
        <f t="shared" si="17"/>
        <v>631.69999999999993</v>
      </c>
      <c r="R82" s="33"/>
      <c r="S82" s="33">
        <f t="shared" si="18"/>
        <v>102.44</v>
      </c>
      <c r="T82" s="33"/>
      <c r="U82" s="33">
        <f t="shared" si="19"/>
        <v>0</v>
      </c>
      <c r="V82" s="33">
        <f t="shared" si="10"/>
        <v>78.960000000000008</v>
      </c>
      <c r="W82" s="33">
        <f t="shared" si="12"/>
        <v>156</v>
      </c>
      <c r="X82" s="33">
        <f t="shared" ref="X82:X100" si="23">$S$6*50*C82</f>
        <v>279</v>
      </c>
      <c r="Y82" s="33">
        <f t="shared" ref="Y82:Y100" si="24">$S$7*((A82-100000)/1000)*C82</f>
        <v>15.299999999999999</v>
      </c>
    </row>
    <row r="83" spans="1:25">
      <c r="A83" s="35">
        <f>+'1.5" W C'!E75*1000</f>
        <v>104000</v>
      </c>
      <c r="C83">
        <f>+'1.5" W C'!R75</f>
        <v>1</v>
      </c>
      <c r="E83">
        <f t="shared" si="20"/>
        <v>194</v>
      </c>
      <c r="G83" s="35">
        <f t="shared" si="21"/>
        <v>104000</v>
      </c>
      <c r="H83" s="35"/>
      <c r="I83" s="35">
        <f t="shared" si="22"/>
        <v>6178000</v>
      </c>
      <c r="K83">
        <f t="shared" si="15"/>
        <v>17</v>
      </c>
      <c r="M83" s="23">
        <f t="shared" si="14"/>
        <v>7946000</v>
      </c>
      <c r="O83" s="24">
        <f t="shared" si="16"/>
        <v>0.88722644037516751</v>
      </c>
      <c r="Q83" s="33">
        <f t="shared" si="17"/>
        <v>318.39999999999998</v>
      </c>
      <c r="R83" s="33"/>
      <c r="S83" s="33">
        <f t="shared" si="18"/>
        <v>51.22</v>
      </c>
      <c r="T83" s="33"/>
      <c r="U83" s="33">
        <f t="shared" si="19"/>
        <v>0</v>
      </c>
      <c r="V83" s="33">
        <f t="shared" si="10"/>
        <v>39.480000000000004</v>
      </c>
      <c r="W83" s="33">
        <f t="shared" si="12"/>
        <v>78</v>
      </c>
      <c r="X83" s="33">
        <f t="shared" si="23"/>
        <v>139.5</v>
      </c>
      <c r="Y83" s="33">
        <f t="shared" si="24"/>
        <v>10.199999999999999</v>
      </c>
    </row>
    <row r="84" spans="1:25">
      <c r="A84" s="35">
        <f>+'1.5" W C'!E76*1000</f>
        <v>105000</v>
      </c>
      <c r="C84">
        <f>+'1.5" W C'!R76</f>
        <v>1</v>
      </c>
      <c r="E84">
        <f t="shared" si="20"/>
        <v>195</v>
      </c>
      <c r="G84" s="35">
        <f t="shared" si="21"/>
        <v>105000</v>
      </c>
      <c r="H84" s="35"/>
      <c r="I84" s="35">
        <f t="shared" si="22"/>
        <v>6283000</v>
      </c>
      <c r="K84">
        <f t="shared" si="15"/>
        <v>16</v>
      </c>
      <c r="M84" s="23">
        <f t="shared" si="14"/>
        <v>7963000</v>
      </c>
      <c r="O84" s="24">
        <f t="shared" si="16"/>
        <v>0.88912460920053593</v>
      </c>
      <c r="Q84" s="33">
        <f t="shared" si="17"/>
        <v>320.95</v>
      </c>
      <c r="R84" s="33"/>
      <c r="S84" s="33">
        <f t="shared" si="18"/>
        <v>51.22</v>
      </c>
      <c r="T84" s="33"/>
      <c r="U84" s="33">
        <f t="shared" si="19"/>
        <v>0</v>
      </c>
      <c r="V84" s="33">
        <f t="shared" si="10"/>
        <v>39.480000000000004</v>
      </c>
      <c r="W84" s="33">
        <f t="shared" si="12"/>
        <v>78</v>
      </c>
      <c r="X84" s="33">
        <f t="shared" si="23"/>
        <v>139.5</v>
      </c>
      <c r="Y84" s="33">
        <f t="shared" si="24"/>
        <v>12.75</v>
      </c>
    </row>
    <row r="85" spans="1:25">
      <c r="A85" s="35">
        <f>+'1.5" W C'!E77*1000</f>
        <v>108000</v>
      </c>
      <c r="C85">
        <f>+'1.5" W C'!R77</f>
        <v>1</v>
      </c>
      <c r="E85">
        <f t="shared" si="20"/>
        <v>196</v>
      </c>
      <c r="G85" s="35">
        <f t="shared" si="21"/>
        <v>108000</v>
      </c>
      <c r="H85" s="35"/>
      <c r="I85" s="35">
        <f t="shared" si="22"/>
        <v>6391000</v>
      </c>
      <c r="K85">
        <f t="shared" si="15"/>
        <v>15</v>
      </c>
      <c r="M85" s="23">
        <f t="shared" si="14"/>
        <v>8011000</v>
      </c>
      <c r="O85" s="24">
        <f t="shared" si="16"/>
        <v>0.89448414470745874</v>
      </c>
      <c r="Q85" s="33">
        <f t="shared" si="17"/>
        <v>328.59999999999997</v>
      </c>
      <c r="R85" s="33"/>
      <c r="S85" s="33">
        <f t="shared" si="18"/>
        <v>51.22</v>
      </c>
      <c r="T85" s="33"/>
      <c r="U85" s="33">
        <f t="shared" si="19"/>
        <v>0</v>
      </c>
      <c r="V85" s="33">
        <f t="shared" si="10"/>
        <v>39.480000000000004</v>
      </c>
      <c r="W85" s="33">
        <f t="shared" si="12"/>
        <v>78</v>
      </c>
      <c r="X85" s="33">
        <f t="shared" si="23"/>
        <v>139.5</v>
      </c>
      <c r="Y85" s="33">
        <f t="shared" si="24"/>
        <v>20.399999999999999</v>
      </c>
    </row>
    <row r="86" spans="1:25">
      <c r="A86" s="35">
        <f>+'1.5" W C'!E78*1000</f>
        <v>112000</v>
      </c>
      <c r="C86">
        <f>+'1.5" W C'!R78</f>
        <v>1</v>
      </c>
      <c r="E86">
        <f t="shared" si="20"/>
        <v>197</v>
      </c>
      <c r="G86" s="35">
        <f t="shared" si="21"/>
        <v>112000</v>
      </c>
      <c r="H86" s="35"/>
      <c r="I86" s="35">
        <f t="shared" si="22"/>
        <v>6503000</v>
      </c>
      <c r="K86">
        <f t="shared" si="15"/>
        <v>14</v>
      </c>
      <c r="M86" s="23">
        <f t="shared" si="14"/>
        <v>8071000</v>
      </c>
      <c r="O86" s="24">
        <f t="shared" si="16"/>
        <v>0.90118356409111211</v>
      </c>
      <c r="Q86" s="33">
        <f t="shared" si="17"/>
        <v>338.8</v>
      </c>
      <c r="R86" s="33"/>
      <c r="S86" s="33">
        <f t="shared" si="18"/>
        <v>51.22</v>
      </c>
      <c r="T86" s="33"/>
      <c r="U86" s="33">
        <f t="shared" si="19"/>
        <v>0</v>
      </c>
      <c r="V86" s="33">
        <f t="shared" si="10"/>
        <v>39.480000000000004</v>
      </c>
      <c r="W86" s="33">
        <f t="shared" si="12"/>
        <v>78</v>
      </c>
      <c r="X86" s="33">
        <f t="shared" si="23"/>
        <v>139.5</v>
      </c>
      <c r="Y86" s="33">
        <f t="shared" si="24"/>
        <v>30.599999999999998</v>
      </c>
    </row>
    <row r="87" spans="1:25">
      <c r="A87" s="35">
        <f>+'1.5" W C'!E79*1000</f>
        <v>123000</v>
      </c>
      <c r="C87">
        <f>+'1.5" W C'!R79</f>
        <v>1</v>
      </c>
      <c r="E87">
        <f t="shared" si="20"/>
        <v>198</v>
      </c>
      <c r="G87" s="35">
        <f t="shared" si="21"/>
        <v>123000</v>
      </c>
      <c r="H87" s="35"/>
      <c r="I87" s="35">
        <f t="shared" si="22"/>
        <v>6626000</v>
      </c>
      <c r="K87">
        <f t="shared" si="15"/>
        <v>13</v>
      </c>
      <c r="M87" s="23">
        <f t="shared" si="14"/>
        <v>8225000</v>
      </c>
      <c r="O87" s="24">
        <f t="shared" si="16"/>
        <v>0.91837874050915591</v>
      </c>
      <c r="Q87" s="33">
        <f t="shared" si="17"/>
        <v>366.84999999999997</v>
      </c>
      <c r="R87" s="33"/>
      <c r="S87" s="33">
        <f t="shared" si="18"/>
        <v>51.22</v>
      </c>
      <c r="T87" s="33"/>
      <c r="U87" s="33">
        <f t="shared" si="19"/>
        <v>0</v>
      </c>
      <c r="V87" s="33">
        <f t="shared" si="10"/>
        <v>39.480000000000004</v>
      </c>
      <c r="W87" s="33">
        <f t="shared" si="12"/>
        <v>78</v>
      </c>
      <c r="X87" s="33">
        <f t="shared" si="23"/>
        <v>139.5</v>
      </c>
      <c r="Y87" s="33">
        <f t="shared" si="24"/>
        <v>58.65</v>
      </c>
    </row>
    <row r="88" spans="1:25">
      <c r="A88" s="35">
        <f>+'1.5" W C'!E80*1000</f>
        <v>128000</v>
      </c>
      <c r="C88">
        <f>+'1.5" W C'!R80</f>
        <v>1</v>
      </c>
      <c r="E88">
        <f t="shared" si="20"/>
        <v>199</v>
      </c>
      <c r="G88" s="35">
        <f t="shared" si="21"/>
        <v>128000</v>
      </c>
      <c r="H88" s="35"/>
      <c r="I88" s="35">
        <f t="shared" si="22"/>
        <v>6754000</v>
      </c>
      <c r="K88">
        <f t="shared" si="15"/>
        <v>12</v>
      </c>
      <c r="M88" s="23">
        <f t="shared" si="14"/>
        <v>8290000</v>
      </c>
      <c r="O88" s="24">
        <f t="shared" si="16"/>
        <v>0.92563644484144703</v>
      </c>
      <c r="Q88" s="33">
        <f t="shared" si="17"/>
        <v>379.59999999999997</v>
      </c>
      <c r="R88" s="33"/>
      <c r="S88" s="33">
        <f t="shared" si="18"/>
        <v>51.22</v>
      </c>
      <c r="T88" s="33"/>
      <c r="U88" s="33">
        <f t="shared" si="19"/>
        <v>0</v>
      </c>
      <c r="V88" s="33">
        <f t="shared" si="10"/>
        <v>39.480000000000004</v>
      </c>
      <c r="W88" s="33">
        <f t="shared" si="12"/>
        <v>78</v>
      </c>
      <c r="X88" s="33">
        <f t="shared" si="23"/>
        <v>139.5</v>
      </c>
      <c r="Y88" s="33">
        <f t="shared" si="24"/>
        <v>71.399999999999991</v>
      </c>
    </row>
    <row r="89" spans="1:25">
      <c r="A89" s="35">
        <f>+'1.5" W C'!E81*1000</f>
        <v>130000</v>
      </c>
      <c r="C89">
        <f>+'1.5" W C'!R81</f>
        <v>1</v>
      </c>
      <c r="E89">
        <f t="shared" si="20"/>
        <v>200</v>
      </c>
      <c r="G89" s="35">
        <f t="shared" si="21"/>
        <v>130000</v>
      </c>
      <c r="H89" s="35"/>
      <c r="I89" s="35">
        <f t="shared" si="22"/>
        <v>6884000</v>
      </c>
      <c r="K89">
        <f t="shared" si="15"/>
        <v>11</v>
      </c>
      <c r="M89" s="23">
        <f t="shared" si="14"/>
        <v>8314000</v>
      </c>
      <c r="O89" s="24">
        <f t="shared" si="16"/>
        <v>0.92831621259490849</v>
      </c>
      <c r="Q89" s="33">
        <f t="shared" si="17"/>
        <v>384.7</v>
      </c>
      <c r="R89" s="33"/>
      <c r="S89" s="33">
        <f t="shared" si="18"/>
        <v>51.22</v>
      </c>
      <c r="T89" s="33"/>
      <c r="U89" s="33">
        <f t="shared" si="19"/>
        <v>0</v>
      </c>
      <c r="V89" s="33">
        <f t="shared" si="10"/>
        <v>39.480000000000004</v>
      </c>
      <c r="W89" s="33">
        <f t="shared" si="12"/>
        <v>78</v>
      </c>
      <c r="X89" s="33">
        <f t="shared" si="23"/>
        <v>139.5</v>
      </c>
      <c r="Y89" s="33">
        <f t="shared" si="24"/>
        <v>76.5</v>
      </c>
    </row>
    <row r="90" spans="1:25">
      <c r="A90" s="35">
        <f>+'1.5" W C'!E82*1000</f>
        <v>149000</v>
      </c>
      <c r="C90">
        <f>+'1.5" W C'!R82</f>
        <v>1</v>
      </c>
      <c r="E90">
        <f t="shared" si="20"/>
        <v>201</v>
      </c>
      <c r="G90" s="35">
        <f t="shared" si="21"/>
        <v>149000</v>
      </c>
      <c r="H90" s="35"/>
      <c r="I90" s="35">
        <f t="shared" si="22"/>
        <v>7033000</v>
      </c>
      <c r="K90">
        <f t="shared" si="15"/>
        <v>10</v>
      </c>
      <c r="M90" s="23">
        <f t="shared" si="14"/>
        <v>8523000</v>
      </c>
      <c r="O90" s="24">
        <f t="shared" si="16"/>
        <v>0.9516525234479678</v>
      </c>
      <c r="Q90" s="33">
        <f t="shared" si="17"/>
        <v>433.15</v>
      </c>
      <c r="R90" s="33"/>
      <c r="S90" s="33">
        <f t="shared" si="18"/>
        <v>51.22</v>
      </c>
      <c r="T90" s="33"/>
      <c r="U90" s="33">
        <f t="shared" si="19"/>
        <v>0</v>
      </c>
      <c r="V90" s="33">
        <f t="shared" si="10"/>
        <v>39.480000000000004</v>
      </c>
      <c r="W90" s="33">
        <f t="shared" si="12"/>
        <v>78</v>
      </c>
      <c r="X90" s="33">
        <f t="shared" si="23"/>
        <v>139.5</v>
      </c>
      <c r="Y90" s="33">
        <f t="shared" si="24"/>
        <v>124.94999999999999</v>
      </c>
    </row>
    <row r="91" spans="1:25">
      <c r="A91" s="35">
        <f>+'1.5" W C'!E83*1000</f>
        <v>155000</v>
      </c>
      <c r="C91">
        <f>+'1.5" W C'!R83</f>
        <v>1</v>
      </c>
      <c r="E91">
        <f t="shared" si="20"/>
        <v>202</v>
      </c>
      <c r="G91" s="35">
        <f t="shared" si="21"/>
        <v>155000</v>
      </c>
      <c r="H91" s="35"/>
      <c r="I91" s="35">
        <f t="shared" si="22"/>
        <v>7188000</v>
      </c>
      <c r="K91">
        <f t="shared" si="15"/>
        <v>9</v>
      </c>
      <c r="M91" s="23">
        <f t="shared" si="14"/>
        <v>8583000</v>
      </c>
      <c r="O91" s="24">
        <f t="shared" si="16"/>
        <v>0.95835194283162128</v>
      </c>
      <c r="Q91" s="33">
        <f t="shared" si="17"/>
        <v>448.45</v>
      </c>
      <c r="R91" s="33"/>
      <c r="S91" s="33">
        <f t="shared" si="18"/>
        <v>51.22</v>
      </c>
      <c r="T91" s="33"/>
      <c r="U91" s="33">
        <f t="shared" si="19"/>
        <v>0</v>
      </c>
      <c r="V91" s="33">
        <f t="shared" si="10"/>
        <v>39.480000000000004</v>
      </c>
      <c r="W91" s="33">
        <f t="shared" si="12"/>
        <v>78</v>
      </c>
      <c r="X91" s="33">
        <f t="shared" si="23"/>
        <v>139.5</v>
      </c>
      <c r="Y91" s="33">
        <f t="shared" si="24"/>
        <v>140.25</v>
      </c>
    </row>
    <row r="92" spans="1:25">
      <c r="A92" s="35">
        <f>+'1.5" W C'!E84*1000</f>
        <v>158000</v>
      </c>
      <c r="C92">
        <f>+'1.5" W C'!R84</f>
        <v>1</v>
      </c>
      <c r="E92">
        <f t="shared" si="20"/>
        <v>203</v>
      </c>
      <c r="G92" s="35">
        <f t="shared" si="21"/>
        <v>158000</v>
      </c>
      <c r="H92" s="35"/>
      <c r="I92" s="35">
        <f t="shared" si="22"/>
        <v>7346000</v>
      </c>
      <c r="K92">
        <f t="shared" si="15"/>
        <v>8</v>
      </c>
      <c r="M92" s="23">
        <f t="shared" si="14"/>
        <v>8610000</v>
      </c>
      <c r="O92" s="24">
        <f t="shared" si="16"/>
        <v>0.9613666815542653</v>
      </c>
      <c r="Q92" s="33">
        <f t="shared" si="17"/>
        <v>456.09999999999997</v>
      </c>
      <c r="R92" s="33"/>
      <c r="S92" s="33">
        <f t="shared" si="18"/>
        <v>51.22</v>
      </c>
      <c r="T92" s="33"/>
      <c r="U92" s="33">
        <f t="shared" si="19"/>
        <v>0</v>
      </c>
      <c r="V92" s="33">
        <f t="shared" si="10"/>
        <v>39.480000000000004</v>
      </c>
      <c r="W92" s="33">
        <f t="shared" si="12"/>
        <v>78</v>
      </c>
      <c r="X92" s="33">
        <f t="shared" si="23"/>
        <v>139.5</v>
      </c>
      <c r="Y92" s="33">
        <f t="shared" si="24"/>
        <v>147.89999999999998</v>
      </c>
    </row>
    <row r="93" spans="1:25">
      <c r="A93" s="35">
        <f>+'1.5" W C'!E85*1000</f>
        <v>169000</v>
      </c>
      <c r="C93">
        <f>+'1.5" W C'!R85</f>
        <v>1</v>
      </c>
      <c r="E93">
        <f t="shared" si="20"/>
        <v>204</v>
      </c>
      <c r="G93" s="35">
        <f t="shared" si="21"/>
        <v>169000</v>
      </c>
      <c r="H93" s="35"/>
      <c r="I93" s="35">
        <f t="shared" si="22"/>
        <v>7515000</v>
      </c>
      <c r="K93">
        <f t="shared" si="15"/>
        <v>7</v>
      </c>
      <c r="M93" s="23">
        <f t="shared" si="14"/>
        <v>8698000</v>
      </c>
      <c r="O93" s="24">
        <f t="shared" si="16"/>
        <v>0.97119249665029028</v>
      </c>
      <c r="Q93" s="33">
        <f t="shared" si="17"/>
        <v>484.15</v>
      </c>
      <c r="R93" s="33"/>
      <c r="S93" s="33">
        <f t="shared" si="18"/>
        <v>51.22</v>
      </c>
      <c r="T93" s="33"/>
      <c r="U93" s="33">
        <f t="shared" si="19"/>
        <v>0</v>
      </c>
      <c r="V93" s="33">
        <f t="shared" si="10"/>
        <v>39.480000000000004</v>
      </c>
      <c r="W93" s="33">
        <f t="shared" si="12"/>
        <v>78</v>
      </c>
      <c r="X93" s="33">
        <f t="shared" si="23"/>
        <v>139.5</v>
      </c>
      <c r="Y93" s="33">
        <f t="shared" si="24"/>
        <v>175.95</v>
      </c>
    </row>
    <row r="94" spans="1:25">
      <c r="A94" s="35">
        <f>+'1.5" W C'!E86*1000</f>
        <v>183000</v>
      </c>
      <c r="C94">
        <f>+'1.5" W C'!R86</f>
        <v>1</v>
      </c>
      <c r="E94">
        <f t="shared" si="20"/>
        <v>205</v>
      </c>
      <c r="G94" s="35">
        <f t="shared" si="21"/>
        <v>183000</v>
      </c>
      <c r="H94" s="35"/>
      <c r="I94" s="35">
        <f t="shared" si="22"/>
        <v>7698000</v>
      </c>
      <c r="K94">
        <f t="shared" si="15"/>
        <v>6</v>
      </c>
      <c r="M94" s="23">
        <f t="shared" si="14"/>
        <v>8796000</v>
      </c>
      <c r="O94" s="24">
        <f t="shared" si="16"/>
        <v>0.98213488164359086</v>
      </c>
      <c r="Q94" s="33">
        <f t="shared" si="17"/>
        <v>519.84999999999991</v>
      </c>
      <c r="R94" s="33"/>
      <c r="S94" s="33">
        <f t="shared" si="18"/>
        <v>51.22</v>
      </c>
      <c r="T94" s="33"/>
      <c r="U94" s="33">
        <f t="shared" si="19"/>
        <v>0</v>
      </c>
      <c r="V94" s="33">
        <f t="shared" si="10"/>
        <v>39.480000000000004</v>
      </c>
      <c r="W94" s="33">
        <f t="shared" si="12"/>
        <v>78</v>
      </c>
      <c r="X94" s="33">
        <f t="shared" si="23"/>
        <v>139.5</v>
      </c>
      <c r="Y94" s="33">
        <f t="shared" si="24"/>
        <v>211.64999999999998</v>
      </c>
    </row>
    <row r="95" spans="1:25">
      <c r="A95" s="35">
        <f>+'1.5" W C'!E87*1000</f>
        <v>184000</v>
      </c>
      <c r="C95">
        <f>+'1.5" W C'!R87</f>
        <v>1</v>
      </c>
      <c r="E95">
        <f t="shared" si="20"/>
        <v>206</v>
      </c>
      <c r="G95" s="35">
        <f t="shared" si="21"/>
        <v>184000</v>
      </c>
      <c r="H95" s="35"/>
      <c r="I95" s="35">
        <f t="shared" si="22"/>
        <v>7882000</v>
      </c>
      <c r="K95">
        <f t="shared" si="15"/>
        <v>5</v>
      </c>
      <c r="M95" s="23">
        <f t="shared" si="14"/>
        <v>8802000</v>
      </c>
      <c r="O95" s="24">
        <f t="shared" si="16"/>
        <v>0.9828048235819562</v>
      </c>
      <c r="Q95" s="33">
        <f t="shared" si="17"/>
        <v>522.4</v>
      </c>
      <c r="R95" s="33"/>
      <c r="S95" s="33">
        <f t="shared" si="18"/>
        <v>51.22</v>
      </c>
      <c r="T95" s="33"/>
      <c r="U95" s="33">
        <f t="shared" si="19"/>
        <v>0</v>
      </c>
      <c r="V95" s="33">
        <f t="shared" si="10"/>
        <v>39.480000000000004</v>
      </c>
      <c r="W95" s="33">
        <f t="shared" si="12"/>
        <v>78</v>
      </c>
      <c r="X95" s="33">
        <f t="shared" si="23"/>
        <v>139.5</v>
      </c>
      <c r="Y95" s="33">
        <f t="shared" si="24"/>
        <v>214.2</v>
      </c>
    </row>
    <row r="96" spans="1:25">
      <c r="A96" s="35">
        <f>+'1.5" W C'!E88*1000</f>
        <v>185000</v>
      </c>
      <c r="C96">
        <f>+'1.5" W C'!R88</f>
        <v>1</v>
      </c>
      <c r="E96">
        <f t="shared" si="20"/>
        <v>207</v>
      </c>
      <c r="G96" s="35">
        <f t="shared" si="21"/>
        <v>185000</v>
      </c>
      <c r="H96" s="35"/>
      <c r="I96" s="35">
        <f t="shared" si="22"/>
        <v>8067000</v>
      </c>
      <c r="K96">
        <f t="shared" si="15"/>
        <v>4</v>
      </c>
      <c r="M96" s="23">
        <f t="shared" si="14"/>
        <v>8807000</v>
      </c>
      <c r="O96" s="24">
        <f t="shared" si="16"/>
        <v>0.98336310853059405</v>
      </c>
      <c r="Q96" s="33">
        <f t="shared" si="17"/>
        <v>524.94999999999993</v>
      </c>
      <c r="R96" s="33"/>
      <c r="S96" s="33">
        <f t="shared" si="18"/>
        <v>51.22</v>
      </c>
      <c r="T96" s="33"/>
      <c r="U96" s="33">
        <f t="shared" si="19"/>
        <v>0</v>
      </c>
      <c r="V96" s="33">
        <f t="shared" si="10"/>
        <v>39.480000000000004</v>
      </c>
      <c r="W96" s="33">
        <f t="shared" si="12"/>
        <v>78</v>
      </c>
      <c r="X96" s="33">
        <f t="shared" si="23"/>
        <v>139.5</v>
      </c>
      <c r="Y96" s="33">
        <f t="shared" si="24"/>
        <v>216.74999999999997</v>
      </c>
    </row>
    <row r="97" spans="1:25">
      <c r="A97" s="35">
        <f>+'1.5" W C'!E89*1000</f>
        <v>205000</v>
      </c>
      <c r="C97">
        <f>+'1.5" W C'!R89</f>
        <v>1</v>
      </c>
      <c r="E97">
        <f t="shared" si="20"/>
        <v>208</v>
      </c>
      <c r="G97" s="35">
        <f t="shared" si="21"/>
        <v>205000</v>
      </c>
      <c r="H97" s="35"/>
      <c r="I97" s="35">
        <f t="shared" si="22"/>
        <v>8272000</v>
      </c>
      <c r="K97">
        <f t="shared" si="15"/>
        <v>3</v>
      </c>
      <c r="M97" s="23">
        <f t="shared" si="14"/>
        <v>8887000</v>
      </c>
      <c r="O97" s="24">
        <f t="shared" si="16"/>
        <v>0.99229566770879862</v>
      </c>
      <c r="Q97" s="33">
        <f t="shared" si="17"/>
        <v>575.95000000000005</v>
      </c>
      <c r="R97" s="33"/>
      <c r="S97" s="33">
        <f t="shared" si="18"/>
        <v>51.22</v>
      </c>
      <c r="T97" s="33"/>
      <c r="U97" s="33">
        <f t="shared" si="19"/>
        <v>0</v>
      </c>
      <c r="V97" s="33">
        <f t="shared" ref="V97:V100" si="25">$S$4*12*C97</f>
        <v>39.480000000000004</v>
      </c>
      <c r="W97" s="33">
        <f t="shared" si="12"/>
        <v>78</v>
      </c>
      <c r="X97" s="33">
        <f t="shared" si="23"/>
        <v>139.5</v>
      </c>
      <c r="Y97" s="33">
        <f t="shared" si="24"/>
        <v>267.75</v>
      </c>
    </row>
    <row r="98" spans="1:25">
      <c r="A98" s="35">
        <f>+'1.5" W C'!E90*1000</f>
        <v>215000</v>
      </c>
      <c r="C98">
        <f>+'1.5" W C'!R90</f>
        <v>1</v>
      </c>
      <c r="E98">
        <f t="shared" si="20"/>
        <v>209</v>
      </c>
      <c r="G98" s="35">
        <f t="shared" si="21"/>
        <v>215000</v>
      </c>
      <c r="H98" s="35"/>
      <c r="I98" s="35">
        <f t="shared" si="22"/>
        <v>8487000</v>
      </c>
      <c r="K98">
        <f t="shared" si="15"/>
        <v>2</v>
      </c>
      <c r="M98" s="23">
        <f t="shared" si="14"/>
        <v>8917000</v>
      </c>
      <c r="O98" s="24">
        <f t="shared" si="16"/>
        <v>0.99564537740062531</v>
      </c>
      <c r="Q98" s="33">
        <f t="shared" si="17"/>
        <v>601.45000000000005</v>
      </c>
      <c r="R98" s="33"/>
      <c r="S98" s="33">
        <f t="shared" si="18"/>
        <v>51.22</v>
      </c>
      <c r="T98" s="33"/>
      <c r="U98" s="33">
        <f t="shared" si="19"/>
        <v>0</v>
      </c>
      <c r="V98" s="33">
        <f t="shared" si="25"/>
        <v>39.480000000000004</v>
      </c>
      <c r="W98" s="33">
        <f t="shared" si="12"/>
        <v>78</v>
      </c>
      <c r="X98" s="33">
        <f t="shared" si="23"/>
        <v>139.5</v>
      </c>
      <c r="Y98" s="33">
        <f t="shared" si="24"/>
        <v>293.25</v>
      </c>
    </row>
    <row r="99" spans="1:25">
      <c r="A99" s="35">
        <f>+'1.5" W C'!E91*1000</f>
        <v>224000</v>
      </c>
      <c r="C99">
        <f>+'1.5" W C'!R91</f>
        <v>1</v>
      </c>
      <c r="E99">
        <f t="shared" si="20"/>
        <v>210</v>
      </c>
      <c r="G99" s="35">
        <f t="shared" si="21"/>
        <v>224000</v>
      </c>
      <c r="H99" s="35"/>
      <c r="I99" s="35">
        <f t="shared" si="22"/>
        <v>8711000</v>
      </c>
      <c r="K99">
        <f t="shared" si="15"/>
        <v>1</v>
      </c>
      <c r="M99" s="23">
        <f t="shared" si="14"/>
        <v>8935000</v>
      </c>
      <c r="O99" s="24">
        <f t="shared" si="16"/>
        <v>0.99765520321572132</v>
      </c>
      <c r="Q99" s="33">
        <f t="shared" si="17"/>
        <v>624.4</v>
      </c>
      <c r="R99" s="33"/>
      <c r="S99" s="33">
        <f t="shared" si="18"/>
        <v>51.22</v>
      </c>
      <c r="T99" s="33"/>
      <c r="U99" s="33">
        <f t="shared" si="19"/>
        <v>0</v>
      </c>
      <c r="V99" s="33">
        <f t="shared" si="25"/>
        <v>39.480000000000004</v>
      </c>
      <c r="W99" s="33">
        <f t="shared" si="12"/>
        <v>78</v>
      </c>
      <c r="X99" s="33">
        <f t="shared" si="23"/>
        <v>139.5</v>
      </c>
      <c r="Y99" s="33">
        <f t="shared" si="24"/>
        <v>316.2</v>
      </c>
    </row>
    <row r="100" spans="1:25">
      <c r="A100" s="35">
        <f>+'1.5" W C'!E92*1000</f>
        <v>245000</v>
      </c>
      <c r="C100">
        <f>+'1.5" W C'!R92</f>
        <v>1</v>
      </c>
      <c r="E100">
        <f t="shared" si="20"/>
        <v>211</v>
      </c>
      <c r="G100" s="35">
        <f t="shared" si="21"/>
        <v>245000</v>
      </c>
      <c r="H100" s="35"/>
      <c r="I100" s="35">
        <f t="shared" si="22"/>
        <v>8956000</v>
      </c>
      <c r="K100">
        <f t="shared" si="15"/>
        <v>0</v>
      </c>
      <c r="M100" s="23">
        <f t="shared" si="14"/>
        <v>8956000</v>
      </c>
      <c r="O100" s="24">
        <f t="shared" si="16"/>
        <v>1</v>
      </c>
      <c r="Q100" s="33">
        <f t="shared" si="17"/>
        <v>677.95</v>
      </c>
      <c r="R100" s="33"/>
      <c r="S100" s="33">
        <f t="shared" si="18"/>
        <v>51.22</v>
      </c>
      <c r="T100" s="33"/>
      <c r="U100" s="33">
        <f t="shared" si="19"/>
        <v>0</v>
      </c>
      <c r="V100" s="33">
        <f t="shared" si="25"/>
        <v>39.480000000000004</v>
      </c>
      <c r="W100" s="33">
        <f t="shared" si="12"/>
        <v>78</v>
      </c>
      <c r="X100" s="33">
        <f t="shared" si="23"/>
        <v>139.5</v>
      </c>
      <c r="Y100" s="33">
        <f t="shared" si="24"/>
        <v>369.75</v>
      </c>
    </row>
    <row r="102" spans="1:25">
      <c r="Q102" s="33">
        <f>SUM(Q11:Q100)</f>
        <v>31509.240000000009</v>
      </c>
      <c r="R102" s="33"/>
      <c r="S102" s="33">
        <f>SUM(S11:S100)</f>
        <v>10807.419999999986</v>
      </c>
      <c r="T102" s="33"/>
      <c r="U102" s="33">
        <f>SUM(U11:U100)</f>
        <v>0</v>
      </c>
      <c r="V102" s="33">
        <f>SUM(V11:V100)</f>
        <v>4711.2799999999952</v>
      </c>
      <c r="W102" s="33">
        <f>SUM(W11:W100)</f>
        <v>7675.2</v>
      </c>
      <c r="X102" s="33">
        <f>SUM(X11:X100)</f>
        <v>5540.9400000000005</v>
      </c>
      <c r="Y102" s="33">
        <f>SUM(Y11:Y100)</f>
        <v>2774.3999999999996</v>
      </c>
    </row>
    <row r="104" spans="1:25">
      <c r="S104" s="212">
        <f>+S102/S2</f>
        <v>210.99999999999972</v>
      </c>
      <c r="T104" s="212"/>
      <c r="U104" s="212"/>
      <c r="V104" s="212">
        <f>+V102/S4</f>
        <v>1431.9999999999986</v>
      </c>
      <c r="W104" s="212">
        <f>+W102/S5</f>
        <v>2460</v>
      </c>
      <c r="X104" s="212">
        <f>+X102/S6</f>
        <v>1986.0000000000002</v>
      </c>
      <c r="Y104" s="212">
        <f>+Y102/S7</f>
        <v>1088</v>
      </c>
    </row>
  </sheetData>
  <pageMargins left="0.7" right="0.7" top="0.75" bottom="0.75" header="0.3" footer="0.3"/>
  <pageSetup scale="96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R41"/>
  <sheetViews>
    <sheetView workbookViewId="0">
      <selection sqref="A1:XFD1"/>
    </sheetView>
  </sheetViews>
  <sheetFormatPr defaultRowHeight="12.75"/>
  <sheetData>
    <row r="1" spans="1:18" s="1" customFormat="1" ht="12.75" customHeight="1">
      <c r="A1" s="1" t="s">
        <v>56</v>
      </c>
      <c r="B1" s="1" t="s">
        <v>55</v>
      </c>
      <c r="C1" s="1" t="s">
        <v>0</v>
      </c>
      <c r="D1" s="1" t="s">
        <v>54</v>
      </c>
      <c r="E1" s="1" t="s">
        <v>302</v>
      </c>
      <c r="F1" s="3" t="s">
        <v>1</v>
      </c>
      <c r="G1" s="3" t="s">
        <v>2</v>
      </c>
      <c r="H1" s="3" t="s">
        <v>3</v>
      </c>
      <c r="I1" s="3" t="s">
        <v>4</v>
      </c>
      <c r="J1" s="3" t="s">
        <v>5</v>
      </c>
      <c r="K1" s="3" t="s">
        <v>6</v>
      </c>
      <c r="L1" s="3" t="s">
        <v>7</v>
      </c>
      <c r="M1" s="3" t="s">
        <v>8</v>
      </c>
      <c r="N1" s="3" t="s">
        <v>9</v>
      </c>
      <c r="O1" s="3" t="s">
        <v>10</v>
      </c>
      <c r="P1" s="3" t="s">
        <v>11</v>
      </c>
      <c r="Q1" s="3" t="s">
        <v>12</v>
      </c>
      <c r="R1" s="1" t="s">
        <v>13</v>
      </c>
    </row>
    <row r="3" spans="1:18" s="1" customFormat="1" ht="12.75" customHeight="1">
      <c r="A3" s="3" t="s">
        <v>24</v>
      </c>
      <c r="B3" s="3" t="s">
        <v>25</v>
      </c>
      <c r="C3" s="3" t="s">
        <v>16</v>
      </c>
      <c r="D3" s="3" t="s">
        <v>37</v>
      </c>
      <c r="E3" s="3" t="s">
        <v>57</v>
      </c>
      <c r="F3" s="2">
        <v>1</v>
      </c>
      <c r="G3" s="2">
        <v>1</v>
      </c>
      <c r="Q3" s="2">
        <v>1</v>
      </c>
      <c r="R3" s="2">
        <v>3</v>
      </c>
    </row>
    <row r="4" spans="1:18" s="1" customFormat="1" ht="12.75" customHeight="1">
      <c r="A4" s="3" t="s">
        <v>24</v>
      </c>
      <c r="B4" s="3" t="s">
        <v>25</v>
      </c>
      <c r="C4" s="3" t="s">
        <v>16</v>
      </c>
      <c r="D4" s="3" t="s">
        <v>37</v>
      </c>
      <c r="E4" s="3" t="s">
        <v>17</v>
      </c>
      <c r="F4" s="2">
        <v>1</v>
      </c>
      <c r="G4" s="2">
        <v>1</v>
      </c>
      <c r="H4" s="2">
        <v>1</v>
      </c>
      <c r="I4" s="2">
        <v>1</v>
      </c>
      <c r="J4" s="2">
        <v>1</v>
      </c>
      <c r="K4" s="2">
        <v>1</v>
      </c>
      <c r="L4" s="2">
        <v>1</v>
      </c>
      <c r="M4" s="2">
        <v>1</v>
      </c>
      <c r="N4" s="2">
        <v>1</v>
      </c>
      <c r="O4" s="2">
        <v>1</v>
      </c>
      <c r="P4" s="2">
        <v>2</v>
      </c>
      <c r="Q4" s="2">
        <v>2</v>
      </c>
      <c r="R4" s="2">
        <v>14</v>
      </c>
    </row>
    <row r="5" spans="1:18" s="1" customFormat="1" ht="12.75" customHeight="1">
      <c r="A5" s="3" t="s">
        <v>24</v>
      </c>
      <c r="B5" s="3" t="s">
        <v>25</v>
      </c>
      <c r="C5" s="3" t="s">
        <v>16</v>
      </c>
      <c r="D5" s="3" t="s">
        <v>37</v>
      </c>
      <c r="E5" s="3" t="s">
        <v>42</v>
      </c>
      <c r="F5" s="2">
        <v>1</v>
      </c>
      <c r="R5" s="2">
        <v>1</v>
      </c>
    </row>
    <row r="6" spans="1:18" s="1" customFormat="1" ht="12.75" customHeight="1">
      <c r="A6" s="3" t="s">
        <v>24</v>
      </c>
      <c r="B6" s="3" t="s">
        <v>25</v>
      </c>
      <c r="C6" s="3" t="s">
        <v>16</v>
      </c>
      <c r="D6" s="3" t="s">
        <v>37</v>
      </c>
      <c r="E6" s="3" t="s">
        <v>41</v>
      </c>
      <c r="G6" s="2">
        <v>1</v>
      </c>
      <c r="R6" s="2">
        <v>1</v>
      </c>
    </row>
    <row r="7" spans="1:18" s="1" customFormat="1" ht="12.75" customHeight="1">
      <c r="A7" s="3" t="s">
        <v>24</v>
      </c>
      <c r="B7" s="3" t="s">
        <v>25</v>
      </c>
      <c r="C7" s="3" t="s">
        <v>16</v>
      </c>
      <c r="D7" s="3" t="s">
        <v>37</v>
      </c>
      <c r="E7" s="3" t="s">
        <v>38</v>
      </c>
      <c r="I7" s="2">
        <v>1</v>
      </c>
      <c r="P7" s="2">
        <v>1</v>
      </c>
      <c r="Q7" s="2">
        <v>1</v>
      </c>
      <c r="R7" s="2">
        <v>3</v>
      </c>
    </row>
    <row r="8" spans="1:18" s="1" customFormat="1" ht="12.75" customHeight="1">
      <c r="A8" s="3" t="s">
        <v>24</v>
      </c>
      <c r="B8" s="3" t="s">
        <v>25</v>
      </c>
      <c r="C8" s="3" t="s">
        <v>16</v>
      </c>
      <c r="D8" s="3" t="s">
        <v>37</v>
      </c>
      <c r="E8" s="3" t="s">
        <v>50</v>
      </c>
      <c r="H8" s="2">
        <v>1</v>
      </c>
      <c r="J8" s="2">
        <v>1</v>
      </c>
      <c r="R8" s="2">
        <v>2</v>
      </c>
    </row>
    <row r="9" spans="1:18" s="1" customFormat="1" ht="12.75" customHeight="1">
      <c r="A9" s="3" t="s">
        <v>24</v>
      </c>
      <c r="B9" s="3" t="s">
        <v>25</v>
      </c>
      <c r="C9" s="3" t="s">
        <v>16</v>
      </c>
      <c r="D9" s="3" t="s">
        <v>37</v>
      </c>
      <c r="E9" s="3" t="s">
        <v>124</v>
      </c>
      <c r="K9" s="2">
        <v>1</v>
      </c>
      <c r="R9" s="2">
        <v>1</v>
      </c>
    </row>
    <row r="10" spans="1:18" s="1" customFormat="1" ht="12.75" customHeight="1">
      <c r="A10" s="3" t="s">
        <v>24</v>
      </c>
      <c r="B10" s="3" t="s">
        <v>25</v>
      </c>
      <c r="C10" s="3" t="s">
        <v>16</v>
      </c>
      <c r="D10" s="3" t="s">
        <v>37</v>
      </c>
      <c r="E10" s="3" t="s">
        <v>46</v>
      </c>
      <c r="L10" s="2">
        <v>1</v>
      </c>
      <c r="M10" s="2">
        <v>1</v>
      </c>
      <c r="R10" s="2">
        <v>2</v>
      </c>
    </row>
    <row r="11" spans="1:18" s="1" customFormat="1" ht="12.75" customHeight="1">
      <c r="A11" s="3" t="s">
        <v>24</v>
      </c>
      <c r="B11" s="3" t="s">
        <v>25</v>
      </c>
      <c r="C11" s="3" t="s">
        <v>16</v>
      </c>
      <c r="D11" s="3" t="s">
        <v>37</v>
      </c>
      <c r="E11" s="3" t="s">
        <v>123</v>
      </c>
      <c r="N11" s="2">
        <v>1</v>
      </c>
      <c r="R11" s="2">
        <v>1</v>
      </c>
    </row>
    <row r="12" spans="1:18" s="1" customFormat="1" ht="12.75" customHeight="1">
      <c r="A12" s="3" t="s">
        <v>24</v>
      </c>
      <c r="B12" s="3" t="s">
        <v>25</v>
      </c>
      <c r="C12" s="3" t="s">
        <v>16</v>
      </c>
      <c r="D12" s="3" t="s">
        <v>37</v>
      </c>
      <c r="E12" s="3" t="s">
        <v>122</v>
      </c>
      <c r="O12" s="2">
        <v>1</v>
      </c>
      <c r="P12" s="2">
        <v>1</v>
      </c>
      <c r="R12" s="2">
        <v>2</v>
      </c>
    </row>
    <row r="13" spans="1:18" s="1" customFormat="1" ht="12.75" customHeight="1">
      <c r="A13" s="3" t="s">
        <v>24</v>
      </c>
      <c r="B13" s="3" t="s">
        <v>25</v>
      </c>
      <c r="C13" s="3" t="s">
        <v>16</v>
      </c>
      <c r="D13" s="3" t="s">
        <v>37</v>
      </c>
      <c r="E13" s="3" t="s">
        <v>117</v>
      </c>
      <c r="H13" s="2">
        <v>1</v>
      </c>
      <c r="R13" s="2">
        <v>1</v>
      </c>
    </row>
    <row r="14" spans="1:18" s="1" customFormat="1" ht="12.75" customHeight="1">
      <c r="A14" s="3" t="s">
        <v>24</v>
      </c>
      <c r="B14" s="3" t="s">
        <v>25</v>
      </c>
      <c r="C14" s="3" t="s">
        <v>16</v>
      </c>
      <c r="D14" s="3" t="s">
        <v>37</v>
      </c>
      <c r="E14" s="3" t="s">
        <v>111</v>
      </c>
      <c r="J14" s="2">
        <v>1</v>
      </c>
      <c r="R14" s="2">
        <v>1</v>
      </c>
    </row>
    <row r="15" spans="1:18" s="1" customFormat="1" ht="12.75" customHeight="1">
      <c r="A15" s="3" t="s">
        <v>24</v>
      </c>
      <c r="B15" s="3" t="s">
        <v>25</v>
      </c>
      <c r="C15" s="3" t="s">
        <v>16</v>
      </c>
      <c r="D15" s="3" t="s">
        <v>37</v>
      </c>
      <c r="E15" s="3" t="s">
        <v>105</v>
      </c>
      <c r="O15" s="2">
        <v>1</v>
      </c>
      <c r="R15" s="2">
        <v>1</v>
      </c>
    </row>
    <row r="16" spans="1:18" s="1" customFormat="1" ht="12.75" customHeight="1">
      <c r="A16" s="3" t="s">
        <v>24</v>
      </c>
      <c r="B16" s="3" t="s">
        <v>25</v>
      </c>
      <c r="C16" s="3" t="s">
        <v>16</v>
      </c>
      <c r="D16" s="3" t="s">
        <v>37</v>
      </c>
      <c r="E16" s="3" t="s">
        <v>101</v>
      </c>
      <c r="I16" s="2">
        <v>1</v>
      </c>
      <c r="R16" s="2">
        <v>1</v>
      </c>
    </row>
    <row r="17" spans="1:18" s="1" customFormat="1" ht="12.75" customHeight="1">
      <c r="A17" s="3" t="s">
        <v>24</v>
      </c>
      <c r="B17" s="3" t="s">
        <v>25</v>
      </c>
      <c r="C17" s="3" t="s">
        <v>16</v>
      </c>
      <c r="D17" s="3" t="s">
        <v>37</v>
      </c>
      <c r="E17" s="3" t="s">
        <v>98</v>
      </c>
      <c r="H17" s="2">
        <v>1</v>
      </c>
      <c r="R17" s="2">
        <v>1</v>
      </c>
    </row>
    <row r="18" spans="1:18" s="1" customFormat="1" ht="12.75" customHeight="1">
      <c r="A18" s="3" t="s">
        <v>24</v>
      </c>
      <c r="B18" s="3" t="s">
        <v>25</v>
      </c>
      <c r="C18" s="3" t="s">
        <v>16</v>
      </c>
      <c r="D18" s="3" t="s">
        <v>37</v>
      </c>
      <c r="E18" s="3" t="s">
        <v>94</v>
      </c>
      <c r="I18" s="2">
        <v>1</v>
      </c>
      <c r="R18" s="2">
        <v>1</v>
      </c>
    </row>
    <row r="19" spans="1:18" s="1" customFormat="1" ht="12.75" customHeight="1">
      <c r="A19" s="3" t="s">
        <v>24</v>
      </c>
      <c r="B19" s="3" t="s">
        <v>25</v>
      </c>
      <c r="C19" s="3" t="s">
        <v>16</v>
      </c>
      <c r="D19" s="3" t="s">
        <v>37</v>
      </c>
      <c r="E19" s="3" t="s">
        <v>91</v>
      </c>
      <c r="M19" s="2">
        <v>1</v>
      </c>
      <c r="R19" s="2">
        <v>1</v>
      </c>
    </row>
    <row r="20" spans="1:18" s="1" customFormat="1" ht="12.75" customHeight="1">
      <c r="A20" s="3" t="s">
        <v>24</v>
      </c>
      <c r="B20" s="3" t="s">
        <v>25</v>
      </c>
      <c r="C20" s="3" t="s">
        <v>16</v>
      </c>
      <c r="D20" s="3" t="s">
        <v>37</v>
      </c>
      <c r="E20" s="3" t="s">
        <v>90</v>
      </c>
      <c r="O20" s="2">
        <v>1</v>
      </c>
      <c r="R20" s="2">
        <v>1</v>
      </c>
    </row>
    <row r="21" spans="1:18" s="1" customFormat="1" ht="12.75" customHeight="1">
      <c r="A21" s="3" t="s">
        <v>24</v>
      </c>
      <c r="B21" s="3" t="s">
        <v>25</v>
      </c>
      <c r="C21" s="3" t="s">
        <v>16</v>
      </c>
      <c r="D21" s="3" t="s">
        <v>37</v>
      </c>
      <c r="E21" s="3" t="s">
        <v>89</v>
      </c>
      <c r="L21" s="2">
        <v>1</v>
      </c>
      <c r="R21" s="2">
        <v>1</v>
      </c>
    </row>
    <row r="22" spans="1:18" s="1" customFormat="1" ht="12.75" customHeight="1">
      <c r="A22" s="3" t="s">
        <v>24</v>
      </c>
      <c r="B22" s="3" t="s">
        <v>25</v>
      </c>
      <c r="C22" s="3" t="s">
        <v>16</v>
      </c>
      <c r="D22" s="3" t="s">
        <v>37</v>
      </c>
      <c r="E22" s="3" t="s">
        <v>216</v>
      </c>
      <c r="N22" s="2">
        <v>1</v>
      </c>
      <c r="R22" s="2">
        <v>1</v>
      </c>
    </row>
    <row r="23" spans="1:18" s="1" customFormat="1" ht="12.75" customHeight="1">
      <c r="A23" s="3" t="s">
        <v>24</v>
      </c>
      <c r="B23" s="3" t="s">
        <v>25</v>
      </c>
      <c r="C23" s="3" t="s">
        <v>16</v>
      </c>
      <c r="D23" s="3" t="s">
        <v>37</v>
      </c>
      <c r="E23" s="3" t="s">
        <v>85</v>
      </c>
      <c r="J23" s="2">
        <v>1</v>
      </c>
      <c r="R23" s="2">
        <v>1</v>
      </c>
    </row>
    <row r="24" spans="1:18" s="1" customFormat="1" ht="12.75" customHeight="1">
      <c r="A24" s="3" t="s">
        <v>24</v>
      </c>
      <c r="B24" s="3" t="s">
        <v>25</v>
      </c>
      <c r="C24" s="3" t="s">
        <v>16</v>
      </c>
      <c r="D24" s="3" t="s">
        <v>37</v>
      </c>
      <c r="E24" s="3" t="s">
        <v>83</v>
      </c>
      <c r="L24" s="2">
        <v>1</v>
      </c>
      <c r="R24" s="2">
        <v>1</v>
      </c>
    </row>
    <row r="25" spans="1:18" s="1" customFormat="1" ht="12.75" customHeight="1">
      <c r="A25" s="3" t="s">
        <v>24</v>
      </c>
      <c r="B25" s="3" t="s">
        <v>25</v>
      </c>
      <c r="C25" s="3" t="s">
        <v>16</v>
      </c>
      <c r="D25" s="3" t="s">
        <v>37</v>
      </c>
      <c r="E25" s="3" t="s">
        <v>81</v>
      </c>
      <c r="Q25" s="2">
        <v>1</v>
      </c>
      <c r="R25" s="2">
        <v>1</v>
      </c>
    </row>
    <row r="26" spans="1:18" s="1" customFormat="1" ht="12.75" customHeight="1">
      <c r="A26" s="3" t="s">
        <v>24</v>
      </c>
      <c r="B26" s="3" t="s">
        <v>25</v>
      </c>
      <c r="C26" s="3" t="s">
        <v>16</v>
      </c>
      <c r="D26" s="3" t="s">
        <v>37</v>
      </c>
      <c r="E26" s="3" t="s">
        <v>215</v>
      </c>
      <c r="O26" s="2">
        <v>1</v>
      </c>
      <c r="R26" s="2">
        <v>1</v>
      </c>
    </row>
    <row r="27" spans="1:18" s="1" customFormat="1" ht="12.75" customHeight="1">
      <c r="A27" s="3" t="s">
        <v>24</v>
      </c>
      <c r="B27" s="3" t="s">
        <v>25</v>
      </c>
      <c r="C27" s="3" t="s">
        <v>16</v>
      </c>
      <c r="D27" s="3" t="s">
        <v>37</v>
      </c>
      <c r="E27" s="3" t="s">
        <v>226</v>
      </c>
      <c r="K27" s="2">
        <v>1</v>
      </c>
      <c r="R27" s="2">
        <v>1</v>
      </c>
    </row>
    <row r="28" spans="1:18" s="1" customFormat="1" ht="12.75" customHeight="1">
      <c r="A28" s="3" t="s">
        <v>24</v>
      </c>
      <c r="B28" s="3" t="s">
        <v>25</v>
      </c>
      <c r="C28" s="3" t="s">
        <v>16</v>
      </c>
      <c r="D28" s="3" t="s">
        <v>37</v>
      </c>
      <c r="E28" s="3" t="s">
        <v>77</v>
      </c>
      <c r="N28" s="2">
        <v>1</v>
      </c>
      <c r="R28" s="2">
        <v>1</v>
      </c>
    </row>
    <row r="29" spans="1:18" s="1" customFormat="1" ht="12.75" customHeight="1">
      <c r="A29" s="3" t="s">
        <v>24</v>
      </c>
      <c r="B29" s="3" t="s">
        <v>25</v>
      </c>
      <c r="C29" s="3" t="s">
        <v>16</v>
      </c>
      <c r="D29" s="3" t="s">
        <v>37</v>
      </c>
      <c r="E29" s="3" t="s">
        <v>76</v>
      </c>
      <c r="G29" s="2">
        <v>1</v>
      </c>
      <c r="R29" s="2">
        <v>1</v>
      </c>
    </row>
    <row r="30" spans="1:18" s="1" customFormat="1" ht="12.75" customHeight="1">
      <c r="A30" s="3" t="s">
        <v>24</v>
      </c>
      <c r="B30" s="3" t="s">
        <v>25</v>
      </c>
      <c r="C30" s="3" t="s">
        <v>16</v>
      </c>
      <c r="D30" s="3" t="s">
        <v>37</v>
      </c>
      <c r="E30" s="3" t="s">
        <v>74</v>
      </c>
      <c r="P30" s="2">
        <v>1</v>
      </c>
      <c r="R30" s="2">
        <v>1</v>
      </c>
    </row>
    <row r="31" spans="1:18" s="1" customFormat="1" ht="12.75" customHeight="1">
      <c r="A31" s="3" t="s">
        <v>24</v>
      </c>
      <c r="B31" s="3" t="s">
        <v>25</v>
      </c>
      <c r="C31" s="3" t="s">
        <v>16</v>
      </c>
      <c r="D31" s="3" t="s">
        <v>37</v>
      </c>
      <c r="E31" s="3" t="s">
        <v>225</v>
      </c>
      <c r="N31" s="2">
        <v>1</v>
      </c>
      <c r="R31" s="2">
        <v>1</v>
      </c>
    </row>
    <row r="32" spans="1:18" s="1" customFormat="1" ht="12.75" customHeight="1">
      <c r="A32" s="3" t="s">
        <v>24</v>
      </c>
      <c r="B32" s="3" t="s">
        <v>25</v>
      </c>
      <c r="C32" s="3" t="s">
        <v>16</v>
      </c>
      <c r="D32" s="3" t="s">
        <v>37</v>
      </c>
      <c r="E32" s="3" t="s">
        <v>173</v>
      </c>
      <c r="M32" s="2">
        <v>1</v>
      </c>
      <c r="R32" s="2">
        <v>1</v>
      </c>
    </row>
    <row r="33" spans="1:18" s="1" customFormat="1" ht="12.75" customHeight="1">
      <c r="A33" s="3" t="s">
        <v>24</v>
      </c>
      <c r="B33" s="3" t="s">
        <v>25</v>
      </c>
      <c r="C33" s="3" t="s">
        <v>16</v>
      </c>
      <c r="D33" s="3" t="s">
        <v>37</v>
      </c>
      <c r="E33" s="3" t="s">
        <v>150</v>
      </c>
      <c r="F33" s="2">
        <v>1</v>
      </c>
      <c r="R33" s="2">
        <v>1</v>
      </c>
    </row>
    <row r="34" spans="1:18" s="1" customFormat="1" ht="12.75" customHeight="1">
      <c r="A34" s="3" t="s">
        <v>24</v>
      </c>
      <c r="B34" s="3" t="s">
        <v>25</v>
      </c>
      <c r="C34" s="3" t="s">
        <v>16</v>
      </c>
      <c r="D34" s="3" t="s">
        <v>37</v>
      </c>
      <c r="E34" s="3" t="s">
        <v>224</v>
      </c>
      <c r="J34" s="2">
        <v>1</v>
      </c>
      <c r="R34" s="2">
        <v>1</v>
      </c>
    </row>
    <row r="35" spans="1:18" s="1" customFormat="1" ht="12.75" customHeight="1">
      <c r="A35" s="3" t="s">
        <v>24</v>
      </c>
      <c r="B35" s="3" t="s">
        <v>25</v>
      </c>
      <c r="C35" s="3" t="s">
        <v>16</v>
      </c>
      <c r="D35" s="3" t="s">
        <v>37</v>
      </c>
      <c r="E35" s="3" t="s">
        <v>223</v>
      </c>
      <c r="F35" s="2">
        <v>1</v>
      </c>
      <c r="H35" s="2">
        <v>1</v>
      </c>
      <c r="R35" s="2">
        <v>2</v>
      </c>
    </row>
    <row r="36" spans="1:18" s="1" customFormat="1" ht="12.75" customHeight="1">
      <c r="A36" s="3" t="s">
        <v>24</v>
      </c>
      <c r="B36" s="3" t="s">
        <v>25</v>
      </c>
      <c r="C36" s="3" t="s">
        <v>16</v>
      </c>
      <c r="D36" s="3" t="s">
        <v>37</v>
      </c>
      <c r="E36" s="3" t="s">
        <v>202</v>
      </c>
      <c r="I36" s="2">
        <v>1</v>
      </c>
      <c r="R36" s="2">
        <v>1</v>
      </c>
    </row>
    <row r="37" spans="1:18" s="1" customFormat="1" ht="12.75" customHeight="1">
      <c r="A37" s="3" t="s">
        <v>24</v>
      </c>
      <c r="B37" s="3" t="s">
        <v>25</v>
      </c>
      <c r="C37" s="3" t="s">
        <v>16</v>
      </c>
      <c r="D37" s="3" t="s">
        <v>37</v>
      </c>
      <c r="E37" s="3" t="s">
        <v>222</v>
      </c>
      <c r="K37" s="2">
        <v>1</v>
      </c>
      <c r="R37" s="2">
        <v>1</v>
      </c>
    </row>
    <row r="38" spans="1:18" s="1" customFormat="1" ht="12.75" customHeight="1">
      <c r="A38" s="3" t="s">
        <v>24</v>
      </c>
      <c r="B38" s="3" t="s">
        <v>25</v>
      </c>
      <c r="C38" s="3" t="s">
        <v>16</v>
      </c>
      <c r="D38" s="3" t="s">
        <v>37</v>
      </c>
      <c r="E38" s="3" t="s">
        <v>221</v>
      </c>
      <c r="G38" s="2">
        <v>1</v>
      </c>
      <c r="R38" s="2">
        <v>1</v>
      </c>
    </row>
    <row r="39" spans="1:18" s="1" customFormat="1" ht="12.75" customHeight="1">
      <c r="A39" s="3" t="s">
        <v>24</v>
      </c>
      <c r="B39" s="3" t="s">
        <v>25</v>
      </c>
      <c r="C39" s="3" t="s">
        <v>16</v>
      </c>
      <c r="D39" s="3" t="s">
        <v>37</v>
      </c>
      <c r="E39" s="3" t="s">
        <v>220</v>
      </c>
      <c r="M39" s="2">
        <v>1</v>
      </c>
      <c r="R39" s="2">
        <v>1</v>
      </c>
    </row>
    <row r="40" spans="1:18" s="1" customFormat="1" ht="12.75" customHeight="1">
      <c r="A40" s="3" t="s">
        <v>24</v>
      </c>
      <c r="B40" s="3" t="s">
        <v>25</v>
      </c>
      <c r="C40" s="3" t="s">
        <v>16</v>
      </c>
      <c r="D40" s="3" t="s">
        <v>37</v>
      </c>
      <c r="E40" s="3" t="s">
        <v>219</v>
      </c>
      <c r="L40" s="2">
        <v>1</v>
      </c>
      <c r="R40" s="2">
        <v>1</v>
      </c>
    </row>
    <row r="41" spans="1:18" s="1" customFormat="1" ht="12.75" customHeight="1">
      <c r="A41" s="3" t="s">
        <v>24</v>
      </c>
      <c r="B41" s="3" t="s">
        <v>25</v>
      </c>
      <c r="C41" s="3" t="s">
        <v>16</v>
      </c>
      <c r="D41" s="3" t="s">
        <v>37</v>
      </c>
      <c r="E41" s="3" t="s">
        <v>218</v>
      </c>
      <c r="K41" s="2">
        <v>1</v>
      </c>
      <c r="R41" s="2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3"/>
  <sheetViews>
    <sheetView view="pageBreakPreview" zoomScale="60" zoomScaleNormal="100" workbookViewId="0">
      <selection activeCell="C30" sqref="C30"/>
    </sheetView>
  </sheetViews>
  <sheetFormatPr defaultRowHeight="12.75"/>
  <cols>
    <col min="2" max="2" width="41.7109375" bestFit="1" customWidth="1"/>
  </cols>
  <sheetData>
    <row r="1" spans="1:18" s="1" customFormat="1" ht="12.75" customHeight="1">
      <c r="A1" s="1" t="s">
        <v>56</v>
      </c>
      <c r="B1" s="1" t="s">
        <v>55</v>
      </c>
      <c r="C1" s="1" t="s">
        <v>0</v>
      </c>
      <c r="D1" s="1" t="s">
        <v>54</v>
      </c>
      <c r="E1" s="1" t="s">
        <v>302</v>
      </c>
      <c r="F1" s="3" t="s">
        <v>1</v>
      </c>
      <c r="G1" s="3" t="s">
        <v>2</v>
      </c>
      <c r="H1" s="3" t="s">
        <v>3</v>
      </c>
      <c r="I1" s="3" t="s">
        <v>4</v>
      </c>
      <c r="J1" s="3" t="s">
        <v>5</v>
      </c>
      <c r="K1" s="3" t="s">
        <v>6</v>
      </c>
      <c r="L1" s="3" t="s">
        <v>7</v>
      </c>
      <c r="M1" s="3" t="s">
        <v>8</v>
      </c>
      <c r="N1" s="3" t="s">
        <v>9</v>
      </c>
      <c r="O1" s="3" t="s">
        <v>10</v>
      </c>
      <c r="P1" s="3" t="s">
        <v>11</v>
      </c>
      <c r="Q1" s="3" t="s">
        <v>12</v>
      </c>
      <c r="R1" s="1" t="s">
        <v>13</v>
      </c>
    </row>
    <row r="3" spans="1:18" s="1" customFormat="1" ht="12.75" customHeight="1">
      <c r="A3" s="3" t="s">
        <v>27</v>
      </c>
      <c r="B3" s="3" t="s">
        <v>28</v>
      </c>
      <c r="C3" s="3" t="s">
        <v>29</v>
      </c>
      <c r="D3" s="3" t="s">
        <v>18</v>
      </c>
      <c r="E3" s="3" t="s">
        <v>57</v>
      </c>
      <c r="F3" s="2">
        <v>139</v>
      </c>
      <c r="G3" s="2">
        <v>131</v>
      </c>
      <c r="H3" s="2">
        <v>149</v>
      </c>
      <c r="I3" s="2">
        <v>129</v>
      </c>
      <c r="J3" s="2">
        <v>129</v>
      </c>
      <c r="K3" s="2">
        <v>126</v>
      </c>
      <c r="L3" s="2">
        <v>137</v>
      </c>
      <c r="M3" s="2">
        <v>129</v>
      </c>
      <c r="N3" s="2">
        <v>137</v>
      </c>
      <c r="O3" s="2">
        <v>128</v>
      </c>
      <c r="P3" s="2">
        <v>121</v>
      </c>
      <c r="Q3" s="2">
        <v>123</v>
      </c>
      <c r="R3" s="2">
        <v>1578</v>
      </c>
    </row>
    <row r="4" spans="1:18" s="1" customFormat="1" ht="12.75" customHeight="1">
      <c r="A4" s="3" t="s">
        <v>27</v>
      </c>
      <c r="B4" s="3" t="s">
        <v>28</v>
      </c>
      <c r="C4" s="3" t="s">
        <v>29</v>
      </c>
      <c r="D4" s="3" t="s">
        <v>18</v>
      </c>
      <c r="E4" s="3" t="s">
        <v>17</v>
      </c>
      <c r="F4" s="2">
        <v>103</v>
      </c>
      <c r="G4" s="2">
        <v>116</v>
      </c>
      <c r="H4" s="2">
        <v>104</v>
      </c>
      <c r="I4" s="2">
        <v>92</v>
      </c>
      <c r="J4" s="2">
        <v>106</v>
      </c>
      <c r="K4" s="2">
        <v>85</v>
      </c>
      <c r="L4" s="2">
        <v>106</v>
      </c>
      <c r="M4" s="2">
        <v>104</v>
      </c>
      <c r="N4" s="2">
        <v>108</v>
      </c>
      <c r="O4" s="2">
        <v>111</v>
      </c>
      <c r="P4" s="2">
        <v>123</v>
      </c>
      <c r="Q4" s="2">
        <v>125</v>
      </c>
      <c r="R4" s="2">
        <v>1283</v>
      </c>
    </row>
    <row r="5" spans="1:18" s="1" customFormat="1" ht="12.75" customHeight="1">
      <c r="A5" s="3" t="s">
        <v>27</v>
      </c>
      <c r="B5" s="3" t="s">
        <v>28</v>
      </c>
      <c r="C5" s="3" t="s">
        <v>29</v>
      </c>
      <c r="D5" s="3" t="s">
        <v>18</v>
      </c>
      <c r="E5" s="3" t="s">
        <v>42</v>
      </c>
      <c r="F5" s="2">
        <v>76</v>
      </c>
      <c r="G5" s="2">
        <v>84</v>
      </c>
      <c r="H5" s="2">
        <v>76</v>
      </c>
      <c r="I5" s="2">
        <v>85</v>
      </c>
      <c r="J5" s="2">
        <v>92</v>
      </c>
      <c r="K5" s="2">
        <v>90</v>
      </c>
      <c r="L5" s="2">
        <v>75</v>
      </c>
      <c r="M5" s="2">
        <v>82</v>
      </c>
      <c r="N5" s="2">
        <v>71</v>
      </c>
      <c r="O5" s="2">
        <v>65</v>
      </c>
      <c r="P5" s="2">
        <v>77</v>
      </c>
      <c r="Q5" s="2">
        <v>68</v>
      </c>
      <c r="R5" s="2">
        <v>941</v>
      </c>
    </row>
    <row r="6" spans="1:18" s="1" customFormat="1" ht="12.75" customHeight="1">
      <c r="A6" s="3" t="s">
        <v>27</v>
      </c>
      <c r="B6" s="3" t="s">
        <v>28</v>
      </c>
      <c r="C6" s="3" t="s">
        <v>29</v>
      </c>
      <c r="D6" s="3" t="s">
        <v>18</v>
      </c>
      <c r="E6" s="3" t="s">
        <v>41</v>
      </c>
      <c r="F6" s="2">
        <v>60</v>
      </c>
      <c r="G6" s="2">
        <v>56</v>
      </c>
      <c r="H6" s="2">
        <v>59</v>
      </c>
      <c r="I6" s="2">
        <v>68</v>
      </c>
      <c r="J6" s="2">
        <v>56</v>
      </c>
      <c r="K6" s="2">
        <v>47</v>
      </c>
      <c r="L6" s="2">
        <v>65</v>
      </c>
      <c r="M6" s="2">
        <v>59</v>
      </c>
      <c r="N6" s="2">
        <v>65</v>
      </c>
      <c r="O6" s="2">
        <v>60</v>
      </c>
      <c r="P6" s="2">
        <v>58</v>
      </c>
      <c r="Q6" s="2">
        <v>50</v>
      </c>
      <c r="R6" s="2">
        <v>703</v>
      </c>
    </row>
    <row r="7" spans="1:18" s="1" customFormat="1" ht="12.75" customHeight="1">
      <c r="A7" s="3" t="s">
        <v>27</v>
      </c>
      <c r="B7" s="3" t="s">
        <v>28</v>
      </c>
      <c r="C7" s="3" t="s">
        <v>29</v>
      </c>
      <c r="D7" s="3" t="s">
        <v>18</v>
      </c>
      <c r="E7" s="3" t="s">
        <v>38</v>
      </c>
      <c r="F7" s="2">
        <v>33</v>
      </c>
      <c r="G7" s="2">
        <v>36</v>
      </c>
      <c r="H7" s="2">
        <v>39</v>
      </c>
      <c r="I7" s="2">
        <v>42</v>
      </c>
      <c r="J7" s="2">
        <v>39</v>
      </c>
      <c r="K7" s="2">
        <v>45</v>
      </c>
      <c r="L7" s="2">
        <v>35</v>
      </c>
      <c r="M7" s="2">
        <v>44</v>
      </c>
      <c r="N7" s="2">
        <v>41</v>
      </c>
      <c r="O7" s="2">
        <v>55</v>
      </c>
      <c r="P7" s="2">
        <v>38</v>
      </c>
      <c r="Q7" s="2">
        <v>49</v>
      </c>
      <c r="R7" s="2">
        <v>496</v>
      </c>
    </row>
    <row r="8" spans="1:18" s="1" customFormat="1" ht="12.75" customHeight="1">
      <c r="A8" s="3" t="s">
        <v>27</v>
      </c>
      <c r="B8" s="3" t="s">
        <v>28</v>
      </c>
      <c r="C8" s="3" t="s">
        <v>29</v>
      </c>
      <c r="D8" s="3" t="s">
        <v>18</v>
      </c>
      <c r="E8" s="3" t="s">
        <v>50</v>
      </c>
      <c r="F8" s="2">
        <v>23</v>
      </c>
      <c r="G8" s="2">
        <v>18</v>
      </c>
      <c r="H8" s="2">
        <v>18</v>
      </c>
      <c r="I8" s="2">
        <v>22</v>
      </c>
      <c r="J8" s="2">
        <v>24</v>
      </c>
      <c r="K8" s="2">
        <v>30</v>
      </c>
      <c r="L8" s="2">
        <v>17</v>
      </c>
      <c r="M8" s="2">
        <v>18</v>
      </c>
      <c r="N8" s="2">
        <v>22</v>
      </c>
      <c r="O8" s="2">
        <v>27</v>
      </c>
      <c r="P8" s="2">
        <v>26</v>
      </c>
      <c r="Q8" s="2">
        <v>23</v>
      </c>
      <c r="R8" s="2">
        <v>268</v>
      </c>
    </row>
    <row r="9" spans="1:18" s="1" customFormat="1" ht="12.75" customHeight="1">
      <c r="A9" s="3" t="s">
        <v>27</v>
      </c>
      <c r="B9" s="3" t="s">
        <v>28</v>
      </c>
      <c r="C9" s="3" t="s">
        <v>29</v>
      </c>
      <c r="D9" s="3" t="s">
        <v>18</v>
      </c>
      <c r="E9" s="3" t="s">
        <v>124</v>
      </c>
      <c r="F9" s="2">
        <v>23</v>
      </c>
      <c r="G9" s="2">
        <v>14</v>
      </c>
      <c r="H9" s="2">
        <v>10</v>
      </c>
      <c r="I9" s="2">
        <v>14</v>
      </c>
      <c r="J9" s="2">
        <v>15</v>
      </c>
      <c r="K9" s="2">
        <v>21</v>
      </c>
      <c r="L9" s="2">
        <v>15</v>
      </c>
      <c r="M9" s="2">
        <v>17</v>
      </c>
      <c r="N9" s="2">
        <v>12</v>
      </c>
      <c r="O9" s="2">
        <v>11</v>
      </c>
      <c r="P9" s="2">
        <v>13</v>
      </c>
      <c r="Q9" s="2">
        <v>20</v>
      </c>
      <c r="R9" s="2">
        <v>185</v>
      </c>
    </row>
    <row r="10" spans="1:18" s="1" customFormat="1" ht="12.75" customHeight="1">
      <c r="A10" s="3" t="s">
        <v>27</v>
      </c>
      <c r="B10" s="3" t="s">
        <v>28</v>
      </c>
      <c r="C10" s="3" t="s">
        <v>29</v>
      </c>
      <c r="D10" s="3" t="s">
        <v>18</v>
      </c>
      <c r="E10" s="3" t="s">
        <v>46</v>
      </c>
      <c r="F10" s="2">
        <v>6</v>
      </c>
      <c r="G10" s="2">
        <v>12</v>
      </c>
      <c r="H10" s="2">
        <v>12</v>
      </c>
      <c r="I10" s="2">
        <v>9</v>
      </c>
      <c r="J10" s="2">
        <v>9</v>
      </c>
      <c r="K10" s="2">
        <v>10</v>
      </c>
      <c r="L10" s="2">
        <v>14</v>
      </c>
      <c r="M10" s="2">
        <v>9</v>
      </c>
      <c r="N10" s="2">
        <v>6</v>
      </c>
      <c r="O10" s="2">
        <v>9</v>
      </c>
      <c r="P10" s="2">
        <v>12</v>
      </c>
      <c r="Q10" s="2">
        <v>12</v>
      </c>
      <c r="R10" s="2">
        <v>120</v>
      </c>
    </row>
    <row r="11" spans="1:18" s="1" customFormat="1" ht="12.75" customHeight="1">
      <c r="A11" s="3" t="s">
        <v>27</v>
      </c>
      <c r="B11" s="3" t="s">
        <v>28</v>
      </c>
      <c r="C11" s="3" t="s">
        <v>29</v>
      </c>
      <c r="D11" s="3" t="s">
        <v>18</v>
      </c>
      <c r="E11" s="3" t="s">
        <v>123</v>
      </c>
      <c r="F11" s="2">
        <v>9</v>
      </c>
      <c r="G11" s="2">
        <v>6</v>
      </c>
      <c r="H11" s="2">
        <v>10</v>
      </c>
      <c r="I11" s="2">
        <v>8</v>
      </c>
      <c r="J11" s="2">
        <v>4</v>
      </c>
      <c r="K11" s="2">
        <v>12</v>
      </c>
      <c r="L11" s="2">
        <v>7</v>
      </c>
      <c r="M11" s="2">
        <v>8</v>
      </c>
      <c r="N11" s="2">
        <v>5</v>
      </c>
      <c r="O11" s="2">
        <v>8</v>
      </c>
      <c r="P11" s="2">
        <v>10</v>
      </c>
      <c r="Q11" s="2">
        <v>9</v>
      </c>
      <c r="R11" s="2">
        <v>96</v>
      </c>
    </row>
    <row r="12" spans="1:18" s="1" customFormat="1" ht="12.75" customHeight="1">
      <c r="A12" s="3" t="s">
        <v>27</v>
      </c>
      <c r="B12" s="3" t="s">
        <v>28</v>
      </c>
      <c r="C12" s="3" t="s">
        <v>29</v>
      </c>
      <c r="D12" s="3" t="s">
        <v>18</v>
      </c>
      <c r="E12" s="3" t="s">
        <v>122</v>
      </c>
      <c r="F12" s="2">
        <v>5</v>
      </c>
      <c r="G12" s="2">
        <v>9</v>
      </c>
      <c r="H12" s="2">
        <v>5</v>
      </c>
      <c r="I12" s="2">
        <v>8</v>
      </c>
      <c r="J12" s="2">
        <v>6</v>
      </c>
      <c r="K12" s="2">
        <v>8</v>
      </c>
      <c r="L12" s="2">
        <v>10</v>
      </c>
      <c r="M12" s="2">
        <v>7</v>
      </c>
      <c r="N12" s="2">
        <v>5</v>
      </c>
      <c r="O12" s="2">
        <v>6</v>
      </c>
      <c r="P12" s="2">
        <v>5</v>
      </c>
      <c r="Q12" s="2">
        <v>7</v>
      </c>
      <c r="R12" s="2">
        <v>81</v>
      </c>
    </row>
    <row r="13" spans="1:18" s="1" customFormat="1" ht="12.75" customHeight="1">
      <c r="A13" s="3" t="s">
        <v>27</v>
      </c>
      <c r="B13" s="3" t="s">
        <v>28</v>
      </c>
      <c r="C13" s="3" t="s">
        <v>29</v>
      </c>
      <c r="D13" s="3" t="s">
        <v>18</v>
      </c>
      <c r="E13" s="3" t="s">
        <v>121</v>
      </c>
      <c r="F13" s="2">
        <v>5</v>
      </c>
      <c r="G13" s="2">
        <v>5</v>
      </c>
      <c r="H13" s="2">
        <v>7</v>
      </c>
      <c r="I13" s="2">
        <v>5</v>
      </c>
      <c r="J13" s="2">
        <v>4</v>
      </c>
      <c r="K13" s="2">
        <v>6</v>
      </c>
      <c r="L13" s="2">
        <v>4</v>
      </c>
      <c r="M13" s="2">
        <v>6</v>
      </c>
      <c r="N13" s="2">
        <v>8</v>
      </c>
      <c r="O13" s="2">
        <v>5</v>
      </c>
      <c r="P13" s="2">
        <v>5</v>
      </c>
      <c r="Q13" s="2">
        <v>5</v>
      </c>
      <c r="R13" s="2">
        <v>65</v>
      </c>
    </row>
    <row r="14" spans="1:18" s="1" customFormat="1" ht="12.75" customHeight="1">
      <c r="A14" s="3" t="s">
        <v>27</v>
      </c>
      <c r="B14" s="3" t="s">
        <v>28</v>
      </c>
      <c r="C14" s="3" t="s">
        <v>29</v>
      </c>
      <c r="D14" s="3" t="s">
        <v>18</v>
      </c>
      <c r="E14" s="3" t="s">
        <v>120</v>
      </c>
      <c r="F14" s="2">
        <v>7</v>
      </c>
      <c r="G14" s="2">
        <v>4</v>
      </c>
      <c r="H14" s="2">
        <v>6</v>
      </c>
      <c r="I14" s="2">
        <v>2</v>
      </c>
      <c r="J14" s="2">
        <v>5</v>
      </c>
      <c r="K14" s="2">
        <v>4</v>
      </c>
      <c r="M14" s="2">
        <v>4</v>
      </c>
      <c r="N14" s="2">
        <v>2</v>
      </c>
      <c r="O14" s="2">
        <v>3</v>
      </c>
      <c r="P14" s="2">
        <v>8</v>
      </c>
      <c r="Q14" s="2">
        <v>2</v>
      </c>
      <c r="R14" s="2">
        <v>47</v>
      </c>
    </row>
    <row r="15" spans="1:18" s="1" customFormat="1" ht="12.75" customHeight="1">
      <c r="A15" s="3" t="s">
        <v>27</v>
      </c>
      <c r="B15" s="3" t="s">
        <v>28</v>
      </c>
      <c r="C15" s="3" t="s">
        <v>29</v>
      </c>
      <c r="D15" s="3" t="s">
        <v>18</v>
      </c>
      <c r="E15" s="3" t="s">
        <v>119</v>
      </c>
      <c r="F15" s="2">
        <v>2</v>
      </c>
      <c r="G15" s="2">
        <v>2</v>
      </c>
      <c r="I15" s="2">
        <v>5</v>
      </c>
      <c r="J15" s="2">
        <v>3</v>
      </c>
      <c r="K15" s="2">
        <v>5</v>
      </c>
      <c r="L15" s="2">
        <v>5</v>
      </c>
      <c r="M15" s="2">
        <v>4</v>
      </c>
      <c r="N15" s="2">
        <v>4</v>
      </c>
      <c r="O15" s="2">
        <v>4</v>
      </c>
      <c r="P15" s="2">
        <v>5</v>
      </c>
      <c r="Q15" s="2">
        <v>4</v>
      </c>
      <c r="R15" s="2">
        <v>43</v>
      </c>
    </row>
    <row r="16" spans="1:18" s="1" customFormat="1" ht="12.75" customHeight="1">
      <c r="A16" s="3" t="s">
        <v>27</v>
      </c>
      <c r="B16" s="3" t="s">
        <v>28</v>
      </c>
      <c r="C16" s="3" t="s">
        <v>29</v>
      </c>
      <c r="D16" s="3" t="s">
        <v>18</v>
      </c>
      <c r="E16" s="3" t="s">
        <v>118</v>
      </c>
      <c r="F16" s="2">
        <v>2</v>
      </c>
      <c r="G16" s="2">
        <v>4</v>
      </c>
      <c r="H16" s="2">
        <v>3</v>
      </c>
      <c r="I16" s="2">
        <v>3</v>
      </c>
      <c r="J16" s="2">
        <v>3</v>
      </c>
      <c r="K16" s="2">
        <v>4</v>
      </c>
      <c r="M16" s="2">
        <v>3</v>
      </c>
      <c r="N16" s="2">
        <v>11</v>
      </c>
      <c r="O16" s="2">
        <v>1</v>
      </c>
      <c r="P16" s="2">
        <v>3</v>
      </c>
      <c r="Q16" s="2">
        <v>6</v>
      </c>
      <c r="R16" s="2">
        <v>43</v>
      </c>
    </row>
    <row r="17" spans="1:18" s="1" customFormat="1" ht="12.75" customHeight="1">
      <c r="A17" s="3" t="s">
        <v>27</v>
      </c>
      <c r="B17" s="3" t="s">
        <v>28</v>
      </c>
      <c r="C17" s="3" t="s">
        <v>29</v>
      </c>
      <c r="D17" s="3" t="s">
        <v>18</v>
      </c>
      <c r="E17" s="3" t="s">
        <v>117</v>
      </c>
      <c r="F17" s="2">
        <v>1</v>
      </c>
      <c r="G17" s="2">
        <v>4</v>
      </c>
      <c r="H17" s="2">
        <v>3</v>
      </c>
      <c r="I17" s="2">
        <v>1</v>
      </c>
      <c r="J17" s="2">
        <v>2</v>
      </c>
      <c r="K17" s="2">
        <v>4</v>
      </c>
      <c r="L17" s="2">
        <v>1</v>
      </c>
      <c r="M17" s="2">
        <v>2</v>
      </c>
      <c r="N17" s="2">
        <v>3</v>
      </c>
      <c r="O17" s="2">
        <v>3</v>
      </c>
      <c r="P17" s="2">
        <v>4</v>
      </c>
      <c r="Q17" s="2">
        <v>4</v>
      </c>
      <c r="R17" s="2">
        <v>32</v>
      </c>
    </row>
    <row r="18" spans="1:18" s="1" customFormat="1" ht="12.75" customHeight="1">
      <c r="A18" s="3" t="s">
        <v>27</v>
      </c>
      <c r="B18" s="3" t="s">
        <v>28</v>
      </c>
      <c r="C18" s="3" t="s">
        <v>29</v>
      </c>
      <c r="D18" s="3" t="s">
        <v>18</v>
      </c>
      <c r="E18" s="3" t="s">
        <v>116</v>
      </c>
      <c r="F18" s="2">
        <v>4</v>
      </c>
      <c r="G18" s="2">
        <v>5</v>
      </c>
      <c r="H18" s="2">
        <v>2</v>
      </c>
      <c r="I18" s="2">
        <v>3</v>
      </c>
      <c r="J18" s="2">
        <v>2</v>
      </c>
      <c r="K18" s="2">
        <v>1</v>
      </c>
      <c r="L18" s="2">
        <v>3</v>
      </c>
      <c r="M18" s="2">
        <v>2</v>
      </c>
      <c r="N18" s="2">
        <v>2</v>
      </c>
      <c r="O18" s="2">
        <v>6</v>
      </c>
      <c r="P18" s="2">
        <v>3</v>
      </c>
      <c r="Q18" s="2">
        <v>3</v>
      </c>
      <c r="R18" s="2">
        <v>36</v>
      </c>
    </row>
    <row r="19" spans="1:18" s="1" customFormat="1" ht="12.75" customHeight="1">
      <c r="A19" s="3" t="s">
        <v>27</v>
      </c>
      <c r="B19" s="3" t="s">
        <v>28</v>
      </c>
      <c r="C19" s="3" t="s">
        <v>29</v>
      </c>
      <c r="D19" s="3" t="s">
        <v>18</v>
      </c>
      <c r="E19" s="3" t="s">
        <v>115</v>
      </c>
      <c r="F19" s="2">
        <v>3</v>
      </c>
      <c r="G19" s="2">
        <v>1</v>
      </c>
      <c r="H19" s="2">
        <v>3</v>
      </c>
      <c r="I19" s="2">
        <v>2</v>
      </c>
      <c r="J19" s="2">
        <v>2</v>
      </c>
      <c r="K19" s="2">
        <v>3</v>
      </c>
      <c r="L19" s="2">
        <v>6</v>
      </c>
      <c r="M19" s="2">
        <v>1</v>
      </c>
      <c r="N19" s="2">
        <v>3</v>
      </c>
      <c r="P19" s="2">
        <v>2</v>
      </c>
      <c r="Q19" s="2">
        <v>2</v>
      </c>
      <c r="R19" s="2">
        <v>28</v>
      </c>
    </row>
    <row r="20" spans="1:18" s="1" customFormat="1" ht="12.75" customHeight="1">
      <c r="A20" s="3" t="s">
        <v>27</v>
      </c>
      <c r="B20" s="3" t="s">
        <v>28</v>
      </c>
      <c r="C20" s="3" t="s">
        <v>29</v>
      </c>
      <c r="D20" s="3" t="s">
        <v>18</v>
      </c>
      <c r="E20" s="3" t="s">
        <v>114</v>
      </c>
      <c r="F20" s="2">
        <v>1</v>
      </c>
      <c r="G20" s="2">
        <v>4</v>
      </c>
      <c r="H20" s="2">
        <v>2</v>
      </c>
      <c r="I20" s="2">
        <v>1</v>
      </c>
      <c r="J20" s="2">
        <v>3</v>
      </c>
      <c r="K20" s="2">
        <v>1</v>
      </c>
      <c r="L20" s="2">
        <v>2</v>
      </c>
      <c r="M20" s="2">
        <v>3</v>
      </c>
      <c r="N20" s="2">
        <v>1</v>
      </c>
      <c r="O20" s="2">
        <v>3</v>
      </c>
      <c r="R20" s="2">
        <v>21</v>
      </c>
    </row>
    <row r="21" spans="1:18" s="1" customFormat="1" ht="12.75" customHeight="1">
      <c r="A21" s="3" t="s">
        <v>27</v>
      </c>
      <c r="B21" s="3" t="s">
        <v>28</v>
      </c>
      <c r="C21" s="3" t="s">
        <v>29</v>
      </c>
      <c r="D21" s="3" t="s">
        <v>18</v>
      </c>
      <c r="E21" s="3" t="s">
        <v>113</v>
      </c>
      <c r="F21" s="2">
        <v>5</v>
      </c>
      <c r="G21" s="2">
        <v>1</v>
      </c>
      <c r="J21" s="2">
        <v>2</v>
      </c>
      <c r="K21" s="2">
        <v>3</v>
      </c>
      <c r="L21" s="2">
        <v>2</v>
      </c>
      <c r="M21" s="2">
        <v>3</v>
      </c>
      <c r="N21" s="2">
        <v>2</v>
      </c>
      <c r="P21" s="2">
        <v>1</v>
      </c>
      <c r="Q21" s="2">
        <v>2</v>
      </c>
      <c r="R21" s="2">
        <v>21</v>
      </c>
    </row>
    <row r="22" spans="1:18" s="1" customFormat="1" ht="12.75" customHeight="1">
      <c r="A22" s="3" t="s">
        <v>27</v>
      </c>
      <c r="B22" s="3" t="s">
        <v>28</v>
      </c>
      <c r="C22" s="3" t="s">
        <v>29</v>
      </c>
      <c r="D22" s="3" t="s">
        <v>18</v>
      </c>
      <c r="E22" s="3" t="s">
        <v>112</v>
      </c>
      <c r="F22" s="2">
        <v>1</v>
      </c>
      <c r="G22" s="2">
        <v>2</v>
      </c>
      <c r="H22" s="2">
        <v>3</v>
      </c>
      <c r="I22" s="2">
        <v>1</v>
      </c>
      <c r="J22" s="2">
        <v>2</v>
      </c>
      <c r="L22" s="2">
        <v>1</v>
      </c>
      <c r="M22" s="2">
        <v>2</v>
      </c>
      <c r="O22" s="2">
        <v>2</v>
      </c>
      <c r="P22" s="2">
        <v>1</v>
      </c>
      <c r="R22" s="2">
        <v>15</v>
      </c>
    </row>
    <row r="23" spans="1:18" s="1" customFormat="1" ht="12.75" customHeight="1">
      <c r="A23" s="3" t="s">
        <v>27</v>
      </c>
      <c r="B23" s="3" t="s">
        <v>28</v>
      </c>
      <c r="C23" s="3" t="s">
        <v>29</v>
      </c>
      <c r="D23" s="3" t="s">
        <v>18</v>
      </c>
      <c r="E23" s="3" t="s">
        <v>111</v>
      </c>
      <c r="G23" s="2">
        <v>1</v>
      </c>
      <c r="I23" s="2">
        <v>2</v>
      </c>
      <c r="J23" s="2">
        <v>3</v>
      </c>
      <c r="K23" s="2">
        <v>2</v>
      </c>
      <c r="L23" s="2">
        <v>1</v>
      </c>
      <c r="M23" s="2">
        <v>2</v>
      </c>
      <c r="N23" s="2">
        <v>2</v>
      </c>
      <c r="O23" s="2">
        <v>1</v>
      </c>
      <c r="Q23" s="2">
        <v>1</v>
      </c>
      <c r="R23" s="2">
        <v>15</v>
      </c>
    </row>
    <row r="24" spans="1:18" s="1" customFormat="1" ht="12.75" customHeight="1">
      <c r="A24" s="3" t="s">
        <v>27</v>
      </c>
      <c r="B24" s="3" t="s">
        <v>28</v>
      </c>
      <c r="C24" s="3" t="s">
        <v>29</v>
      </c>
      <c r="D24" s="3" t="s">
        <v>18</v>
      </c>
      <c r="E24" s="3" t="s">
        <v>44</v>
      </c>
      <c r="F24" s="2">
        <v>1</v>
      </c>
      <c r="H24" s="2">
        <v>1</v>
      </c>
      <c r="I24" s="2">
        <v>3</v>
      </c>
      <c r="N24" s="2">
        <v>1</v>
      </c>
      <c r="O24" s="2">
        <v>1</v>
      </c>
      <c r="R24" s="2">
        <v>7</v>
      </c>
    </row>
    <row r="25" spans="1:18" s="1" customFormat="1" ht="12.75" customHeight="1">
      <c r="A25" s="3" t="s">
        <v>27</v>
      </c>
      <c r="B25" s="3" t="s">
        <v>28</v>
      </c>
      <c r="C25" s="3" t="s">
        <v>29</v>
      </c>
      <c r="D25" s="3" t="s">
        <v>18</v>
      </c>
      <c r="E25" s="3" t="s">
        <v>110</v>
      </c>
      <c r="G25" s="2">
        <v>1</v>
      </c>
      <c r="H25" s="2">
        <v>1</v>
      </c>
      <c r="I25" s="2">
        <v>3</v>
      </c>
      <c r="K25" s="2">
        <v>2</v>
      </c>
      <c r="L25" s="2">
        <v>1</v>
      </c>
      <c r="O25" s="2">
        <v>1</v>
      </c>
      <c r="R25" s="2">
        <v>9</v>
      </c>
    </row>
    <row r="26" spans="1:18" s="1" customFormat="1" ht="12.75" customHeight="1">
      <c r="A26" s="3" t="s">
        <v>27</v>
      </c>
      <c r="B26" s="3" t="s">
        <v>28</v>
      </c>
      <c r="C26" s="3" t="s">
        <v>29</v>
      </c>
      <c r="D26" s="3" t="s">
        <v>18</v>
      </c>
      <c r="E26" s="3" t="s">
        <v>109</v>
      </c>
      <c r="F26" s="2">
        <v>1</v>
      </c>
      <c r="G26" s="2">
        <v>1</v>
      </c>
      <c r="H26" s="2">
        <v>3</v>
      </c>
      <c r="I26" s="2">
        <v>1</v>
      </c>
      <c r="J26" s="2">
        <v>2</v>
      </c>
      <c r="K26" s="2">
        <v>2</v>
      </c>
      <c r="L26" s="2">
        <v>1</v>
      </c>
      <c r="M26" s="2">
        <v>1</v>
      </c>
      <c r="P26" s="2">
        <v>1</v>
      </c>
      <c r="R26" s="2">
        <v>13</v>
      </c>
    </row>
    <row r="27" spans="1:18" s="1" customFormat="1" ht="12.75" customHeight="1">
      <c r="A27" s="3" t="s">
        <v>27</v>
      </c>
      <c r="B27" s="3" t="s">
        <v>28</v>
      </c>
      <c r="C27" s="3" t="s">
        <v>29</v>
      </c>
      <c r="D27" s="3" t="s">
        <v>18</v>
      </c>
      <c r="E27" s="3" t="s">
        <v>108</v>
      </c>
      <c r="F27" s="2">
        <v>2</v>
      </c>
      <c r="G27" s="2">
        <v>5</v>
      </c>
      <c r="I27" s="2">
        <v>2</v>
      </c>
      <c r="J27" s="2">
        <v>1</v>
      </c>
      <c r="L27" s="2">
        <v>2</v>
      </c>
      <c r="M27" s="2">
        <v>1</v>
      </c>
      <c r="N27" s="2">
        <v>1</v>
      </c>
      <c r="O27" s="2">
        <v>1</v>
      </c>
      <c r="P27" s="2">
        <v>2</v>
      </c>
      <c r="Q27" s="2">
        <v>2</v>
      </c>
      <c r="R27" s="2">
        <v>19</v>
      </c>
    </row>
    <row r="28" spans="1:18" s="1" customFormat="1" ht="12.75" customHeight="1">
      <c r="A28" s="3" t="s">
        <v>27</v>
      </c>
      <c r="B28" s="3" t="s">
        <v>28</v>
      </c>
      <c r="C28" s="3" t="s">
        <v>29</v>
      </c>
      <c r="D28" s="3" t="s">
        <v>18</v>
      </c>
      <c r="E28" s="3" t="s">
        <v>107</v>
      </c>
      <c r="F28" s="2">
        <v>1</v>
      </c>
      <c r="H28" s="2">
        <v>1</v>
      </c>
      <c r="K28" s="2">
        <v>1</v>
      </c>
      <c r="O28" s="2">
        <v>2</v>
      </c>
      <c r="P28" s="2">
        <v>1</v>
      </c>
      <c r="R28" s="2">
        <v>6</v>
      </c>
    </row>
    <row r="29" spans="1:18" s="1" customFormat="1" ht="12.75" customHeight="1">
      <c r="A29" s="3" t="s">
        <v>27</v>
      </c>
      <c r="B29" s="3" t="s">
        <v>28</v>
      </c>
      <c r="C29" s="3" t="s">
        <v>29</v>
      </c>
      <c r="D29" s="3" t="s">
        <v>18</v>
      </c>
      <c r="E29" s="3" t="s">
        <v>106</v>
      </c>
      <c r="H29" s="2">
        <v>1</v>
      </c>
      <c r="I29" s="2">
        <v>1</v>
      </c>
      <c r="K29" s="2">
        <v>1</v>
      </c>
      <c r="M29" s="2">
        <v>1</v>
      </c>
      <c r="P29" s="2">
        <v>1</v>
      </c>
      <c r="R29" s="2">
        <v>5</v>
      </c>
    </row>
    <row r="30" spans="1:18" s="1" customFormat="1" ht="12.75" customHeight="1">
      <c r="A30" s="3" t="s">
        <v>27</v>
      </c>
      <c r="B30" s="3" t="s">
        <v>28</v>
      </c>
      <c r="C30" s="3" t="s">
        <v>29</v>
      </c>
      <c r="D30" s="3" t="s">
        <v>18</v>
      </c>
      <c r="E30" s="3" t="s">
        <v>105</v>
      </c>
      <c r="J30" s="2">
        <v>1</v>
      </c>
      <c r="K30" s="2">
        <v>1</v>
      </c>
      <c r="L30" s="2">
        <v>1</v>
      </c>
      <c r="P30" s="2">
        <v>1</v>
      </c>
      <c r="Q30" s="2">
        <v>2</v>
      </c>
      <c r="R30" s="2">
        <v>6</v>
      </c>
    </row>
    <row r="31" spans="1:18" s="1" customFormat="1" ht="12.75" customHeight="1">
      <c r="A31" s="3" t="s">
        <v>27</v>
      </c>
      <c r="B31" s="3" t="s">
        <v>28</v>
      </c>
      <c r="C31" s="3" t="s">
        <v>29</v>
      </c>
      <c r="D31" s="3" t="s">
        <v>18</v>
      </c>
      <c r="E31" s="3" t="s">
        <v>104</v>
      </c>
      <c r="F31" s="2">
        <v>2</v>
      </c>
      <c r="H31" s="2">
        <v>1</v>
      </c>
      <c r="L31" s="2">
        <v>1</v>
      </c>
      <c r="N31" s="2">
        <v>1</v>
      </c>
      <c r="P31" s="2">
        <v>1</v>
      </c>
      <c r="R31" s="2">
        <v>6</v>
      </c>
    </row>
    <row r="32" spans="1:18" s="1" customFormat="1" ht="12.75" customHeight="1">
      <c r="A32" s="3" t="s">
        <v>27</v>
      </c>
      <c r="B32" s="3" t="s">
        <v>28</v>
      </c>
      <c r="C32" s="3" t="s">
        <v>29</v>
      </c>
      <c r="D32" s="3" t="s">
        <v>18</v>
      </c>
      <c r="E32" s="3" t="s">
        <v>103</v>
      </c>
      <c r="G32" s="2">
        <v>1</v>
      </c>
      <c r="I32" s="2">
        <v>1</v>
      </c>
      <c r="N32" s="2">
        <v>1</v>
      </c>
      <c r="R32" s="2">
        <v>3</v>
      </c>
    </row>
    <row r="33" spans="1:18" s="1" customFormat="1" ht="12.75" customHeight="1">
      <c r="A33" s="3" t="s">
        <v>27</v>
      </c>
      <c r="B33" s="3" t="s">
        <v>28</v>
      </c>
      <c r="C33" s="3" t="s">
        <v>29</v>
      </c>
      <c r="D33" s="3" t="s">
        <v>18</v>
      </c>
      <c r="E33" s="3" t="s">
        <v>102</v>
      </c>
      <c r="F33" s="2">
        <v>1</v>
      </c>
      <c r="J33" s="2">
        <v>2</v>
      </c>
      <c r="K33" s="2">
        <v>1</v>
      </c>
      <c r="M33" s="2">
        <v>1</v>
      </c>
      <c r="O33" s="2">
        <v>1</v>
      </c>
      <c r="R33" s="2">
        <v>6</v>
      </c>
    </row>
    <row r="34" spans="1:18" s="1" customFormat="1" ht="12.75" customHeight="1">
      <c r="A34" s="3" t="s">
        <v>27</v>
      </c>
      <c r="B34" s="3" t="s">
        <v>28</v>
      </c>
      <c r="C34" s="3" t="s">
        <v>29</v>
      </c>
      <c r="D34" s="3" t="s">
        <v>18</v>
      </c>
      <c r="E34" s="3" t="s">
        <v>101</v>
      </c>
      <c r="F34" s="2">
        <v>1</v>
      </c>
      <c r="K34" s="2">
        <v>1</v>
      </c>
      <c r="N34" s="2">
        <v>1</v>
      </c>
      <c r="R34" s="2">
        <v>3</v>
      </c>
    </row>
    <row r="35" spans="1:18" s="1" customFormat="1" ht="12.75" customHeight="1">
      <c r="A35" s="3" t="s">
        <v>27</v>
      </c>
      <c r="B35" s="3" t="s">
        <v>28</v>
      </c>
      <c r="C35" s="3" t="s">
        <v>29</v>
      </c>
      <c r="D35" s="3" t="s">
        <v>18</v>
      </c>
      <c r="E35" s="3" t="s">
        <v>99</v>
      </c>
      <c r="M35" s="2">
        <v>1</v>
      </c>
      <c r="O35" s="2">
        <v>1</v>
      </c>
      <c r="R35" s="2">
        <v>2</v>
      </c>
    </row>
    <row r="36" spans="1:18" s="1" customFormat="1" ht="12.75" customHeight="1">
      <c r="A36" s="3" t="s">
        <v>27</v>
      </c>
      <c r="B36" s="3" t="s">
        <v>28</v>
      </c>
      <c r="C36" s="3" t="s">
        <v>29</v>
      </c>
      <c r="D36" s="3" t="s">
        <v>18</v>
      </c>
      <c r="E36" s="3" t="s">
        <v>98</v>
      </c>
      <c r="L36" s="2">
        <v>1</v>
      </c>
      <c r="R36" s="2">
        <v>1</v>
      </c>
    </row>
    <row r="37" spans="1:18" s="1" customFormat="1" ht="12.75" customHeight="1">
      <c r="A37" s="3" t="s">
        <v>27</v>
      </c>
      <c r="B37" s="3" t="s">
        <v>28</v>
      </c>
      <c r="C37" s="3" t="s">
        <v>29</v>
      </c>
      <c r="D37" s="3" t="s">
        <v>18</v>
      </c>
      <c r="E37" s="3" t="s">
        <v>97</v>
      </c>
      <c r="H37" s="2">
        <v>1</v>
      </c>
      <c r="K37" s="2">
        <v>2</v>
      </c>
      <c r="R37" s="2">
        <v>3</v>
      </c>
    </row>
    <row r="38" spans="1:18" s="1" customFormat="1" ht="12.75" customHeight="1">
      <c r="A38" s="3" t="s">
        <v>27</v>
      </c>
      <c r="B38" s="3" t="s">
        <v>28</v>
      </c>
      <c r="C38" s="3" t="s">
        <v>29</v>
      </c>
      <c r="D38" s="3" t="s">
        <v>18</v>
      </c>
      <c r="E38" s="3" t="s">
        <v>96</v>
      </c>
      <c r="M38" s="2">
        <v>1</v>
      </c>
      <c r="R38" s="2">
        <v>1</v>
      </c>
    </row>
    <row r="39" spans="1:18" s="1" customFormat="1" ht="12.75" customHeight="1">
      <c r="A39" s="3" t="s">
        <v>27</v>
      </c>
      <c r="B39" s="3" t="s">
        <v>28</v>
      </c>
      <c r="C39" s="3" t="s">
        <v>29</v>
      </c>
      <c r="D39" s="3" t="s">
        <v>18</v>
      </c>
      <c r="E39" s="3" t="s">
        <v>95</v>
      </c>
      <c r="K39" s="2">
        <v>1</v>
      </c>
      <c r="R39" s="2">
        <v>1</v>
      </c>
    </row>
    <row r="40" spans="1:18" s="1" customFormat="1" ht="12.75" customHeight="1">
      <c r="A40" s="3" t="s">
        <v>27</v>
      </c>
      <c r="B40" s="3" t="s">
        <v>28</v>
      </c>
      <c r="C40" s="3" t="s">
        <v>29</v>
      </c>
      <c r="D40" s="3" t="s">
        <v>18</v>
      </c>
      <c r="E40" s="3" t="s">
        <v>94</v>
      </c>
      <c r="O40" s="2">
        <v>1</v>
      </c>
      <c r="R40" s="2">
        <v>1</v>
      </c>
    </row>
    <row r="41" spans="1:18" s="1" customFormat="1" ht="12.75" customHeight="1">
      <c r="A41" s="3" t="s">
        <v>27</v>
      </c>
      <c r="B41" s="3" t="s">
        <v>28</v>
      </c>
      <c r="C41" s="3" t="s">
        <v>29</v>
      </c>
      <c r="D41" s="3" t="s">
        <v>18</v>
      </c>
      <c r="E41" s="3" t="s">
        <v>93</v>
      </c>
      <c r="I41" s="2">
        <v>1</v>
      </c>
      <c r="O41" s="2">
        <v>1</v>
      </c>
      <c r="Q41" s="2">
        <v>1</v>
      </c>
      <c r="R41" s="2">
        <v>3</v>
      </c>
    </row>
    <row r="42" spans="1:18" s="1" customFormat="1" ht="12.75" customHeight="1">
      <c r="A42" s="3" t="s">
        <v>27</v>
      </c>
      <c r="B42" s="3" t="s">
        <v>28</v>
      </c>
      <c r="C42" s="3" t="s">
        <v>29</v>
      </c>
      <c r="D42" s="3" t="s">
        <v>18</v>
      </c>
      <c r="E42" s="3" t="s">
        <v>92</v>
      </c>
      <c r="J42" s="2">
        <v>1</v>
      </c>
      <c r="R42" s="2">
        <v>1</v>
      </c>
    </row>
    <row r="43" spans="1:18" s="1" customFormat="1" ht="12.75" customHeight="1">
      <c r="A43" s="3" t="s">
        <v>27</v>
      </c>
      <c r="B43" s="3" t="s">
        <v>28</v>
      </c>
      <c r="C43" s="3" t="s">
        <v>29</v>
      </c>
      <c r="D43" s="3" t="s">
        <v>18</v>
      </c>
      <c r="E43" s="3" t="s">
        <v>91</v>
      </c>
      <c r="J43" s="2">
        <v>1</v>
      </c>
      <c r="O43" s="2">
        <v>1</v>
      </c>
      <c r="R43" s="2">
        <v>2</v>
      </c>
    </row>
    <row r="44" spans="1:18" s="1" customFormat="1" ht="12.75" customHeight="1">
      <c r="A44" s="3" t="s">
        <v>27</v>
      </c>
      <c r="B44" s="3" t="s">
        <v>28</v>
      </c>
      <c r="C44" s="3" t="s">
        <v>29</v>
      </c>
      <c r="D44" s="3" t="s">
        <v>18</v>
      </c>
      <c r="E44" s="3" t="s">
        <v>90</v>
      </c>
      <c r="J44" s="2">
        <v>1</v>
      </c>
      <c r="K44" s="2">
        <v>1</v>
      </c>
      <c r="M44" s="2">
        <v>1</v>
      </c>
      <c r="R44" s="2">
        <v>3</v>
      </c>
    </row>
    <row r="45" spans="1:18" s="1" customFormat="1" ht="12.75" customHeight="1">
      <c r="A45" s="3" t="s">
        <v>27</v>
      </c>
      <c r="B45" s="3" t="s">
        <v>28</v>
      </c>
      <c r="C45" s="3" t="s">
        <v>29</v>
      </c>
      <c r="D45" s="3" t="s">
        <v>18</v>
      </c>
      <c r="E45" s="3" t="s">
        <v>89</v>
      </c>
      <c r="J45" s="2">
        <v>1</v>
      </c>
      <c r="K45" s="2">
        <v>1</v>
      </c>
      <c r="O45" s="2">
        <v>1</v>
      </c>
      <c r="R45" s="2">
        <v>3</v>
      </c>
    </row>
    <row r="46" spans="1:18" s="1" customFormat="1" ht="12.75" customHeight="1">
      <c r="A46" s="3" t="s">
        <v>27</v>
      </c>
      <c r="B46" s="3" t="s">
        <v>28</v>
      </c>
      <c r="C46" s="3" t="s">
        <v>29</v>
      </c>
      <c r="D46" s="3" t="s">
        <v>18</v>
      </c>
      <c r="E46" s="3" t="s">
        <v>217</v>
      </c>
      <c r="L46" s="2">
        <v>1</v>
      </c>
      <c r="O46" s="2">
        <v>1</v>
      </c>
      <c r="R46" s="2">
        <v>2</v>
      </c>
    </row>
    <row r="47" spans="1:18" s="1" customFormat="1" ht="12.75" customHeight="1">
      <c r="A47" s="3" t="s">
        <v>27</v>
      </c>
      <c r="B47" s="3" t="s">
        <v>28</v>
      </c>
      <c r="C47" s="3" t="s">
        <v>29</v>
      </c>
      <c r="D47" s="3" t="s">
        <v>18</v>
      </c>
      <c r="E47" s="3" t="s">
        <v>88</v>
      </c>
      <c r="I47" s="2">
        <v>1</v>
      </c>
      <c r="K47" s="2">
        <v>1</v>
      </c>
      <c r="P47" s="2">
        <v>1</v>
      </c>
      <c r="R47" s="2">
        <v>3</v>
      </c>
    </row>
    <row r="48" spans="1:18" s="1" customFormat="1" ht="12.75" customHeight="1">
      <c r="A48" s="3" t="s">
        <v>27</v>
      </c>
      <c r="B48" s="3" t="s">
        <v>28</v>
      </c>
      <c r="C48" s="3" t="s">
        <v>29</v>
      </c>
      <c r="D48" s="3" t="s">
        <v>18</v>
      </c>
      <c r="E48" s="3" t="s">
        <v>87</v>
      </c>
      <c r="G48" s="2">
        <v>1</v>
      </c>
      <c r="J48" s="2">
        <v>1</v>
      </c>
      <c r="N48" s="2">
        <v>1</v>
      </c>
      <c r="R48" s="2">
        <v>3</v>
      </c>
    </row>
    <row r="49" spans="1:18" s="1" customFormat="1" ht="12.75" customHeight="1">
      <c r="A49" s="3" t="s">
        <v>27</v>
      </c>
      <c r="B49" s="3" t="s">
        <v>28</v>
      </c>
      <c r="C49" s="3" t="s">
        <v>29</v>
      </c>
      <c r="D49" s="3" t="s">
        <v>18</v>
      </c>
      <c r="E49" s="3" t="s">
        <v>216</v>
      </c>
      <c r="G49" s="2">
        <v>1</v>
      </c>
      <c r="R49" s="2">
        <v>1</v>
      </c>
    </row>
    <row r="50" spans="1:18" s="1" customFormat="1" ht="12.75" customHeight="1">
      <c r="A50" s="3" t="s">
        <v>27</v>
      </c>
      <c r="B50" s="3" t="s">
        <v>28</v>
      </c>
      <c r="C50" s="3" t="s">
        <v>29</v>
      </c>
      <c r="D50" s="3" t="s">
        <v>18</v>
      </c>
      <c r="E50" s="3" t="s">
        <v>86</v>
      </c>
      <c r="G50" s="2">
        <v>1</v>
      </c>
      <c r="M50" s="2">
        <v>1</v>
      </c>
      <c r="N50" s="2">
        <v>1</v>
      </c>
      <c r="R50" s="2">
        <v>3</v>
      </c>
    </row>
    <row r="51" spans="1:18" s="1" customFormat="1" ht="12.75" customHeight="1">
      <c r="A51" s="3" t="s">
        <v>27</v>
      </c>
      <c r="B51" s="3" t="s">
        <v>28</v>
      </c>
      <c r="C51" s="3" t="s">
        <v>29</v>
      </c>
      <c r="D51" s="3" t="s">
        <v>18</v>
      </c>
      <c r="E51" s="3" t="s">
        <v>85</v>
      </c>
      <c r="I51" s="2">
        <v>1</v>
      </c>
      <c r="M51" s="2">
        <v>1</v>
      </c>
      <c r="R51" s="2">
        <v>2</v>
      </c>
    </row>
    <row r="52" spans="1:18" s="1" customFormat="1" ht="12.75" customHeight="1">
      <c r="A52" s="3" t="s">
        <v>27</v>
      </c>
      <c r="B52" s="3" t="s">
        <v>28</v>
      </c>
      <c r="C52" s="3" t="s">
        <v>29</v>
      </c>
      <c r="D52" s="3" t="s">
        <v>18</v>
      </c>
      <c r="E52" s="3" t="s">
        <v>84</v>
      </c>
      <c r="F52" s="2">
        <v>1</v>
      </c>
      <c r="G52" s="2">
        <v>1</v>
      </c>
      <c r="I52" s="2">
        <v>1</v>
      </c>
      <c r="L52" s="2">
        <v>1</v>
      </c>
      <c r="R52" s="2">
        <v>4</v>
      </c>
    </row>
    <row r="53" spans="1:18" s="1" customFormat="1" ht="12.75" customHeight="1">
      <c r="A53" s="3" t="s">
        <v>27</v>
      </c>
      <c r="B53" s="3" t="s">
        <v>28</v>
      </c>
      <c r="C53" s="3" t="s">
        <v>29</v>
      </c>
      <c r="D53" s="3" t="s">
        <v>18</v>
      </c>
      <c r="E53" s="3" t="s">
        <v>83</v>
      </c>
      <c r="I53" s="2">
        <v>1</v>
      </c>
      <c r="N53" s="2">
        <v>1</v>
      </c>
      <c r="R53" s="2">
        <v>2</v>
      </c>
    </row>
    <row r="54" spans="1:18" s="1" customFormat="1" ht="12.75" customHeight="1">
      <c r="A54" s="3" t="s">
        <v>27</v>
      </c>
      <c r="B54" s="3" t="s">
        <v>28</v>
      </c>
      <c r="C54" s="3" t="s">
        <v>29</v>
      </c>
      <c r="D54" s="3" t="s">
        <v>18</v>
      </c>
      <c r="E54" s="3" t="s">
        <v>81</v>
      </c>
      <c r="J54" s="2">
        <v>1</v>
      </c>
      <c r="R54" s="2">
        <v>1</v>
      </c>
    </row>
    <row r="55" spans="1:18" s="1" customFormat="1" ht="12.75" customHeight="1">
      <c r="A55" s="3" t="s">
        <v>27</v>
      </c>
      <c r="B55" s="3" t="s">
        <v>28</v>
      </c>
      <c r="C55" s="3" t="s">
        <v>29</v>
      </c>
      <c r="D55" s="3" t="s">
        <v>18</v>
      </c>
      <c r="E55" s="3" t="s">
        <v>80</v>
      </c>
      <c r="J55" s="2">
        <v>1</v>
      </c>
      <c r="N55" s="2">
        <v>1</v>
      </c>
      <c r="R55" s="2">
        <v>2</v>
      </c>
    </row>
    <row r="56" spans="1:18" s="1" customFormat="1" ht="12.75" customHeight="1">
      <c r="A56" s="3" t="s">
        <v>27</v>
      </c>
      <c r="B56" s="3" t="s">
        <v>28</v>
      </c>
      <c r="C56" s="3" t="s">
        <v>29</v>
      </c>
      <c r="D56" s="3" t="s">
        <v>18</v>
      </c>
      <c r="E56" s="3" t="s">
        <v>79</v>
      </c>
      <c r="H56" s="2">
        <v>1</v>
      </c>
      <c r="L56" s="2">
        <v>2</v>
      </c>
      <c r="Q56" s="2">
        <v>1</v>
      </c>
      <c r="R56" s="2">
        <v>4</v>
      </c>
    </row>
    <row r="57" spans="1:18" s="1" customFormat="1" ht="12.75" customHeight="1">
      <c r="A57" s="3" t="s">
        <v>27</v>
      </c>
      <c r="B57" s="3" t="s">
        <v>28</v>
      </c>
      <c r="C57" s="3" t="s">
        <v>29</v>
      </c>
      <c r="D57" s="3" t="s">
        <v>18</v>
      </c>
      <c r="E57" s="3" t="s">
        <v>215</v>
      </c>
      <c r="O57" s="2">
        <v>1</v>
      </c>
      <c r="R57" s="2">
        <v>1</v>
      </c>
    </row>
    <row r="58" spans="1:18" s="1" customFormat="1" ht="12.75" customHeight="1">
      <c r="A58" s="3" t="s">
        <v>27</v>
      </c>
      <c r="B58" s="3" t="s">
        <v>28</v>
      </c>
      <c r="C58" s="3" t="s">
        <v>29</v>
      </c>
      <c r="D58" s="3" t="s">
        <v>18</v>
      </c>
      <c r="E58" s="3" t="s">
        <v>226</v>
      </c>
      <c r="H58" s="2">
        <v>1</v>
      </c>
      <c r="K58" s="2">
        <v>1</v>
      </c>
      <c r="R58" s="2">
        <v>2</v>
      </c>
    </row>
    <row r="59" spans="1:18" s="1" customFormat="1" ht="12.75" customHeight="1">
      <c r="A59" s="3" t="s">
        <v>27</v>
      </c>
      <c r="B59" s="3" t="s">
        <v>28</v>
      </c>
      <c r="C59" s="3" t="s">
        <v>29</v>
      </c>
      <c r="D59" s="3" t="s">
        <v>18</v>
      </c>
      <c r="E59" s="3" t="s">
        <v>76</v>
      </c>
      <c r="M59" s="2">
        <v>1</v>
      </c>
      <c r="N59" s="2">
        <v>1</v>
      </c>
      <c r="P59" s="2">
        <v>1</v>
      </c>
      <c r="R59" s="2">
        <v>3</v>
      </c>
    </row>
    <row r="60" spans="1:18" s="1" customFormat="1" ht="12.75" customHeight="1">
      <c r="A60" s="3" t="s">
        <v>27</v>
      </c>
      <c r="B60" s="3" t="s">
        <v>28</v>
      </c>
      <c r="C60" s="3" t="s">
        <v>29</v>
      </c>
      <c r="D60" s="3" t="s">
        <v>18</v>
      </c>
      <c r="E60" s="3" t="s">
        <v>75</v>
      </c>
      <c r="L60" s="2">
        <v>1</v>
      </c>
      <c r="N60" s="2">
        <v>1</v>
      </c>
      <c r="R60" s="2">
        <v>2</v>
      </c>
    </row>
    <row r="61" spans="1:18" s="1" customFormat="1" ht="12.75" customHeight="1">
      <c r="A61" s="3" t="s">
        <v>27</v>
      </c>
      <c r="B61" s="3" t="s">
        <v>28</v>
      </c>
      <c r="C61" s="3" t="s">
        <v>29</v>
      </c>
      <c r="D61" s="3" t="s">
        <v>18</v>
      </c>
      <c r="E61" s="3" t="s">
        <v>74</v>
      </c>
      <c r="F61" s="2">
        <v>1</v>
      </c>
      <c r="R61" s="2">
        <v>1</v>
      </c>
    </row>
    <row r="62" spans="1:18" s="1" customFormat="1" ht="12.75" customHeight="1">
      <c r="A62" s="3" t="s">
        <v>27</v>
      </c>
      <c r="B62" s="3" t="s">
        <v>28</v>
      </c>
      <c r="C62" s="3" t="s">
        <v>29</v>
      </c>
      <c r="D62" s="3" t="s">
        <v>18</v>
      </c>
      <c r="E62" s="3" t="s">
        <v>225</v>
      </c>
      <c r="F62" s="2">
        <v>1</v>
      </c>
      <c r="Q62" s="2">
        <v>1</v>
      </c>
      <c r="R62" s="2">
        <v>2</v>
      </c>
    </row>
    <row r="63" spans="1:18" s="1" customFormat="1" ht="12.75" customHeight="1">
      <c r="A63" s="3" t="s">
        <v>27</v>
      </c>
      <c r="B63" s="3" t="s">
        <v>28</v>
      </c>
      <c r="C63" s="3" t="s">
        <v>29</v>
      </c>
      <c r="D63" s="3" t="s">
        <v>18</v>
      </c>
      <c r="E63" s="3" t="s">
        <v>173</v>
      </c>
      <c r="G63" s="2">
        <v>1</v>
      </c>
      <c r="I63" s="2">
        <v>1</v>
      </c>
      <c r="R63" s="2">
        <v>2</v>
      </c>
    </row>
    <row r="64" spans="1:18" s="1" customFormat="1" ht="12.75" customHeight="1">
      <c r="A64" s="3" t="s">
        <v>27</v>
      </c>
      <c r="B64" s="3" t="s">
        <v>28</v>
      </c>
      <c r="C64" s="3" t="s">
        <v>29</v>
      </c>
      <c r="D64" s="3" t="s">
        <v>18</v>
      </c>
      <c r="E64" s="3" t="s">
        <v>73</v>
      </c>
      <c r="K64" s="2">
        <v>1</v>
      </c>
      <c r="O64" s="2">
        <v>1</v>
      </c>
      <c r="R64" s="2">
        <v>2</v>
      </c>
    </row>
    <row r="65" spans="1:18" s="1" customFormat="1" ht="12.75" customHeight="1">
      <c r="A65" s="3" t="s">
        <v>27</v>
      </c>
      <c r="B65" s="3" t="s">
        <v>28</v>
      </c>
      <c r="C65" s="3" t="s">
        <v>29</v>
      </c>
      <c r="D65" s="3" t="s">
        <v>18</v>
      </c>
      <c r="E65" s="3" t="s">
        <v>151</v>
      </c>
      <c r="L65" s="2">
        <v>1</v>
      </c>
      <c r="Q65" s="2">
        <v>1</v>
      </c>
      <c r="R65" s="2">
        <v>2</v>
      </c>
    </row>
    <row r="66" spans="1:18" s="1" customFormat="1" ht="12.75" customHeight="1">
      <c r="A66" s="3" t="s">
        <v>27</v>
      </c>
      <c r="B66" s="3" t="s">
        <v>28</v>
      </c>
      <c r="C66" s="3" t="s">
        <v>29</v>
      </c>
      <c r="D66" s="3" t="s">
        <v>18</v>
      </c>
      <c r="E66" s="3" t="s">
        <v>71</v>
      </c>
      <c r="M66" s="2">
        <v>1</v>
      </c>
      <c r="O66" s="2">
        <v>1</v>
      </c>
      <c r="R66" s="2">
        <v>2</v>
      </c>
    </row>
    <row r="67" spans="1:18" s="1" customFormat="1" ht="12.75" customHeight="1">
      <c r="A67" s="3" t="s">
        <v>27</v>
      </c>
      <c r="B67" s="3" t="s">
        <v>28</v>
      </c>
      <c r="C67" s="3" t="s">
        <v>29</v>
      </c>
      <c r="D67" s="3" t="s">
        <v>18</v>
      </c>
      <c r="E67" s="3" t="s">
        <v>150</v>
      </c>
      <c r="I67" s="2">
        <v>1</v>
      </c>
      <c r="R67" s="2">
        <v>1</v>
      </c>
    </row>
    <row r="68" spans="1:18" s="1" customFormat="1" ht="12.75" customHeight="1">
      <c r="A68" s="3" t="s">
        <v>27</v>
      </c>
      <c r="B68" s="3" t="s">
        <v>28</v>
      </c>
      <c r="C68" s="3" t="s">
        <v>29</v>
      </c>
      <c r="D68" s="3" t="s">
        <v>18</v>
      </c>
      <c r="E68" s="3" t="s">
        <v>142</v>
      </c>
      <c r="L68" s="2">
        <v>1</v>
      </c>
      <c r="R68" s="2">
        <v>1</v>
      </c>
    </row>
    <row r="69" spans="1:18" s="1" customFormat="1" ht="12.75" customHeight="1">
      <c r="A69" s="3" t="s">
        <v>27</v>
      </c>
      <c r="B69" s="3" t="s">
        <v>28</v>
      </c>
      <c r="C69" s="3" t="s">
        <v>29</v>
      </c>
      <c r="D69" s="3" t="s">
        <v>18</v>
      </c>
      <c r="E69" s="3" t="s">
        <v>172</v>
      </c>
      <c r="K69" s="2">
        <v>1</v>
      </c>
      <c r="R69" s="2">
        <v>1</v>
      </c>
    </row>
    <row r="70" spans="1:18" s="1" customFormat="1" ht="12.75" customHeight="1">
      <c r="A70" s="3" t="s">
        <v>27</v>
      </c>
      <c r="B70" s="3" t="s">
        <v>28</v>
      </c>
      <c r="C70" s="3" t="s">
        <v>29</v>
      </c>
      <c r="D70" s="3" t="s">
        <v>18</v>
      </c>
      <c r="E70" s="3" t="s">
        <v>149</v>
      </c>
      <c r="P70" s="2">
        <v>1</v>
      </c>
      <c r="R70" s="2">
        <v>1</v>
      </c>
    </row>
    <row r="71" spans="1:18" s="1" customFormat="1" ht="12.75" customHeight="1">
      <c r="A71" s="3" t="s">
        <v>27</v>
      </c>
      <c r="B71" s="3" t="s">
        <v>28</v>
      </c>
      <c r="C71" s="3" t="s">
        <v>29</v>
      </c>
      <c r="D71" s="3" t="s">
        <v>18</v>
      </c>
      <c r="E71" s="3" t="s">
        <v>70</v>
      </c>
      <c r="J71" s="2">
        <v>1</v>
      </c>
      <c r="R71" s="2">
        <v>1</v>
      </c>
    </row>
    <row r="72" spans="1:18" s="1" customFormat="1" ht="12.75" customHeight="1">
      <c r="A72" s="3" t="s">
        <v>27</v>
      </c>
      <c r="B72" s="3" t="s">
        <v>28</v>
      </c>
      <c r="C72" s="3" t="s">
        <v>29</v>
      </c>
      <c r="D72" s="3" t="s">
        <v>18</v>
      </c>
      <c r="E72" s="3" t="s">
        <v>171</v>
      </c>
      <c r="K72" s="2">
        <v>1</v>
      </c>
      <c r="R72" s="2">
        <v>1</v>
      </c>
    </row>
    <row r="73" spans="1:18" s="1" customFormat="1" ht="12.75" customHeight="1">
      <c r="A73" s="3" t="s">
        <v>27</v>
      </c>
      <c r="B73" s="3" t="s">
        <v>28</v>
      </c>
      <c r="C73" s="3" t="s">
        <v>29</v>
      </c>
      <c r="D73" s="3" t="s">
        <v>18</v>
      </c>
      <c r="E73" s="3" t="s">
        <v>233</v>
      </c>
      <c r="H73" s="2">
        <v>1</v>
      </c>
      <c r="R73" s="2">
        <v>1</v>
      </c>
    </row>
    <row r="74" spans="1:18" s="1" customFormat="1" ht="12.75" customHeight="1">
      <c r="A74" s="3" t="s">
        <v>27</v>
      </c>
      <c r="B74" s="3" t="s">
        <v>28</v>
      </c>
      <c r="C74" s="3" t="s">
        <v>29</v>
      </c>
      <c r="D74" s="3" t="s">
        <v>18</v>
      </c>
      <c r="E74" s="3" t="s">
        <v>181</v>
      </c>
      <c r="M74" s="2">
        <v>2</v>
      </c>
      <c r="R74" s="2">
        <v>2</v>
      </c>
    </row>
    <row r="75" spans="1:18" s="1" customFormat="1" ht="12.75" customHeight="1">
      <c r="A75" s="3" t="s">
        <v>27</v>
      </c>
      <c r="B75" s="3" t="s">
        <v>28</v>
      </c>
      <c r="C75" s="3" t="s">
        <v>29</v>
      </c>
      <c r="D75" s="3" t="s">
        <v>18</v>
      </c>
      <c r="E75" s="3" t="s">
        <v>198</v>
      </c>
      <c r="G75" s="2">
        <v>1</v>
      </c>
      <c r="N75" s="2">
        <v>1</v>
      </c>
      <c r="R75" s="2">
        <v>2</v>
      </c>
    </row>
    <row r="76" spans="1:18" s="1" customFormat="1" ht="12.75" customHeight="1">
      <c r="A76" s="3" t="s">
        <v>27</v>
      </c>
      <c r="B76" s="3" t="s">
        <v>28</v>
      </c>
      <c r="C76" s="3" t="s">
        <v>29</v>
      </c>
      <c r="D76" s="3" t="s">
        <v>18</v>
      </c>
      <c r="E76" s="3" t="s">
        <v>195</v>
      </c>
      <c r="F76" s="2">
        <v>1</v>
      </c>
      <c r="R76" s="2">
        <v>1</v>
      </c>
    </row>
    <row r="77" spans="1:18" s="1" customFormat="1" ht="12.75" customHeight="1">
      <c r="A77" s="3" t="s">
        <v>27</v>
      </c>
      <c r="B77" s="3" t="s">
        <v>28</v>
      </c>
      <c r="C77" s="3" t="s">
        <v>29</v>
      </c>
      <c r="D77" s="3" t="s">
        <v>18</v>
      </c>
      <c r="E77" s="3" t="s">
        <v>227</v>
      </c>
      <c r="F77" s="2">
        <v>1</v>
      </c>
      <c r="I77" s="2">
        <v>1</v>
      </c>
      <c r="O77" s="2">
        <v>1</v>
      </c>
      <c r="P77" s="2">
        <v>1</v>
      </c>
      <c r="R77" s="2">
        <v>4</v>
      </c>
    </row>
    <row r="78" spans="1:18" s="1" customFormat="1" ht="12.75" customHeight="1">
      <c r="A78" s="3" t="s">
        <v>27</v>
      </c>
      <c r="B78" s="3" t="s">
        <v>28</v>
      </c>
      <c r="C78" s="3" t="s">
        <v>29</v>
      </c>
      <c r="D78" s="3" t="s">
        <v>18</v>
      </c>
      <c r="E78" s="3" t="s">
        <v>214</v>
      </c>
      <c r="G78" s="2">
        <v>1</v>
      </c>
      <c r="R78" s="2">
        <v>1</v>
      </c>
    </row>
    <row r="79" spans="1:18" s="1" customFormat="1" ht="12.75" customHeight="1">
      <c r="A79" s="3" t="s">
        <v>27</v>
      </c>
      <c r="B79" s="3" t="s">
        <v>28</v>
      </c>
      <c r="C79" s="3" t="s">
        <v>29</v>
      </c>
      <c r="D79" s="3" t="s">
        <v>18</v>
      </c>
      <c r="E79" s="3" t="s">
        <v>205</v>
      </c>
      <c r="N79" s="2">
        <v>1</v>
      </c>
      <c r="R79" s="2">
        <v>1</v>
      </c>
    </row>
    <row r="80" spans="1:18" s="1" customFormat="1" ht="12.75" customHeight="1">
      <c r="A80" s="3" t="s">
        <v>27</v>
      </c>
      <c r="B80" s="3" t="s">
        <v>28</v>
      </c>
      <c r="C80" s="3" t="s">
        <v>29</v>
      </c>
      <c r="D80" s="3" t="s">
        <v>18</v>
      </c>
      <c r="E80" s="3" t="s">
        <v>64</v>
      </c>
      <c r="H80" s="2">
        <v>1</v>
      </c>
      <c r="R80" s="2">
        <v>1</v>
      </c>
    </row>
    <row r="81" spans="1:18" s="1" customFormat="1" ht="12.75" customHeight="1">
      <c r="A81" s="3" t="s">
        <v>27</v>
      </c>
      <c r="B81" s="3" t="s">
        <v>28</v>
      </c>
      <c r="C81" s="3" t="s">
        <v>29</v>
      </c>
      <c r="D81" s="3" t="s">
        <v>18</v>
      </c>
      <c r="E81" s="3" t="s">
        <v>146</v>
      </c>
      <c r="O81" s="2">
        <v>1</v>
      </c>
      <c r="R81" s="2">
        <v>1</v>
      </c>
    </row>
    <row r="82" spans="1:18" s="1" customFormat="1" ht="12.75" customHeight="1">
      <c r="A82" s="3" t="s">
        <v>27</v>
      </c>
      <c r="B82" s="3" t="s">
        <v>28</v>
      </c>
      <c r="C82" s="3" t="s">
        <v>29</v>
      </c>
      <c r="D82" s="3" t="s">
        <v>18</v>
      </c>
      <c r="E82" s="3" t="s">
        <v>212</v>
      </c>
      <c r="I82" s="2">
        <v>1</v>
      </c>
      <c r="R82" s="2">
        <v>1</v>
      </c>
    </row>
    <row r="83" spans="1:18" s="1" customFormat="1" ht="12.75" customHeight="1">
      <c r="A83" s="3" t="s">
        <v>27</v>
      </c>
      <c r="B83" s="3" t="s">
        <v>28</v>
      </c>
      <c r="C83" s="3" t="s">
        <v>29</v>
      </c>
      <c r="D83" s="3" t="s">
        <v>18</v>
      </c>
      <c r="E83" s="3" t="s">
        <v>169</v>
      </c>
      <c r="Q83" s="2">
        <v>1</v>
      </c>
      <c r="R83" s="2">
        <v>1</v>
      </c>
    </row>
    <row r="84" spans="1:18" s="1" customFormat="1" ht="12.75" customHeight="1">
      <c r="A84" s="3" t="s">
        <v>27</v>
      </c>
      <c r="B84" s="3" t="s">
        <v>28</v>
      </c>
      <c r="C84" s="3" t="s">
        <v>29</v>
      </c>
      <c r="D84" s="3" t="s">
        <v>18</v>
      </c>
      <c r="E84" s="3" t="s">
        <v>168</v>
      </c>
      <c r="Q84" s="2">
        <v>1</v>
      </c>
      <c r="R84" s="2">
        <v>1</v>
      </c>
    </row>
    <row r="85" spans="1:18" s="1" customFormat="1" ht="12.75" customHeight="1">
      <c r="A85" s="3" t="s">
        <v>27</v>
      </c>
      <c r="B85" s="3" t="s">
        <v>28</v>
      </c>
      <c r="C85" s="3" t="s">
        <v>29</v>
      </c>
      <c r="D85" s="3" t="s">
        <v>18</v>
      </c>
      <c r="E85" s="3" t="s">
        <v>167</v>
      </c>
      <c r="J85" s="2">
        <v>1</v>
      </c>
      <c r="R85" s="2">
        <v>1</v>
      </c>
    </row>
    <row r="86" spans="1:18" s="1" customFormat="1" ht="12.75" customHeight="1">
      <c r="A86" s="3" t="s">
        <v>27</v>
      </c>
      <c r="B86" s="3" t="s">
        <v>28</v>
      </c>
      <c r="C86" s="3" t="s">
        <v>29</v>
      </c>
      <c r="D86" s="3" t="s">
        <v>18</v>
      </c>
      <c r="E86" s="3" t="s">
        <v>223</v>
      </c>
      <c r="P86" s="2">
        <v>1</v>
      </c>
      <c r="R86" s="2">
        <v>1</v>
      </c>
    </row>
    <row r="87" spans="1:18" s="1" customFormat="1" ht="12.75" customHeight="1">
      <c r="A87" s="3" t="s">
        <v>27</v>
      </c>
      <c r="B87" s="3" t="s">
        <v>28</v>
      </c>
      <c r="C87" s="3" t="s">
        <v>29</v>
      </c>
      <c r="D87" s="3" t="s">
        <v>18</v>
      </c>
      <c r="E87" s="3" t="s">
        <v>202</v>
      </c>
      <c r="N87" s="2">
        <v>1</v>
      </c>
      <c r="R87" s="2">
        <v>1</v>
      </c>
    </row>
    <row r="88" spans="1:18" s="1" customFormat="1" ht="12.75" customHeight="1">
      <c r="A88" s="3" t="s">
        <v>27</v>
      </c>
      <c r="B88" s="3" t="s">
        <v>28</v>
      </c>
      <c r="C88" s="3" t="s">
        <v>29</v>
      </c>
      <c r="D88" s="3" t="s">
        <v>18</v>
      </c>
      <c r="E88" s="3" t="s">
        <v>201</v>
      </c>
      <c r="M88" s="2">
        <v>1</v>
      </c>
      <c r="R88" s="2">
        <v>1</v>
      </c>
    </row>
    <row r="89" spans="1:18" s="1" customFormat="1" ht="12.75" customHeight="1">
      <c r="A89" s="3" t="s">
        <v>27</v>
      </c>
      <c r="B89" s="3" t="s">
        <v>28</v>
      </c>
      <c r="C89" s="3" t="s">
        <v>29</v>
      </c>
      <c r="D89" s="3" t="s">
        <v>18</v>
      </c>
      <c r="E89" s="3" t="s">
        <v>232</v>
      </c>
      <c r="L89" s="2">
        <v>1</v>
      </c>
      <c r="R89" s="2">
        <v>1</v>
      </c>
    </row>
    <row r="90" spans="1:18" s="1" customFormat="1" ht="12.75" customHeight="1">
      <c r="A90" s="3" t="s">
        <v>27</v>
      </c>
      <c r="B90" s="3" t="s">
        <v>28</v>
      </c>
      <c r="C90" s="3" t="s">
        <v>29</v>
      </c>
      <c r="D90" s="3" t="s">
        <v>18</v>
      </c>
      <c r="E90" s="3" t="s">
        <v>209</v>
      </c>
      <c r="O90" s="2">
        <v>1</v>
      </c>
      <c r="R90" s="2">
        <v>1</v>
      </c>
    </row>
    <row r="91" spans="1:18" s="1" customFormat="1" ht="12.75" customHeight="1">
      <c r="A91" s="3" t="s">
        <v>27</v>
      </c>
      <c r="B91" s="3" t="s">
        <v>28</v>
      </c>
      <c r="C91" s="3" t="s">
        <v>29</v>
      </c>
      <c r="D91" s="3" t="s">
        <v>18</v>
      </c>
      <c r="E91" s="3" t="s">
        <v>231</v>
      </c>
      <c r="P91" s="2">
        <v>1</v>
      </c>
      <c r="R91" s="2">
        <v>1</v>
      </c>
    </row>
    <row r="92" spans="1:18" s="1" customFormat="1" ht="12.75" customHeight="1">
      <c r="A92" s="3" t="s">
        <v>27</v>
      </c>
      <c r="B92" s="3" t="s">
        <v>28</v>
      </c>
      <c r="C92" s="3" t="s">
        <v>29</v>
      </c>
      <c r="D92" s="3" t="s">
        <v>18</v>
      </c>
      <c r="E92" s="3" t="s">
        <v>208</v>
      </c>
      <c r="O92" s="2">
        <v>1</v>
      </c>
      <c r="R92" s="2">
        <v>1</v>
      </c>
    </row>
    <row r="93" spans="1:18" s="1" customFormat="1" ht="12.75" customHeight="1">
      <c r="A93" s="3" t="s">
        <v>27</v>
      </c>
      <c r="B93" s="3" t="s">
        <v>28</v>
      </c>
      <c r="C93" s="3" t="s">
        <v>29</v>
      </c>
      <c r="D93" s="3" t="s">
        <v>18</v>
      </c>
      <c r="E93" s="3" t="s">
        <v>230</v>
      </c>
      <c r="K93" s="2">
        <v>1</v>
      </c>
      <c r="R93" s="2">
        <v>1</v>
      </c>
    </row>
  </sheetData>
  <pageMargins left="0.7" right="0.7" top="0.75" bottom="0.75" header="0.3" footer="0.3"/>
  <pageSetup scale="43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Y54"/>
  <sheetViews>
    <sheetView view="pageBreakPreview" zoomScaleNormal="100" zoomScaleSheetLayoutView="100" workbookViewId="0">
      <pane xSplit="2" ySplit="10" topLeftCell="F26" activePane="bottomRight" state="frozen"/>
      <selection activeCell="K87" sqref="K87"/>
      <selection pane="topRight" activeCell="K87" sqref="K87"/>
      <selection pane="bottomLeft" activeCell="K87" sqref="K87"/>
      <selection pane="bottomRight" activeCell="K87" sqref="K87"/>
    </sheetView>
  </sheetViews>
  <sheetFormatPr defaultRowHeight="12.75"/>
  <cols>
    <col min="1" max="1" width="14.7109375" customWidth="1"/>
    <col min="2" max="2" width="0.5703125" customWidth="1"/>
    <col min="3" max="3" width="10" bestFit="1" customWidth="1"/>
    <col min="4" max="4" width="0.5703125" customWidth="1"/>
    <col min="5" max="5" width="10.5703125" bestFit="1" customWidth="1"/>
    <col min="6" max="6" width="0.5703125" customWidth="1"/>
    <col min="7" max="7" width="9.85546875" bestFit="1" customWidth="1"/>
    <col min="8" max="8" width="0.5703125" customWidth="1"/>
    <col min="9" max="9" width="10" bestFit="1" customWidth="1"/>
    <col min="10" max="10" width="0.5703125" customWidth="1"/>
    <col min="11" max="11" width="8.5703125" bestFit="1" customWidth="1"/>
    <col min="12" max="12" width="0.5703125" customWidth="1"/>
    <col min="13" max="13" width="11.7109375" bestFit="1" customWidth="1"/>
    <col min="14" max="14" width="0.5703125" customWidth="1"/>
    <col min="15" max="15" width="18.28515625" customWidth="1"/>
    <col min="16" max="16" width="1.140625" customWidth="1"/>
    <col min="17" max="17" width="23.28515625" bestFit="1" customWidth="1"/>
    <col min="18" max="18" width="0.85546875" customWidth="1"/>
    <col min="19" max="19" width="12.85546875" bestFit="1" customWidth="1"/>
    <col min="20" max="20" width="1.42578125" customWidth="1"/>
  </cols>
  <sheetData>
    <row r="1" spans="1:25">
      <c r="A1" s="5" t="s">
        <v>303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 t="s">
        <v>344</v>
      </c>
    </row>
    <row r="2" spans="1: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Q2" s="25" t="s">
        <v>329</v>
      </c>
      <c r="R2" s="25"/>
      <c r="S2" s="26">
        <v>51.22</v>
      </c>
      <c r="T2" s="25"/>
      <c r="U2" s="25"/>
    </row>
    <row r="3" spans="1:25">
      <c r="A3" s="7" t="s">
        <v>520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 t="s">
        <v>345</v>
      </c>
      <c r="Q3" s="27" t="s">
        <v>346</v>
      </c>
      <c r="R3" s="25"/>
      <c r="S3" s="26">
        <v>0</v>
      </c>
      <c r="T3" s="25" t="s">
        <v>331</v>
      </c>
      <c r="U3" s="25"/>
    </row>
    <row r="4" spans="1:25">
      <c r="A4" s="7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Q4" s="27" t="s">
        <v>347</v>
      </c>
      <c r="R4" s="25"/>
      <c r="S4" s="26">
        <v>3.29</v>
      </c>
      <c r="T4" s="25" t="s">
        <v>331</v>
      </c>
      <c r="U4" s="25"/>
    </row>
    <row r="5" spans="1:2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Q5" s="27" t="s">
        <v>348</v>
      </c>
      <c r="R5" s="25"/>
      <c r="S5" s="26">
        <v>3.12</v>
      </c>
      <c r="T5" s="25" t="s">
        <v>331</v>
      </c>
      <c r="U5" s="25"/>
    </row>
    <row r="6" spans="1:25" ht="13.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Q6" s="27" t="s">
        <v>349</v>
      </c>
      <c r="R6" s="25"/>
      <c r="S6" s="26">
        <v>2.79</v>
      </c>
      <c r="T6" s="25" t="s">
        <v>331</v>
      </c>
      <c r="U6" s="25"/>
    </row>
    <row r="7" spans="1:25">
      <c r="A7" s="8" t="s">
        <v>306</v>
      </c>
      <c r="B7" s="9"/>
      <c r="C7" s="10" t="s">
        <v>307</v>
      </c>
      <c r="D7" s="9"/>
      <c r="E7" s="10" t="s">
        <v>308</v>
      </c>
      <c r="F7" s="9"/>
      <c r="G7" s="10" t="s">
        <v>309</v>
      </c>
      <c r="H7" s="9"/>
      <c r="I7" s="10" t="s">
        <v>310</v>
      </c>
      <c r="J7" s="9"/>
      <c r="K7" s="10" t="s">
        <v>311</v>
      </c>
      <c r="L7" s="9"/>
      <c r="M7" s="10" t="s">
        <v>312</v>
      </c>
      <c r="N7" s="9"/>
      <c r="O7" s="11" t="s">
        <v>313</v>
      </c>
      <c r="Q7" s="28" t="s">
        <v>350</v>
      </c>
      <c r="R7" s="25"/>
      <c r="S7" s="26">
        <v>2.5499999999999998</v>
      </c>
      <c r="T7" s="25" t="s">
        <v>331</v>
      </c>
      <c r="U7" s="25"/>
    </row>
    <row r="8" spans="1:25">
      <c r="A8" s="12"/>
      <c r="B8" s="13"/>
      <c r="C8" s="13"/>
      <c r="D8" s="13"/>
      <c r="E8" s="13"/>
      <c r="F8" s="13"/>
      <c r="G8" s="13" t="s">
        <v>314</v>
      </c>
      <c r="H8" s="13"/>
      <c r="I8" s="13"/>
      <c r="J8" s="13"/>
      <c r="K8" s="13"/>
      <c r="L8" s="13"/>
      <c r="M8" s="13" t="s">
        <v>315</v>
      </c>
      <c r="N8" s="13"/>
      <c r="O8" s="14"/>
      <c r="Q8" s="28"/>
      <c r="R8" s="25"/>
      <c r="S8" s="26"/>
      <c r="T8" s="25"/>
      <c r="U8" s="25"/>
    </row>
    <row r="9" spans="1:25">
      <c r="A9" s="12" t="s">
        <v>316</v>
      </c>
      <c r="B9" s="13"/>
      <c r="C9" s="13" t="s">
        <v>317</v>
      </c>
      <c r="D9" s="13"/>
      <c r="E9" s="13" t="s">
        <v>318</v>
      </c>
      <c r="F9" s="13"/>
      <c r="G9" s="13" t="s">
        <v>319</v>
      </c>
      <c r="H9" s="13"/>
      <c r="I9" s="13" t="s">
        <v>320</v>
      </c>
      <c r="J9" s="13"/>
      <c r="K9" s="13" t="s">
        <v>321</v>
      </c>
      <c r="L9" s="13"/>
      <c r="M9" s="13" t="s">
        <v>322</v>
      </c>
      <c r="N9" s="13"/>
      <c r="O9" s="14" t="s">
        <v>323</v>
      </c>
    </row>
    <row r="10" spans="1:25">
      <c r="A10" s="15" t="s">
        <v>324</v>
      </c>
      <c r="B10" s="13"/>
      <c r="C10" s="16" t="s">
        <v>325</v>
      </c>
      <c r="D10" s="13"/>
      <c r="E10" s="16" t="s">
        <v>325</v>
      </c>
      <c r="F10" s="13"/>
      <c r="G10" s="17" t="s">
        <v>326</v>
      </c>
      <c r="H10" s="13"/>
      <c r="I10" s="16" t="s">
        <v>314</v>
      </c>
      <c r="J10" s="13"/>
      <c r="K10" s="16" t="s">
        <v>325</v>
      </c>
      <c r="L10" s="13"/>
      <c r="M10" s="17" t="s">
        <v>327</v>
      </c>
      <c r="N10" s="13"/>
      <c r="O10" s="18" t="s">
        <v>328</v>
      </c>
      <c r="S10" s="30" t="s">
        <v>337</v>
      </c>
      <c r="T10" s="30"/>
      <c r="U10" s="30" t="s">
        <v>338</v>
      </c>
      <c r="V10" s="30" t="s">
        <v>339</v>
      </c>
      <c r="W10" s="30" t="s">
        <v>340</v>
      </c>
      <c r="X10" s="30" t="s">
        <v>341</v>
      </c>
      <c r="Y10" s="30" t="s">
        <v>342</v>
      </c>
    </row>
    <row r="12" spans="1:25">
      <c r="A12">
        <f>+'1.5" W Gov'!E3*1000</f>
        <v>0</v>
      </c>
      <c r="C12">
        <f>+'1.5" W Gov'!R3</f>
        <v>3</v>
      </c>
      <c r="E12">
        <f>+C12</f>
        <v>3</v>
      </c>
      <c r="G12" s="35">
        <f>+A12*C12</f>
        <v>0</v>
      </c>
      <c r="H12" s="35"/>
      <c r="I12" s="35">
        <f>+G12</f>
        <v>0</v>
      </c>
      <c r="K12">
        <f>$E$50-E12</f>
        <v>57</v>
      </c>
      <c r="M12" s="23">
        <f t="shared" ref="M12:M13" si="0">(A12*K12)+I12</f>
        <v>0</v>
      </c>
      <c r="O12" s="24">
        <f>M12/$M$50</f>
        <v>0</v>
      </c>
      <c r="Q12">
        <f>SUM(S12:Y12)</f>
        <v>153.66</v>
      </c>
      <c r="S12">
        <f>+$S$2*C12</f>
        <v>153.66</v>
      </c>
    </row>
    <row r="13" spans="1:25">
      <c r="A13">
        <f>+'1.5" W Gov'!E4*1000</f>
        <v>1000</v>
      </c>
      <c r="C13">
        <f>+'1.5" W Gov'!R4</f>
        <v>14</v>
      </c>
      <c r="E13">
        <f>+E12+C13</f>
        <v>17</v>
      </c>
      <c r="G13" s="35">
        <f>+A13*C13</f>
        <v>14000</v>
      </c>
      <c r="H13" s="35"/>
      <c r="I13" s="35">
        <f>+G13+I12</f>
        <v>14000</v>
      </c>
      <c r="K13">
        <f>$E$50-E13</f>
        <v>43</v>
      </c>
      <c r="M13" s="23">
        <f t="shared" si="0"/>
        <v>57000</v>
      </c>
      <c r="O13" s="24">
        <f>M13/$M$50</f>
        <v>1.9743678559057846E-2</v>
      </c>
      <c r="Q13">
        <f t="shared" ref="Q13:Q50" si="1">SUM(S13:Y13)</f>
        <v>717.07999999999993</v>
      </c>
      <c r="S13">
        <f t="shared" ref="S13:S50" si="2">+$S$2*C13</f>
        <v>717.07999999999993</v>
      </c>
    </row>
    <row r="14" spans="1:25">
      <c r="A14">
        <f>+'1.5" W Gov'!E5*1000</f>
        <v>2000</v>
      </c>
      <c r="C14">
        <f>+'1.5" W Gov'!R5</f>
        <v>1</v>
      </c>
      <c r="E14">
        <f t="shared" ref="E14:E50" si="3">+E13+C14</f>
        <v>18</v>
      </c>
      <c r="G14" s="35">
        <f t="shared" ref="G14:G50" si="4">+A14*C14</f>
        <v>2000</v>
      </c>
      <c r="H14" s="35"/>
      <c r="I14" s="35">
        <f t="shared" ref="I14:I50" si="5">+G14+I13</f>
        <v>16000</v>
      </c>
      <c r="K14">
        <f t="shared" ref="K14:K50" si="6">$E$50-E14</f>
        <v>42</v>
      </c>
      <c r="M14" s="23">
        <f t="shared" ref="M14:M50" si="7">(A14*K14)+I14</f>
        <v>100000</v>
      </c>
      <c r="O14" s="24">
        <f t="shared" ref="O14:O50" si="8">M14/$M$50</f>
        <v>3.4638032559750606E-2</v>
      </c>
      <c r="Q14">
        <f t="shared" si="1"/>
        <v>51.22</v>
      </c>
      <c r="S14">
        <f t="shared" si="2"/>
        <v>51.22</v>
      </c>
    </row>
    <row r="15" spans="1:25">
      <c r="A15">
        <f>+'1.5" W Gov'!E6*1000</f>
        <v>3000</v>
      </c>
      <c r="C15">
        <f>+'1.5" W Gov'!R6</f>
        <v>1</v>
      </c>
      <c r="E15">
        <f t="shared" si="3"/>
        <v>19</v>
      </c>
      <c r="G15" s="35">
        <f t="shared" si="4"/>
        <v>3000</v>
      </c>
      <c r="H15" s="35"/>
      <c r="I15" s="35">
        <f t="shared" si="5"/>
        <v>19000</v>
      </c>
      <c r="K15">
        <f t="shared" si="6"/>
        <v>41</v>
      </c>
      <c r="M15" s="23">
        <f t="shared" si="7"/>
        <v>142000</v>
      </c>
      <c r="O15" s="24">
        <f t="shared" si="8"/>
        <v>4.9186006234845862E-2</v>
      </c>
      <c r="Q15">
        <f t="shared" si="1"/>
        <v>51.22</v>
      </c>
      <c r="S15">
        <f t="shared" si="2"/>
        <v>51.22</v>
      </c>
    </row>
    <row r="16" spans="1:25">
      <c r="A16">
        <f>+'1.5" W Gov'!E7*1000</f>
        <v>4000</v>
      </c>
      <c r="C16">
        <f>+'1.5" W Gov'!R7</f>
        <v>3</v>
      </c>
      <c r="E16">
        <f t="shared" si="3"/>
        <v>22</v>
      </c>
      <c r="G16" s="35">
        <f t="shared" si="4"/>
        <v>12000</v>
      </c>
      <c r="H16" s="35"/>
      <c r="I16" s="35">
        <f t="shared" si="5"/>
        <v>31000</v>
      </c>
      <c r="K16">
        <f t="shared" si="6"/>
        <v>38</v>
      </c>
      <c r="M16" s="23">
        <f t="shared" si="7"/>
        <v>183000</v>
      </c>
      <c r="O16" s="24">
        <f t="shared" si="8"/>
        <v>6.3387599584343604E-2</v>
      </c>
      <c r="Q16">
        <f t="shared" si="1"/>
        <v>153.66</v>
      </c>
      <c r="S16">
        <f t="shared" si="2"/>
        <v>153.66</v>
      </c>
    </row>
    <row r="17" spans="1:23">
      <c r="A17">
        <f>+'1.5" W Gov'!E8*1000</f>
        <v>5000</v>
      </c>
      <c r="C17">
        <f>+'1.5" W Gov'!R8</f>
        <v>2</v>
      </c>
      <c r="E17">
        <f t="shared" si="3"/>
        <v>24</v>
      </c>
      <c r="G17" s="35">
        <f t="shared" si="4"/>
        <v>10000</v>
      </c>
      <c r="H17" s="35"/>
      <c r="I17" s="35">
        <f t="shared" si="5"/>
        <v>41000</v>
      </c>
      <c r="K17">
        <f t="shared" si="6"/>
        <v>36</v>
      </c>
      <c r="M17" s="23">
        <f t="shared" si="7"/>
        <v>221000</v>
      </c>
      <c r="O17" s="24">
        <f t="shared" si="8"/>
        <v>7.6550051957048837E-2</v>
      </c>
      <c r="Q17">
        <f t="shared" si="1"/>
        <v>102.44</v>
      </c>
      <c r="S17">
        <f t="shared" si="2"/>
        <v>102.44</v>
      </c>
    </row>
    <row r="18" spans="1:23">
      <c r="A18">
        <f>+'1.5" W Gov'!E9*1000</f>
        <v>6000</v>
      </c>
      <c r="C18">
        <f>+'1.5" W Gov'!R9</f>
        <v>1</v>
      </c>
      <c r="E18">
        <f t="shared" si="3"/>
        <v>25</v>
      </c>
      <c r="G18" s="35">
        <f t="shared" si="4"/>
        <v>6000</v>
      </c>
      <c r="H18" s="35"/>
      <c r="I18" s="35">
        <f t="shared" si="5"/>
        <v>47000</v>
      </c>
      <c r="K18">
        <f t="shared" si="6"/>
        <v>35</v>
      </c>
      <c r="M18" s="23">
        <f t="shared" si="7"/>
        <v>257000</v>
      </c>
      <c r="O18" s="24">
        <f t="shared" si="8"/>
        <v>8.9019743678559055E-2</v>
      </c>
      <c r="Q18">
        <f t="shared" si="1"/>
        <v>51.22</v>
      </c>
      <c r="S18">
        <f t="shared" si="2"/>
        <v>51.22</v>
      </c>
    </row>
    <row r="19" spans="1:23">
      <c r="A19">
        <f>+'1.5" W Gov'!E10*1000</f>
        <v>7000</v>
      </c>
      <c r="C19">
        <f>+'1.5" W Gov'!R10</f>
        <v>2</v>
      </c>
      <c r="E19">
        <f t="shared" si="3"/>
        <v>27</v>
      </c>
      <c r="G19" s="35">
        <f t="shared" si="4"/>
        <v>14000</v>
      </c>
      <c r="H19" s="35"/>
      <c r="I19" s="35">
        <f t="shared" si="5"/>
        <v>61000</v>
      </c>
      <c r="K19">
        <f t="shared" si="6"/>
        <v>33</v>
      </c>
      <c r="M19" s="23">
        <f t="shared" si="7"/>
        <v>292000</v>
      </c>
      <c r="O19" s="24">
        <f t="shared" si="8"/>
        <v>0.10114305507447177</v>
      </c>
      <c r="Q19">
        <f t="shared" si="1"/>
        <v>102.44</v>
      </c>
      <c r="S19">
        <f t="shared" si="2"/>
        <v>102.44</v>
      </c>
    </row>
    <row r="20" spans="1:23">
      <c r="A20">
        <f>+'1.5" W Gov'!E11*1000</f>
        <v>8000</v>
      </c>
      <c r="C20">
        <f>+'1.5" W Gov'!R11</f>
        <v>1</v>
      </c>
      <c r="E20">
        <f t="shared" si="3"/>
        <v>28</v>
      </c>
      <c r="G20" s="35">
        <f t="shared" si="4"/>
        <v>8000</v>
      </c>
      <c r="H20" s="35"/>
      <c r="I20" s="35">
        <f t="shared" si="5"/>
        <v>69000</v>
      </c>
      <c r="K20">
        <f t="shared" si="6"/>
        <v>32</v>
      </c>
      <c r="M20" s="23">
        <f t="shared" si="7"/>
        <v>325000</v>
      </c>
      <c r="O20" s="24">
        <f t="shared" si="8"/>
        <v>0.11257360581918947</v>
      </c>
      <c r="Q20">
        <f t="shared" si="1"/>
        <v>51.22</v>
      </c>
      <c r="S20">
        <f t="shared" si="2"/>
        <v>51.22</v>
      </c>
    </row>
    <row r="21" spans="1:23">
      <c r="A21">
        <f>+'1.5" W Gov'!E12*1000</f>
        <v>9000</v>
      </c>
      <c r="C21">
        <f>+'1.5" W Gov'!R12</f>
        <v>2</v>
      </c>
      <c r="E21">
        <f t="shared" si="3"/>
        <v>30</v>
      </c>
      <c r="G21" s="35">
        <f t="shared" si="4"/>
        <v>18000</v>
      </c>
      <c r="H21" s="35"/>
      <c r="I21" s="35">
        <f t="shared" si="5"/>
        <v>87000</v>
      </c>
      <c r="K21">
        <f t="shared" si="6"/>
        <v>30</v>
      </c>
      <c r="M21" s="23">
        <f t="shared" si="7"/>
        <v>357000</v>
      </c>
      <c r="O21" s="24">
        <f t="shared" si="8"/>
        <v>0.12365777623830966</v>
      </c>
      <c r="Q21">
        <f t="shared" si="1"/>
        <v>102.44</v>
      </c>
      <c r="S21">
        <f t="shared" si="2"/>
        <v>102.44</v>
      </c>
    </row>
    <row r="22" spans="1:23">
      <c r="A22">
        <f>+'1.5" W Gov'!E13*1000</f>
        <v>14000</v>
      </c>
      <c r="C22">
        <f>+'1.5" W Gov'!R13</f>
        <v>1</v>
      </c>
      <c r="E22">
        <f t="shared" si="3"/>
        <v>31</v>
      </c>
      <c r="G22" s="35">
        <f t="shared" si="4"/>
        <v>14000</v>
      </c>
      <c r="H22" s="35"/>
      <c r="I22" s="35">
        <f t="shared" si="5"/>
        <v>101000</v>
      </c>
      <c r="K22">
        <f t="shared" si="6"/>
        <v>29</v>
      </c>
      <c r="M22" s="23">
        <f t="shared" si="7"/>
        <v>507000</v>
      </c>
      <c r="O22" s="24">
        <f t="shared" si="8"/>
        <v>0.17561482507793558</v>
      </c>
      <c r="Q22">
        <f t="shared" si="1"/>
        <v>54.51</v>
      </c>
      <c r="S22">
        <f t="shared" si="2"/>
        <v>51.22</v>
      </c>
      <c r="V22">
        <f>$S$4*((A22-13000)/1000)*C22</f>
        <v>3.29</v>
      </c>
    </row>
    <row r="23" spans="1:23">
      <c r="A23">
        <f>+'1.5" W Gov'!E14*1000</f>
        <v>20000</v>
      </c>
      <c r="C23">
        <f>+'1.5" W Gov'!R14</f>
        <v>1</v>
      </c>
      <c r="E23">
        <f t="shared" si="3"/>
        <v>32</v>
      </c>
      <c r="G23" s="35">
        <f t="shared" si="4"/>
        <v>20000</v>
      </c>
      <c r="H23" s="35"/>
      <c r="I23" s="35">
        <f t="shared" si="5"/>
        <v>121000</v>
      </c>
      <c r="K23">
        <f t="shared" si="6"/>
        <v>28</v>
      </c>
      <c r="M23" s="23">
        <f t="shared" si="7"/>
        <v>681000</v>
      </c>
      <c r="O23" s="24">
        <f t="shared" si="8"/>
        <v>0.23588500173190163</v>
      </c>
      <c r="Q23">
        <f t="shared" si="1"/>
        <v>74.25</v>
      </c>
      <c r="S23">
        <f t="shared" si="2"/>
        <v>51.22</v>
      </c>
      <c r="V23">
        <f t="shared" ref="V23" si="9">$S$4*((A23-13000)/1000)*C23</f>
        <v>23.03</v>
      </c>
    </row>
    <row r="24" spans="1:23">
      <c r="A24">
        <f>+'1.5" W Gov'!E15*1000</f>
        <v>27000</v>
      </c>
      <c r="C24">
        <f>+'1.5" W Gov'!R15</f>
        <v>1</v>
      </c>
      <c r="E24">
        <f t="shared" si="3"/>
        <v>33</v>
      </c>
      <c r="G24" s="35">
        <f t="shared" si="4"/>
        <v>27000</v>
      </c>
      <c r="H24" s="35"/>
      <c r="I24" s="35">
        <f t="shared" si="5"/>
        <v>148000</v>
      </c>
      <c r="K24">
        <f t="shared" si="6"/>
        <v>27</v>
      </c>
      <c r="M24" s="23">
        <f t="shared" si="7"/>
        <v>877000</v>
      </c>
      <c r="O24" s="24">
        <f t="shared" si="8"/>
        <v>0.30377554554901282</v>
      </c>
      <c r="Q24">
        <f t="shared" si="1"/>
        <v>96.94</v>
      </c>
      <c r="S24">
        <f t="shared" si="2"/>
        <v>51.22</v>
      </c>
      <c r="V24" s="31">
        <f>$S$4*12*C24</f>
        <v>39.480000000000004</v>
      </c>
      <c r="W24">
        <f>$S$5*((A24-25000)/1000)*C24</f>
        <v>6.24</v>
      </c>
    </row>
    <row r="25" spans="1:23">
      <c r="A25">
        <f>+'1.5" W Gov'!E16*1000</f>
        <v>31000</v>
      </c>
      <c r="C25">
        <f>+'1.5" W Gov'!R16</f>
        <v>1</v>
      </c>
      <c r="E25">
        <f t="shared" si="3"/>
        <v>34</v>
      </c>
      <c r="G25" s="35">
        <f t="shared" si="4"/>
        <v>31000</v>
      </c>
      <c r="H25" s="35"/>
      <c r="I25" s="35">
        <f t="shared" si="5"/>
        <v>179000</v>
      </c>
      <c r="K25">
        <f t="shared" si="6"/>
        <v>26</v>
      </c>
      <c r="M25" s="23">
        <f t="shared" si="7"/>
        <v>985000</v>
      </c>
      <c r="O25" s="24">
        <f t="shared" si="8"/>
        <v>0.3411846207135435</v>
      </c>
      <c r="Q25">
        <f t="shared" si="1"/>
        <v>109.42</v>
      </c>
      <c r="S25">
        <f t="shared" si="2"/>
        <v>51.22</v>
      </c>
      <c r="V25" s="31">
        <f t="shared" ref="V25:V50" si="10">$S$4*12*C25</f>
        <v>39.480000000000004</v>
      </c>
      <c r="W25">
        <f t="shared" ref="W25:W32" si="11">$S$5*((A25-25000)/1000)*C25</f>
        <v>18.72</v>
      </c>
    </row>
    <row r="26" spans="1:23">
      <c r="A26">
        <f>+'1.5" W Gov'!E17*1000</f>
        <v>34000</v>
      </c>
      <c r="C26">
        <f>+'1.5" W Gov'!R17</f>
        <v>1</v>
      </c>
      <c r="E26">
        <f t="shared" si="3"/>
        <v>35</v>
      </c>
      <c r="G26" s="35">
        <f t="shared" si="4"/>
        <v>34000</v>
      </c>
      <c r="H26" s="35"/>
      <c r="I26" s="35">
        <f t="shared" si="5"/>
        <v>213000</v>
      </c>
      <c r="K26">
        <f t="shared" si="6"/>
        <v>25</v>
      </c>
      <c r="M26" s="23">
        <f t="shared" si="7"/>
        <v>1063000</v>
      </c>
      <c r="O26" s="24">
        <f t="shared" si="8"/>
        <v>0.36820228611014894</v>
      </c>
      <c r="Q26">
        <f t="shared" si="1"/>
        <v>118.78</v>
      </c>
      <c r="S26">
        <f t="shared" si="2"/>
        <v>51.22</v>
      </c>
      <c r="V26" s="31">
        <f t="shared" si="10"/>
        <v>39.480000000000004</v>
      </c>
      <c r="W26">
        <f t="shared" si="11"/>
        <v>28.080000000000002</v>
      </c>
    </row>
    <row r="27" spans="1:23">
      <c r="A27">
        <f>+'1.5" W Gov'!E18*1000</f>
        <v>38000</v>
      </c>
      <c r="C27">
        <f>+'1.5" W Gov'!R18</f>
        <v>1</v>
      </c>
      <c r="E27">
        <f t="shared" si="3"/>
        <v>36</v>
      </c>
      <c r="G27" s="35">
        <f t="shared" si="4"/>
        <v>38000</v>
      </c>
      <c r="H27" s="35"/>
      <c r="I27" s="35">
        <f t="shared" si="5"/>
        <v>251000</v>
      </c>
      <c r="K27">
        <f t="shared" si="6"/>
        <v>24</v>
      </c>
      <c r="M27" s="23">
        <f t="shared" si="7"/>
        <v>1163000</v>
      </c>
      <c r="O27" s="24">
        <f t="shared" si="8"/>
        <v>0.40284031866989956</v>
      </c>
      <c r="Q27">
        <f t="shared" si="1"/>
        <v>131.26</v>
      </c>
      <c r="S27">
        <f t="shared" si="2"/>
        <v>51.22</v>
      </c>
      <c r="V27" s="31">
        <f t="shared" si="10"/>
        <v>39.480000000000004</v>
      </c>
      <c r="W27">
        <f t="shared" si="11"/>
        <v>40.56</v>
      </c>
    </row>
    <row r="28" spans="1:23">
      <c r="A28">
        <f>+'1.5" W Gov'!E19*1000</f>
        <v>41000</v>
      </c>
      <c r="C28">
        <f>+'1.5" W Gov'!R19</f>
        <v>1</v>
      </c>
      <c r="E28">
        <f t="shared" si="3"/>
        <v>37</v>
      </c>
      <c r="G28" s="35">
        <f t="shared" si="4"/>
        <v>41000</v>
      </c>
      <c r="H28" s="35"/>
      <c r="I28" s="35">
        <f t="shared" si="5"/>
        <v>292000</v>
      </c>
      <c r="K28">
        <f t="shared" si="6"/>
        <v>23</v>
      </c>
      <c r="M28" s="23">
        <f t="shared" si="7"/>
        <v>1235000</v>
      </c>
      <c r="O28" s="24">
        <f t="shared" si="8"/>
        <v>0.42777970211291999</v>
      </c>
      <c r="Q28">
        <f t="shared" si="1"/>
        <v>140.62</v>
      </c>
      <c r="S28">
        <f t="shared" si="2"/>
        <v>51.22</v>
      </c>
      <c r="V28" s="31">
        <f t="shared" si="10"/>
        <v>39.480000000000004</v>
      </c>
      <c r="W28">
        <f t="shared" si="11"/>
        <v>49.92</v>
      </c>
    </row>
    <row r="29" spans="1:23">
      <c r="A29">
        <f>+'1.5" W Gov'!E20*1000</f>
        <v>42000</v>
      </c>
      <c r="C29">
        <f>+'1.5" W Gov'!R20</f>
        <v>1</v>
      </c>
      <c r="E29">
        <f t="shared" si="3"/>
        <v>38</v>
      </c>
      <c r="G29" s="35">
        <f t="shared" si="4"/>
        <v>42000</v>
      </c>
      <c r="H29" s="35"/>
      <c r="I29" s="35">
        <f t="shared" si="5"/>
        <v>334000</v>
      </c>
      <c r="K29">
        <f t="shared" si="6"/>
        <v>22</v>
      </c>
      <c r="M29" s="23">
        <f t="shared" si="7"/>
        <v>1258000</v>
      </c>
      <c r="O29" s="24">
        <f t="shared" si="8"/>
        <v>0.43574644960166264</v>
      </c>
      <c r="Q29">
        <f t="shared" si="1"/>
        <v>143.74</v>
      </c>
      <c r="S29">
        <f t="shared" si="2"/>
        <v>51.22</v>
      </c>
      <c r="V29" s="31">
        <f t="shared" si="10"/>
        <v>39.480000000000004</v>
      </c>
      <c r="W29">
        <f t="shared" si="11"/>
        <v>53.04</v>
      </c>
    </row>
    <row r="30" spans="1:23">
      <c r="A30">
        <f>+'1.5" W Gov'!E21*1000</f>
        <v>43000</v>
      </c>
      <c r="C30">
        <f>+'1.5" W Gov'!R21</f>
        <v>1</v>
      </c>
      <c r="E30">
        <f t="shared" si="3"/>
        <v>39</v>
      </c>
      <c r="G30" s="35">
        <f t="shared" si="4"/>
        <v>43000</v>
      </c>
      <c r="H30" s="35"/>
      <c r="I30" s="35">
        <f t="shared" si="5"/>
        <v>377000</v>
      </c>
      <c r="K30">
        <f t="shared" si="6"/>
        <v>21</v>
      </c>
      <c r="M30" s="23">
        <f t="shared" si="7"/>
        <v>1280000</v>
      </c>
      <c r="O30" s="24">
        <f t="shared" si="8"/>
        <v>0.44336681676480777</v>
      </c>
      <c r="Q30">
        <f t="shared" si="1"/>
        <v>146.86000000000001</v>
      </c>
      <c r="S30">
        <f t="shared" si="2"/>
        <v>51.22</v>
      </c>
      <c r="V30" s="31">
        <f t="shared" si="10"/>
        <v>39.480000000000004</v>
      </c>
      <c r="W30">
        <f t="shared" si="11"/>
        <v>56.160000000000004</v>
      </c>
    </row>
    <row r="31" spans="1:23">
      <c r="A31">
        <f>+'1.5" W Gov'!E22*1000</f>
        <v>47000</v>
      </c>
      <c r="C31">
        <f>+'1.5" W Gov'!R22</f>
        <v>1</v>
      </c>
      <c r="E31">
        <f t="shared" si="3"/>
        <v>40</v>
      </c>
      <c r="G31" s="35">
        <f t="shared" si="4"/>
        <v>47000</v>
      </c>
      <c r="H31" s="35"/>
      <c r="I31" s="35">
        <f t="shared" si="5"/>
        <v>424000</v>
      </c>
      <c r="K31">
        <f t="shared" si="6"/>
        <v>20</v>
      </c>
      <c r="M31" s="23">
        <f t="shared" si="7"/>
        <v>1364000</v>
      </c>
      <c r="O31" s="24">
        <f t="shared" si="8"/>
        <v>0.47246276411499827</v>
      </c>
      <c r="Q31">
        <f t="shared" si="1"/>
        <v>159.34</v>
      </c>
      <c r="S31">
        <f t="shared" si="2"/>
        <v>51.22</v>
      </c>
      <c r="V31" s="31">
        <f t="shared" si="10"/>
        <v>39.480000000000004</v>
      </c>
      <c r="W31">
        <f t="shared" si="11"/>
        <v>68.64</v>
      </c>
    </row>
    <row r="32" spans="1:23">
      <c r="A32">
        <f>+'1.5" W Gov'!E23*1000</f>
        <v>49000</v>
      </c>
      <c r="C32">
        <f>+'1.5" W Gov'!R23</f>
        <v>1</v>
      </c>
      <c r="E32">
        <f t="shared" si="3"/>
        <v>41</v>
      </c>
      <c r="G32" s="35">
        <f t="shared" si="4"/>
        <v>49000</v>
      </c>
      <c r="H32" s="35"/>
      <c r="I32" s="35">
        <f t="shared" si="5"/>
        <v>473000</v>
      </c>
      <c r="K32">
        <f t="shared" si="6"/>
        <v>19</v>
      </c>
      <c r="M32" s="23">
        <f t="shared" si="7"/>
        <v>1404000</v>
      </c>
      <c r="O32" s="24">
        <f t="shared" si="8"/>
        <v>0.48631797713889852</v>
      </c>
      <c r="Q32">
        <f t="shared" si="1"/>
        <v>165.57999999999998</v>
      </c>
      <c r="S32">
        <f t="shared" si="2"/>
        <v>51.22</v>
      </c>
      <c r="V32" s="31">
        <f t="shared" si="10"/>
        <v>39.480000000000004</v>
      </c>
      <c r="W32">
        <f t="shared" si="11"/>
        <v>74.88</v>
      </c>
    </row>
    <row r="33" spans="1:25">
      <c r="A33">
        <f>+'1.5" W Gov'!E24*1000</f>
        <v>51000</v>
      </c>
      <c r="C33">
        <f>+'1.5" W Gov'!R24</f>
        <v>1</v>
      </c>
      <c r="E33">
        <f t="shared" si="3"/>
        <v>42</v>
      </c>
      <c r="G33" s="35">
        <f t="shared" si="4"/>
        <v>51000</v>
      </c>
      <c r="H33" s="35"/>
      <c r="I33" s="35">
        <f t="shared" si="5"/>
        <v>524000</v>
      </c>
      <c r="K33">
        <f t="shared" si="6"/>
        <v>18</v>
      </c>
      <c r="M33" s="23">
        <f t="shared" si="7"/>
        <v>1442000</v>
      </c>
      <c r="O33" s="24">
        <f t="shared" si="8"/>
        <v>0.49948042951160376</v>
      </c>
      <c r="Q33">
        <f t="shared" si="1"/>
        <v>171.48999999999998</v>
      </c>
      <c r="S33">
        <f t="shared" si="2"/>
        <v>51.22</v>
      </c>
      <c r="V33" s="31">
        <f t="shared" si="10"/>
        <v>39.480000000000004</v>
      </c>
      <c r="W33" s="31">
        <f>$S$5*25*C33</f>
        <v>78</v>
      </c>
      <c r="X33">
        <f>$S$6*((A33-50000)/1000)*C33</f>
        <v>2.79</v>
      </c>
    </row>
    <row r="34" spans="1:25">
      <c r="A34">
        <f>+'1.5" W Gov'!E25*1000</f>
        <v>53000</v>
      </c>
      <c r="C34">
        <f>+'1.5" W Gov'!R25</f>
        <v>1</v>
      </c>
      <c r="E34">
        <f t="shared" si="3"/>
        <v>43</v>
      </c>
      <c r="G34" s="35">
        <f t="shared" si="4"/>
        <v>53000</v>
      </c>
      <c r="H34" s="35"/>
      <c r="I34" s="35">
        <f t="shared" si="5"/>
        <v>577000</v>
      </c>
      <c r="K34">
        <f t="shared" si="6"/>
        <v>17</v>
      </c>
      <c r="M34" s="23">
        <f t="shared" si="7"/>
        <v>1478000</v>
      </c>
      <c r="O34" s="24">
        <f t="shared" si="8"/>
        <v>0.51195012123311401</v>
      </c>
      <c r="Q34">
        <f t="shared" si="1"/>
        <v>177.07</v>
      </c>
      <c r="S34">
        <f t="shared" si="2"/>
        <v>51.22</v>
      </c>
      <c r="V34" s="31">
        <f t="shared" si="10"/>
        <v>39.480000000000004</v>
      </c>
      <c r="W34" s="31">
        <f t="shared" ref="W34:W50" si="12">$S$5*25*C34</f>
        <v>78</v>
      </c>
      <c r="X34">
        <f t="shared" ref="X34:X42" si="13">$S$6*((A34-50000)/1000)*C34</f>
        <v>8.370000000000001</v>
      </c>
    </row>
    <row r="35" spans="1:25">
      <c r="A35">
        <f>+'1.5" W Gov'!E26*1000</f>
        <v>57000</v>
      </c>
      <c r="C35">
        <f>+'1.5" W Gov'!R26</f>
        <v>1</v>
      </c>
      <c r="E35">
        <f t="shared" si="3"/>
        <v>44</v>
      </c>
      <c r="G35" s="35">
        <f t="shared" si="4"/>
        <v>57000</v>
      </c>
      <c r="H35" s="35"/>
      <c r="I35" s="35">
        <f t="shared" si="5"/>
        <v>634000</v>
      </c>
      <c r="K35">
        <f t="shared" si="6"/>
        <v>16</v>
      </c>
      <c r="M35" s="23">
        <f t="shared" si="7"/>
        <v>1546000</v>
      </c>
      <c r="O35" s="24">
        <f t="shared" si="8"/>
        <v>0.53550398337374439</v>
      </c>
      <c r="Q35">
        <f t="shared" si="1"/>
        <v>188.23</v>
      </c>
      <c r="S35">
        <f t="shared" si="2"/>
        <v>51.22</v>
      </c>
      <c r="V35" s="31">
        <f t="shared" si="10"/>
        <v>39.480000000000004</v>
      </c>
      <c r="W35" s="31">
        <f t="shared" si="12"/>
        <v>78</v>
      </c>
      <c r="X35">
        <f t="shared" si="13"/>
        <v>19.53</v>
      </c>
    </row>
    <row r="36" spans="1:25">
      <c r="A36">
        <f>+'1.5" W Gov'!E27*1000</f>
        <v>59000</v>
      </c>
      <c r="C36">
        <f>+'1.5" W Gov'!R27</f>
        <v>1</v>
      </c>
      <c r="E36">
        <f t="shared" si="3"/>
        <v>45</v>
      </c>
      <c r="G36" s="35">
        <f t="shared" si="4"/>
        <v>59000</v>
      </c>
      <c r="H36" s="35"/>
      <c r="I36" s="35">
        <f t="shared" si="5"/>
        <v>693000</v>
      </c>
      <c r="K36">
        <f t="shared" si="6"/>
        <v>15</v>
      </c>
      <c r="M36" s="23">
        <f t="shared" si="7"/>
        <v>1578000</v>
      </c>
      <c r="O36" s="24">
        <f t="shared" si="8"/>
        <v>0.54658815379286452</v>
      </c>
      <c r="Q36">
        <f t="shared" si="1"/>
        <v>193.81</v>
      </c>
      <c r="S36">
        <f t="shared" si="2"/>
        <v>51.22</v>
      </c>
      <c r="V36" s="31">
        <f t="shared" si="10"/>
        <v>39.480000000000004</v>
      </c>
      <c r="W36" s="31">
        <f t="shared" si="12"/>
        <v>78</v>
      </c>
      <c r="X36">
        <f t="shared" si="13"/>
        <v>25.11</v>
      </c>
    </row>
    <row r="37" spans="1:25">
      <c r="A37">
        <f>+'1.5" W Gov'!E28*1000</f>
        <v>60000</v>
      </c>
      <c r="C37">
        <f>+'1.5" W Gov'!R28</f>
        <v>1</v>
      </c>
      <c r="E37">
        <f t="shared" si="3"/>
        <v>46</v>
      </c>
      <c r="G37" s="35">
        <f t="shared" si="4"/>
        <v>60000</v>
      </c>
      <c r="H37" s="35"/>
      <c r="I37" s="35">
        <f t="shared" si="5"/>
        <v>753000</v>
      </c>
      <c r="K37">
        <f t="shared" si="6"/>
        <v>14</v>
      </c>
      <c r="M37" s="23">
        <f t="shared" si="7"/>
        <v>1593000</v>
      </c>
      <c r="O37" s="24">
        <f t="shared" si="8"/>
        <v>0.55178385867682711</v>
      </c>
      <c r="Q37">
        <f t="shared" si="1"/>
        <v>196.6</v>
      </c>
      <c r="S37">
        <f t="shared" si="2"/>
        <v>51.22</v>
      </c>
      <c r="V37" s="31">
        <f t="shared" si="10"/>
        <v>39.480000000000004</v>
      </c>
      <c r="W37" s="31">
        <f t="shared" si="12"/>
        <v>78</v>
      </c>
      <c r="X37">
        <f t="shared" si="13"/>
        <v>27.9</v>
      </c>
    </row>
    <row r="38" spans="1:25">
      <c r="A38">
        <f>+'1.5" W Gov'!E29*1000</f>
        <v>61000</v>
      </c>
      <c r="C38">
        <f>+'1.5" W Gov'!R29</f>
        <v>1</v>
      </c>
      <c r="E38">
        <f t="shared" si="3"/>
        <v>47</v>
      </c>
      <c r="G38" s="35">
        <f t="shared" si="4"/>
        <v>61000</v>
      </c>
      <c r="H38" s="35"/>
      <c r="I38" s="35">
        <f t="shared" si="5"/>
        <v>814000</v>
      </c>
      <c r="K38">
        <f t="shared" si="6"/>
        <v>13</v>
      </c>
      <c r="M38" s="23">
        <f t="shared" si="7"/>
        <v>1607000</v>
      </c>
      <c r="O38" s="24">
        <f t="shared" si="8"/>
        <v>0.55663318323519229</v>
      </c>
      <c r="Q38">
        <f t="shared" si="1"/>
        <v>199.39</v>
      </c>
      <c r="S38">
        <f t="shared" si="2"/>
        <v>51.22</v>
      </c>
      <c r="V38" s="31">
        <f t="shared" si="10"/>
        <v>39.480000000000004</v>
      </c>
      <c r="W38" s="31">
        <f t="shared" si="12"/>
        <v>78</v>
      </c>
      <c r="X38">
        <f t="shared" si="13"/>
        <v>30.69</v>
      </c>
    </row>
    <row r="39" spans="1:25">
      <c r="A39">
        <f>+'1.5" W Gov'!E30*1000</f>
        <v>63000</v>
      </c>
      <c r="C39">
        <f>+'1.5" W Gov'!R30</f>
        <v>1</v>
      </c>
      <c r="E39">
        <f t="shared" si="3"/>
        <v>48</v>
      </c>
      <c r="G39" s="35">
        <f t="shared" si="4"/>
        <v>63000</v>
      </c>
      <c r="H39" s="35"/>
      <c r="I39" s="35">
        <f t="shared" si="5"/>
        <v>877000</v>
      </c>
      <c r="K39">
        <f t="shared" si="6"/>
        <v>12</v>
      </c>
      <c r="M39" s="23">
        <f t="shared" si="7"/>
        <v>1633000</v>
      </c>
      <c r="O39" s="24">
        <f t="shared" si="8"/>
        <v>0.56563907170072736</v>
      </c>
      <c r="Q39">
        <f t="shared" si="1"/>
        <v>204.97</v>
      </c>
      <c r="S39">
        <f t="shared" si="2"/>
        <v>51.22</v>
      </c>
      <c r="V39" s="31">
        <f t="shared" si="10"/>
        <v>39.480000000000004</v>
      </c>
      <c r="W39" s="31">
        <f t="shared" si="12"/>
        <v>78</v>
      </c>
      <c r="X39">
        <f t="shared" si="13"/>
        <v>36.270000000000003</v>
      </c>
    </row>
    <row r="40" spans="1:25">
      <c r="A40">
        <f>+'1.5" W Gov'!E31*1000</f>
        <v>64000</v>
      </c>
      <c r="C40">
        <f>+'1.5" W Gov'!R31</f>
        <v>1</v>
      </c>
      <c r="E40">
        <f t="shared" si="3"/>
        <v>49</v>
      </c>
      <c r="G40" s="35">
        <f t="shared" si="4"/>
        <v>64000</v>
      </c>
      <c r="H40" s="35"/>
      <c r="I40" s="35">
        <f t="shared" si="5"/>
        <v>941000</v>
      </c>
      <c r="K40">
        <f t="shared" si="6"/>
        <v>11</v>
      </c>
      <c r="M40" s="23">
        <f t="shared" si="7"/>
        <v>1645000</v>
      </c>
      <c r="O40" s="24">
        <f t="shared" si="8"/>
        <v>0.56979563560789748</v>
      </c>
      <c r="Q40">
        <f t="shared" si="1"/>
        <v>207.76</v>
      </c>
      <c r="S40">
        <f t="shared" si="2"/>
        <v>51.22</v>
      </c>
      <c r="V40" s="31">
        <f t="shared" si="10"/>
        <v>39.480000000000004</v>
      </c>
      <c r="W40" s="31">
        <f t="shared" si="12"/>
        <v>78</v>
      </c>
      <c r="X40">
        <f t="shared" si="13"/>
        <v>39.06</v>
      </c>
    </row>
    <row r="41" spans="1:25">
      <c r="A41">
        <f>+'1.5" W Gov'!E32*1000</f>
        <v>65000</v>
      </c>
      <c r="C41">
        <f>+'1.5" W Gov'!R32</f>
        <v>1</v>
      </c>
      <c r="E41">
        <f t="shared" si="3"/>
        <v>50</v>
      </c>
      <c r="G41" s="35">
        <f t="shared" si="4"/>
        <v>65000</v>
      </c>
      <c r="H41" s="35"/>
      <c r="I41" s="35">
        <f t="shared" si="5"/>
        <v>1006000</v>
      </c>
      <c r="K41">
        <f t="shared" si="6"/>
        <v>10</v>
      </c>
      <c r="M41" s="23">
        <f t="shared" si="7"/>
        <v>1656000</v>
      </c>
      <c r="O41" s="24">
        <f t="shared" si="8"/>
        <v>0.57360581918947007</v>
      </c>
      <c r="Q41">
        <f t="shared" si="1"/>
        <v>210.54999999999998</v>
      </c>
      <c r="S41">
        <f t="shared" si="2"/>
        <v>51.22</v>
      </c>
      <c r="V41" s="31">
        <f t="shared" si="10"/>
        <v>39.480000000000004</v>
      </c>
      <c r="W41" s="31">
        <f t="shared" si="12"/>
        <v>78</v>
      </c>
      <c r="X41">
        <f t="shared" si="13"/>
        <v>41.85</v>
      </c>
    </row>
    <row r="42" spans="1:25">
      <c r="A42">
        <f>+'1.5" W Gov'!E33*1000</f>
        <v>70000</v>
      </c>
      <c r="C42">
        <f>+'1.5" W Gov'!R33</f>
        <v>1</v>
      </c>
      <c r="E42">
        <f t="shared" si="3"/>
        <v>51</v>
      </c>
      <c r="G42" s="35">
        <f t="shared" si="4"/>
        <v>70000</v>
      </c>
      <c r="H42" s="35"/>
      <c r="I42" s="35">
        <f t="shared" si="5"/>
        <v>1076000</v>
      </c>
      <c r="K42">
        <f t="shared" si="6"/>
        <v>9</v>
      </c>
      <c r="M42" s="23">
        <f t="shared" si="7"/>
        <v>1706000</v>
      </c>
      <c r="O42" s="24">
        <f t="shared" si="8"/>
        <v>0.59092483546934538</v>
      </c>
      <c r="Q42">
        <f t="shared" si="1"/>
        <v>224.5</v>
      </c>
      <c r="S42">
        <f t="shared" si="2"/>
        <v>51.22</v>
      </c>
      <c r="V42" s="31">
        <f t="shared" si="10"/>
        <v>39.480000000000004</v>
      </c>
      <c r="W42" s="31">
        <f t="shared" si="12"/>
        <v>78</v>
      </c>
      <c r="X42">
        <f t="shared" si="13"/>
        <v>55.8</v>
      </c>
    </row>
    <row r="43" spans="1:25">
      <c r="A43">
        <f>+'1.5" W Gov'!E34*1000</f>
        <v>104000</v>
      </c>
      <c r="C43">
        <f>+'1.5" W Gov'!R34</f>
        <v>1</v>
      </c>
      <c r="E43">
        <f t="shared" si="3"/>
        <v>52</v>
      </c>
      <c r="G43" s="35">
        <f t="shared" si="4"/>
        <v>104000</v>
      </c>
      <c r="H43" s="35"/>
      <c r="I43" s="35">
        <f t="shared" si="5"/>
        <v>1180000</v>
      </c>
      <c r="K43">
        <f t="shared" si="6"/>
        <v>8</v>
      </c>
      <c r="M43" s="23">
        <f t="shared" si="7"/>
        <v>2012000</v>
      </c>
      <c r="O43" s="24">
        <f t="shared" si="8"/>
        <v>0.69691721510218219</v>
      </c>
      <c r="Q43">
        <f t="shared" si="1"/>
        <v>318.39999999999998</v>
      </c>
      <c r="S43">
        <f t="shared" si="2"/>
        <v>51.22</v>
      </c>
      <c r="V43" s="31">
        <f t="shared" si="10"/>
        <v>39.480000000000004</v>
      </c>
      <c r="W43" s="31">
        <f t="shared" si="12"/>
        <v>78</v>
      </c>
      <c r="X43" s="31">
        <f>$S$6*50*C43</f>
        <v>139.5</v>
      </c>
      <c r="Y43">
        <f>$S$7*((A43-100000)/1000)*C43</f>
        <v>10.199999999999999</v>
      </c>
    </row>
    <row r="44" spans="1:25">
      <c r="A44">
        <f>+'1.5" W Gov'!E35*1000</f>
        <v>114000</v>
      </c>
      <c r="C44">
        <f>+'1.5" W Gov'!R35</f>
        <v>2</v>
      </c>
      <c r="E44">
        <f t="shared" si="3"/>
        <v>54</v>
      </c>
      <c r="G44" s="35">
        <f t="shared" si="4"/>
        <v>228000</v>
      </c>
      <c r="H44" s="35"/>
      <c r="I44" s="35">
        <f t="shared" si="5"/>
        <v>1408000</v>
      </c>
      <c r="K44">
        <f t="shared" si="6"/>
        <v>6</v>
      </c>
      <c r="M44" s="23">
        <f t="shared" si="7"/>
        <v>2092000</v>
      </c>
      <c r="O44" s="24">
        <f t="shared" si="8"/>
        <v>0.72462764114998268</v>
      </c>
      <c r="Q44">
        <f t="shared" si="1"/>
        <v>687.8</v>
      </c>
      <c r="S44">
        <f t="shared" si="2"/>
        <v>102.44</v>
      </c>
      <c r="V44" s="31">
        <f t="shared" si="10"/>
        <v>78.960000000000008</v>
      </c>
      <c r="W44" s="31">
        <f t="shared" si="12"/>
        <v>156</v>
      </c>
      <c r="X44" s="31">
        <f t="shared" ref="X44:X50" si="14">$S$6*50*C44</f>
        <v>279</v>
      </c>
      <c r="Y44">
        <f t="shared" ref="Y44:Y50" si="15">$S$7*((A44-100000)/1000)*C44</f>
        <v>71.399999999999991</v>
      </c>
    </row>
    <row r="45" spans="1:25">
      <c r="A45">
        <f>+'1.5" W Gov'!E36*1000</f>
        <v>118000</v>
      </c>
      <c r="C45">
        <f>+'1.5" W Gov'!R36</f>
        <v>1</v>
      </c>
      <c r="E45">
        <f t="shared" si="3"/>
        <v>55</v>
      </c>
      <c r="G45" s="35">
        <f t="shared" si="4"/>
        <v>118000</v>
      </c>
      <c r="H45" s="35"/>
      <c r="I45" s="35">
        <f t="shared" si="5"/>
        <v>1526000</v>
      </c>
      <c r="K45">
        <f t="shared" si="6"/>
        <v>5</v>
      </c>
      <c r="M45" s="23">
        <f t="shared" si="7"/>
        <v>2116000</v>
      </c>
      <c r="O45" s="24">
        <f t="shared" si="8"/>
        <v>0.73294076896432281</v>
      </c>
      <c r="Q45">
        <f t="shared" si="1"/>
        <v>354.09999999999997</v>
      </c>
      <c r="S45">
        <f t="shared" si="2"/>
        <v>51.22</v>
      </c>
      <c r="V45" s="31">
        <f t="shared" si="10"/>
        <v>39.480000000000004</v>
      </c>
      <c r="W45" s="31">
        <f t="shared" si="12"/>
        <v>78</v>
      </c>
      <c r="X45" s="31">
        <f t="shared" si="14"/>
        <v>139.5</v>
      </c>
      <c r="Y45">
        <f t="shared" si="15"/>
        <v>45.9</v>
      </c>
    </row>
    <row r="46" spans="1:25">
      <c r="A46">
        <f>+'1.5" W Gov'!E37*1000</f>
        <v>134000</v>
      </c>
      <c r="C46">
        <f>+'1.5" W Gov'!R37</f>
        <v>1</v>
      </c>
      <c r="E46">
        <f t="shared" si="3"/>
        <v>56</v>
      </c>
      <c r="G46" s="35">
        <f t="shared" si="4"/>
        <v>134000</v>
      </c>
      <c r="H46" s="35"/>
      <c r="I46" s="35">
        <f t="shared" si="5"/>
        <v>1660000</v>
      </c>
      <c r="K46">
        <f t="shared" si="6"/>
        <v>4</v>
      </c>
      <c r="M46" s="23">
        <f t="shared" si="7"/>
        <v>2196000</v>
      </c>
      <c r="O46" s="24">
        <f t="shared" si="8"/>
        <v>0.7606511950121233</v>
      </c>
      <c r="Q46">
        <f t="shared" si="1"/>
        <v>394.9</v>
      </c>
      <c r="S46">
        <f t="shared" si="2"/>
        <v>51.22</v>
      </c>
      <c r="V46" s="31">
        <f t="shared" si="10"/>
        <v>39.480000000000004</v>
      </c>
      <c r="W46" s="31">
        <f t="shared" si="12"/>
        <v>78</v>
      </c>
      <c r="X46" s="31">
        <f t="shared" si="14"/>
        <v>139.5</v>
      </c>
      <c r="Y46">
        <f t="shared" si="15"/>
        <v>86.699999999999989</v>
      </c>
    </row>
    <row r="47" spans="1:25">
      <c r="A47">
        <f>+'1.5" W Gov'!E38*1000</f>
        <v>149000</v>
      </c>
      <c r="C47">
        <f>+'1.5" W Gov'!R38</f>
        <v>1</v>
      </c>
      <c r="E47">
        <f t="shared" si="3"/>
        <v>57</v>
      </c>
      <c r="G47" s="35">
        <f t="shared" si="4"/>
        <v>149000</v>
      </c>
      <c r="H47" s="35"/>
      <c r="I47" s="35">
        <f t="shared" si="5"/>
        <v>1809000</v>
      </c>
      <c r="K47">
        <f t="shared" si="6"/>
        <v>3</v>
      </c>
      <c r="M47" s="23">
        <f t="shared" si="7"/>
        <v>2256000</v>
      </c>
      <c r="O47" s="24">
        <f t="shared" si="8"/>
        <v>0.78143401454797368</v>
      </c>
      <c r="Q47">
        <f t="shared" si="1"/>
        <v>433.15</v>
      </c>
      <c r="S47">
        <f t="shared" si="2"/>
        <v>51.22</v>
      </c>
      <c r="V47" s="31">
        <f t="shared" si="10"/>
        <v>39.480000000000004</v>
      </c>
      <c r="W47" s="31">
        <f t="shared" si="12"/>
        <v>78</v>
      </c>
      <c r="X47" s="31">
        <f t="shared" si="14"/>
        <v>139.5</v>
      </c>
      <c r="Y47">
        <f t="shared" si="15"/>
        <v>124.94999999999999</v>
      </c>
    </row>
    <row r="48" spans="1:25">
      <c r="A48">
        <f>+'1.5" W Gov'!E39*1000</f>
        <v>235000</v>
      </c>
      <c r="C48">
        <f>+'1.5" W Gov'!R39</f>
        <v>1</v>
      </c>
      <c r="E48">
        <f t="shared" si="3"/>
        <v>58</v>
      </c>
      <c r="G48" s="35">
        <f t="shared" si="4"/>
        <v>235000</v>
      </c>
      <c r="H48" s="35"/>
      <c r="I48" s="35">
        <f t="shared" si="5"/>
        <v>2044000</v>
      </c>
      <c r="K48">
        <f t="shared" si="6"/>
        <v>2</v>
      </c>
      <c r="M48" s="23">
        <f t="shared" si="7"/>
        <v>2514000</v>
      </c>
      <c r="O48" s="24">
        <f t="shared" si="8"/>
        <v>0.87080013855213023</v>
      </c>
      <c r="Q48">
        <f t="shared" si="1"/>
        <v>652.45000000000005</v>
      </c>
      <c r="S48">
        <f t="shared" si="2"/>
        <v>51.22</v>
      </c>
      <c r="V48" s="31">
        <f t="shared" si="10"/>
        <v>39.480000000000004</v>
      </c>
      <c r="W48" s="31">
        <f t="shared" si="12"/>
        <v>78</v>
      </c>
      <c r="X48" s="31">
        <f t="shared" si="14"/>
        <v>139.5</v>
      </c>
      <c r="Y48">
        <f t="shared" si="15"/>
        <v>344.25</v>
      </c>
    </row>
    <row r="49" spans="1:25">
      <c r="A49">
        <f>+'1.5" W Gov'!E40*1000</f>
        <v>306000</v>
      </c>
      <c r="C49">
        <f>+'1.5" W Gov'!R40</f>
        <v>1</v>
      </c>
      <c r="E49">
        <f t="shared" si="3"/>
        <v>59</v>
      </c>
      <c r="G49" s="35">
        <f t="shared" si="4"/>
        <v>306000</v>
      </c>
      <c r="H49" s="35"/>
      <c r="I49" s="35">
        <f t="shared" si="5"/>
        <v>2350000</v>
      </c>
      <c r="K49">
        <f t="shared" si="6"/>
        <v>1</v>
      </c>
      <c r="M49" s="23">
        <f t="shared" si="7"/>
        <v>2656000</v>
      </c>
      <c r="O49" s="24">
        <f t="shared" si="8"/>
        <v>0.91998614478697605</v>
      </c>
      <c r="Q49">
        <f t="shared" si="1"/>
        <v>833.5</v>
      </c>
      <c r="S49">
        <f t="shared" si="2"/>
        <v>51.22</v>
      </c>
      <c r="V49" s="31">
        <f t="shared" si="10"/>
        <v>39.480000000000004</v>
      </c>
      <c r="W49" s="31">
        <f t="shared" si="12"/>
        <v>78</v>
      </c>
      <c r="X49" s="31">
        <f t="shared" si="14"/>
        <v>139.5</v>
      </c>
      <c r="Y49">
        <f t="shared" si="15"/>
        <v>525.29999999999995</v>
      </c>
    </row>
    <row r="50" spans="1:25">
      <c r="A50">
        <f>+'1.5" W Gov'!E41*1000</f>
        <v>537000</v>
      </c>
      <c r="C50">
        <f>+'1.5" W Gov'!R41</f>
        <v>1</v>
      </c>
      <c r="E50">
        <f t="shared" si="3"/>
        <v>60</v>
      </c>
      <c r="G50" s="35">
        <f t="shared" si="4"/>
        <v>537000</v>
      </c>
      <c r="H50" s="35"/>
      <c r="I50" s="35">
        <f t="shared" si="5"/>
        <v>2887000</v>
      </c>
      <c r="K50">
        <f t="shared" si="6"/>
        <v>0</v>
      </c>
      <c r="M50" s="23">
        <f t="shared" si="7"/>
        <v>2887000</v>
      </c>
      <c r="O50" s="24">
        <f t="shared" si="8"/>
        <v>1</v>
      </c>
      <c r="Q50">
        <f t="shared" si="1"/>
        <v>1422.55</v>
      </c>
      <c r="S50">
        <f t="shared" si="2"/>
        <v>51.22</v>
      </c>
      <c r="V50" s="31">
        <f t="shared" si="10"/>
        <v>39.480000000000004</v>
      </c>
      <c r="W50" s="31">
        <f t="shared" si="12"/>
        <v>78</v>
      </c>
      <c r="X50" s="31">
        <f t="shared" si="14"/>
        <v>139.5</v>
      </c>
      <c r="Y50">
        <f t="shared" si="15"/>
        <v>1114.3499999999999</v>
      </c>
    </row>
    <row r="52" spans="1:25">
      <c r="Q52">
        <f>SUM(Q12:Q51)</f>
        <v>9949.119999999999</v>
      </c>
      <c r="S52">
        <f>SUM(S12:S51)</f>
        <v>3073.1999999999966</v>
      </c>
      <c r="V52">
        <f t="shared" ref="V52:Y52" si="16">SUM(V12:V51)</f>
        <v>1131.7600000000004</v>
      </c>
      <c r="W52">
        <f t="shared" si="16"/>
        <v>1878.24</v>
      </c>
      <c r="X52">
        <f t="shared" si="16"/>
        <v>1542.87</v>
      </c>
      <c r="Y52">
        <f t="shared" si="16"/>
        <v>2323.0499999999997</v>
      </c>
    </row>
    <row r="54" spans="1:25">
      <c r="S54" s="31">
        <f>+S52/S2</f>
        <v>59.999999999999936</v>
      </c>
      <c r="V54" s="31">
        <f>+V52/S4</f>
        <v>344.00000000000011</v>
      </c>
      <c r="W54" s="31">
        <f>+W52/S5</f>
        <v>602</v>
      </c>
      <c r="X54" s="31">
        <f>+X52/S6</f>
        <v>553</v>
      </c>
      <c r="Y54" s="31">
        <f>+Y52/S7</f>
        <v>911</v>
      </c>
    </row>
  </sheetData>
  <pageMargins left="0.7" right="0.7" top="0.75" bottom="0.75" header="0.3" footer="0.3"/>
  <pageSetup scale="94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R21"/>
  <sheetViews>
    <sheetView workbookViewId="0">
      <selection sqref="A1:XFD1"/>
    </sheetView>
  </sheetViews>
  <sheetFormatPr defaultRowHeight="12.75"/>
  <sheetData>
    <row r="1" spans="1:18" s="1" customFormat="1" ht="12.75" customHeight="1">
      <c r="A1" s="1" t="s">
        <v>56</v>
      </c>
      <c r="B1" s="1" t="s">
        <v>55</v>
      </c>
      <c r="C1" s="1" t="s">
        <v>0</v>
      </c>
      <c r="D1" s="1" t="s">
        <v>54</v>
      </c>
      <c r="E1" s="1" t="s">
        <v>302</v>
      </c>
      <c r="F1" s="3" t="s">
        <v>1</v>
      </c>
      <c r="G1" s="3" t="s">
        <v>2</v>
      </c>
      <c r="H1" s="3" t="s">
        <v>3</v>
      </c>
      <c r="I1" s="3" t="s">
        <v>4</v>
      </c>
      <c r="J1" s="3" t="s">
        <v>5</v>
      </c>
      <c r="K1" s="3" t="s">
        <v>6</v>
      </c>
      <c r="L1" s="3" t="s">
        <v>7</v>
      </c>
      <c r="M1" s="3" t="s">
        <v>8</v>
      </c>
      <c r="N1" s="3" t="s">
        <v>9</v>
      </c>
      <c r="O1" s="3" t="s">
        <v>10</v>
      </c>
      <c r="P1" s="3" t="s">
        <v>11</v>
      </c>
      <c r="Q1" s="3" t="s">
        <v>12</v>
      </c>
      <c r="R1" s="1" t="s">
        <v>13</v>
      </c>
    </row>
    <row r="3" spans="1:18" s="1" customFormat="1" ht="12.75" customHeight="1">
      <c r="A3" s="3" t="s">
        <v>34</v>
      </c>
      <c r="B3" s="3" t="s">
        <v>35</v>
      </c>
      <c r="C3" s="3" t="s">
        <v>36</v>
      </c>
      <c r="D3" s="3" t="s">
        <v>37</v>
      </c>
      <c r="E3" s="3" t="s">
        <v>121</v>
      </c>
      <c r="F3" s="2">
        <v>1</v>
      </c>
      <c r="R3" s="2">
        <v>1</v>
      </c>
    </row>
    <row r="4" spans="1:18" s="1" customFormat="1" ht="12.75" customHeight="1">
      <c r="A4" s="3" t="s">
        <v>34</v>
      </c>
      <c r="B4" s="3" t="s">
        <v>35</v>
      </c>
      <c r="C4" s="3" t="s">
        <v>36</v>
      </c>
      <c r="D4" s="3" t="s">
        <v>37</v>
      </c>
      <c r="E4" s="3" t="s">
        <v>110</v>
      </c>
      <c r="P4" s="2">
        <v>1</v>
      </c>
      <c r="Q4" s="2">
        <v>1</v>
      </c>
      <c r="R4" s="2">
        <v>2</v>
      </c>
    </row>
    <row r="5" spans="1:18" s="1" customFormat="1" ht="12.75" customHeight="1">
      <c r="A5" s="3" t="s">
        <v>34</v>
      </c>
      <c r="B5" s="3" t="s">
        <v>35</v>
      </c>
      <c r="C5" s="3" t="s">
        <v>36</v>
      </c>
      <c r="D5" s="3" t="s">
        <v>37</v>
      </c>
      <c r="E5" s="3" t="s">
        <v>109</v>
      </c>
      <c r="G5" s="2">
        <v>1</v>
      </c>
      <c r="R5" s="2">
        <v>1</v>
      </c>
    </row>
    <row r="6" spans="1:18" s="1" customFormat="1" ht="12.75" customHeight="1">
      <c r="A6" s="3" t="s">
        <v>34</v>
      </c>
      <c r="B6" s="3" t="s">
        <v>35</v>
      </c>
      <c r="C6" s="3" t="s">
        <v>36</v>
      </c>
      <c r="D6" s="3" t="s">
        <v>37</v>
      </c>
      <c r="E6" s="3" t="s">
        <v>108</v>
      </c>
      <c r="H6" s="2">
        <v>1</v>
      </c>
      <c r="R6" s="2">
        <v>1</v>
      </c>
    </row>
    <row r="7" spans="1:18" s="1" customFormat="1" ht="12.75" customHeight="1">
      <c r="A7" s="3" t="s">
        <v>34</v>
      </c>
      <c r="B7" s="3" t="s">
        <v>35</v>
      </c>
      <c r="C7" s="3" t="s">
        <v>36</v>
      </c>
      <c r="D7" s="3" t="s">
        <v>37</v>
      </c>
      <c r="E7" s="3" t="s">
        <v>97</v>
      </c>
      <c r="G7" s="2">
        <v>1</v>
      </c>
      <c r="N7" s="2">
        <v>1</v>
      </c>
      <c r="R7" s="2">
        <v>2</v>
      </c>
    </row>
    <row r="8" spans="1:18" s="1" customFormat="1" ht="12.75" customHeight="1">
      <c r="A8" s="3" t="s">
        <v>34</v>
      </c>
      <c r="B8" s="3" t="s">
        <v>35</v>
      </c>
      <c r="C8" s="3" t="s">
        <v>36</v>
      </c>
      <c r="D8" s="3" t="s">
        <v>37</v>
      </c>
      <c r="E8" s="3" t="s">
        <v>95</v>
      </c>
      <c r="I8" s="2">
        <v>1</v>
      </c>
      <c r="R8" s="2">
        <v>1</v>
      </c>
    </row>
    <row r="9" spans="1:18" s="1" customFormat="1" ht="12.75" customHeight="1">
      <c r="A9" s="3" t="s">
        <v>34</v>
      </c>
      <c r="B9" s="3" t="s">
        <v>35</v>
      </c>
      <c r="C9" s="3" t="s">
        <v>36</v>
      </c>
      <c r="D9" s="3" t="s">
        <v>37</v>
      </c>
      <c r="E9" s="3" t="s">
        <v>91</v>
      </c>
      <c r="F9" s="2">
        <v>1</v>
      </c>
      <c r="I9" s="2">
        <v>1</v>
      </c>
      <c r="R9" s="2">
        <v>2</v>
      </c>
    </row>
    <row r="10" spans="1:18" s="1" customFormat="1" ht="12.75" customHeight="1">
      <c r="A10" s="3" t="s">
        <v>34</v>
      </c>
      <c r="B10" s="3" t="s">
        <v>35</v>
      </c>
      <c r="C10" s="3" t="s">
        <v>36</v>
      </c>
      <c r="D10" s="3" t="s">
        <v>37</v>
      </c>
      <c r="E10" s="3" t="s">
        <v>90</v>
      </c>
      <c r="H10" s="2">
        <v>1</v>
      </c>
      <c r="Q10" s="2">
        <v>1</v>
      </c>
      <c r="R10" s="2">
        <v>2</v>
      </c>
    </row>
    <row r="11" spans="1:18" s="1" customFormat="1" ht="12.75" customHeight="1">
      <c r="A11" s="3" t="s">
        <v>34</v>
      </c>
      <c r="B11" s="3" t="s">
        <v>35</v>
      </c>
      <c r="C11" s="3" t="s">
        <v>36</v>
      </c>
      <c r="D11" s="3" t="s">
        <v>37</v>
      </c>
      <c r="E11" s="3" t="s">
        <v>89</v>
      </c>
      <c r="P11" s="2">
        <v>1</v>
      </c>
      <c r="R11" s="2">
        <v>1</v>
      </c>
    </row>
    <row r="12" spans="1:18" s="1" customFormat="1" ht="12.75" customHeight="1">
      <c r="A12" s="3" t="s">
        <v>34</v>
      </c>
      <c r="B12" s="3" t="s">
        <v>35</v>
      </c>
      <c r="C12" s="3" t="s">
        <v>36</v>
      </c>
      <c r="D12" s="3" t="s">
        <v>37</v>
      </c>
      <c r="E12" s="3" t="s">
        <v>87</v>
      </c>
      <c r="O12" s="2">
        <v>1</v>
      </c>
      <c r="R12" s="2">
        <v>1</v>
      </c>
    </row>
    <row r="13" spans="1:18" s="1" customFormat="1" ht="12.75" customHeight="1">
      <c r="A13" s="3" t="s">
        <v>34</v>
      </c>
      <c r="B13" s="3" t="s">
        <v>35</v>
      </c>
      <c r="C13" s="3" t="s">
        <v>36</v>
      </c>
      <c r="D13" s="3" t="s">
        <v>37</v>
      </c>
      <c r="E13" s="3" t="s">
        <v>86</v>
      </c>
      <c r="M13" s="2">
        <v>1</v>
      </c>
      <c r="R13" s="2">
        <v>1</v>
      </c>
    </row>
    <row r="14" spans="1:18" s="1" customFormat="1" ht="12.75" customHeight="1">
      <c r="A14" s="3" t="s">
        <v>34</v>
      </c>
      <c r="B14" s="3" t="s">
        <v>35</v>
      </c>
      <c r="C14" s="3" t="s">
        <v>36</v>
      </c>
      <c r="D14" s="3" t="s">
        <v>37</v>
      </c>
      <c r="E14" s="3" t="s">
        <v>84</v>
      </c>
      <c r="J14" s="2">
        <v>1</v>
      </c>
      <c r="O14" s="2">
        <v>1</v>
      </c>
      <c r="R14" s="2">
        <v>2</v>
      </c>
    </row>
    <row r="15" spans="1:18" s="1" customFormat="1" ht="12.75" customHeight="1">
      <c r="A15" s="3" t="s">
        <v>34</v>
      </c>
      <c r="B15" s="3" t="s">
        <v>35</v>
      </c>
      <c r="C15" s="3" t="s">
        <v>36</v>
      </c>
      <c r="D15" s="3" t="s">
        <v>37</v>
      </c>
      <c r="E15" s="3" t="s">
        <v>82</v>
      </c>
      <c r="K15" s="2">
        <v>1</v>
      </c>
      <c r="R15" s="2">
        <v>1</v>
      </c>
    </row>
    <row r="16" spans="1:18" s="1" customFormat="1" ht="12.75" customHeight="1">
      <c r="A16" s="3" t="s">
        <v>34</v>
      </c>
      <c r="B16" s="3" t="s">
        <v>35</v>
      </c>
      <c r="C16" s="3" t="s">
        <v>36</v>
      </c>
      <c r="D16" s="3" t="s">
        <v>37</v>
      </c>
      <c r="E16" s="3" t="s">
        <v>80</v>
      </c>
      <c r="L16" s="2">
        <v>1</v>
      </c>
      <c r="R16" s="2">
        <v>1</v>
      </c>
    </row>
    <row r="17" spans="1:18" s="1" customFormat="1" ht="12.75" customHeight="1">
      <c r="A17" s="3" t="s">
        <v>34</v>
      </c>
      <c r="B17" s="3" t="s">
        <v>35</v>
      </c>
      <c r="C17" s="3" t="s">
        <v>36</v>
      </c>
      <c r="D17" s="3" t="s">
        <v>37</v>
      </c>
      <c r="E17" s="3" t="s">
        <v>200</v>
      </c>
      <c r="N17" s="2">
        <v>1</v>
      </c>
      <c r="R17" s="2">
        <v>1</v>
      </c>
    </row>
    <row r="18" spans="1:18" s="1" customFormat="1" ht="12.75" customHeight="1">
      <c r="A18" s="3" t="s">
        <v>34</v>
      </c>
      <c r="B18" s="3" t="s">
        <v>35</v>
      </c>
      <c r="C18" s="3" t="s">
        <v>36</v>
      </c>
      <c r="D18" s="3" t="s">
        <v>37</v>
      </c>
      <c r="E18" s="3" t="s">
        <v>199</v>
      </c>
      <c r="K18" s="2">
        <v>1</v>
      </c>
      <c r="R18" s="2">
        <v>1</v>
      </c>
    </row>
    <row r="19" spans="1:18" s="1" customFormat="1" ht="12.75" customHeight="1">
      <c r="A19" s="3" t="s">
        <v>34</v>
      </c>
      <c r="B19" s="3" t="s">
        <v>35</v>
      </c>
      <c r="C19" s="3" t="s">
        <v>36</v>
      </c>
      <c r="D19" s="3" t="s">
        <v>37</v>
      </c>
      <c r="E19" s="3" t="s">
        <v>198</v>
      </c>
      <c r="J19" s="2">
        <v>1</v>
      </c>
      <c r="R19" s="2">
        <v>1</v>
      </c>
    </row>
    <row r="20" spans="1:18" s="1" customFormat="1" ht="12.75" customHeight="1">
      <c r="A20" s="3" t="s">
        <v>34</v>
      </c>
      <c r="B20" s="3" t="s">
        <v>35</v>
      </c>
      <c r="C20" s="3" t="s">
        <v>36</v>
      </c>
      <c r="D20" s="3" t="s">
        <v>37</v>
      </c>
      <c r="E20" s="3" t="s">
        <v>169</v>
      </c>
      <c r="L20" s="2">
        <v>1</v>
      </c>
      <c r="R20" s="2">
        <v>1</v>
      </c>
    </row>
    <row r="21" spans="1:18" s="1" customFormat="1" ht="12.75" customHeight="1">
      <c r="A21" s="3" t="s">
        <v>34</v>
      </c>
      <c r="B21" s="3" t="s">
        <v>35</v>
      </c>
      <c r="C21" s="3" t="s">
        <v>36</v>
      </c>
      <c r="D21" s="3" t="s">
        <v>37</v>
      </c>
      <c r="E21" s="3" t="s">
        <v>197</v>
      </c>
      <c r="M21" s="2">
        <v>1</v>
      </c>
      <c r="R21" s="2">
        <v>1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dimension ref="A1:Y34"/>
  <sheetViews>
    <sheetView view="pageBreakPreview" zoomScaleNormal="100" zoomScaleSheetLayoutView="100" workbookViewId="0">
      <pane xSplit="2" ySplit="10" topLeftCell="D11" activePane="bottomRight" state="frozen"/>
      <selection activeCell="K87" sqref="K87"/>
      <selection pane="topRight" activeCell="K87" sqref="K87"/>
      <selection pane="bottomLeft" activeCell="K87" sqref="K87"/>
      <selection pane="bottomRight" activeCell="K87" sqref="K87"/>
    </sheetView>
  </sheetViews>
  <sheetFormatPr defaultRowHeight="12.75"/>
  <cols>
    <col min="1" max="1" width="13.85546875" customWidth="1"/>
    <col min="2" max="2" width="0.7109375" customWidth="1"/>
    <col min="3" max="3" width="10" bestFit="1" customWidth="1"/>
    <col min="4" max="4" width="0.7109375" customWidth="1"/>
    <col min="5" max="5" width="10.5703125" bestFit="1" customWidth="1"/>
    <col min="6" max="6" width="0.7109375" customWidth="1"/>
    <col min="7" max="7" width="9.85546875" bestFit="1" customWidth="1"/>
    <col min="8" max="8" width="0.7109375" customWidth="1"/>
    <col min="9" max="9" width="10" bestFit="1" customWidth="1"/>
    <col min="10" max="10" width="0.7109375" customWidth="1"/>
    <col min="11" max="11" width="8.5703125" bestFit="1" customWidth="1"/>
    <col min="12" max="12" width="0.7109375" customWidth="1"/>
    <col min="13" max="13" width="11.7109375" bestFit="1" customWidth="1"/>
    <col min="14" max="14" width="0.7109375" customWidth="1"/>
    <col min="15" max="15" width="12.5703125" customWidth="1"/>
    <col min="16" max="16" width="0.85546875" customWidth="1"/>
    <col min="17" max="17" width="23.28515625" bestFit="1" customWidth="1"/>
    <col min="18" max="18" width="1.140625" customWidth="1"/>
    <col min="19" max="19" width="12.85546875" bestFit="1" customWidth="1"/>
    <col min="20" max="20" width="0.5703125" customWidth="1"/>
  </cols>
  <sheetData>
    <row r="1" spans="1:25">
      <c r="A1" s="5" t="s">
        <v>303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 t="s">
        <v>344</v>
      </c>
    </row>
    <row r="2" spans="1: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Q2" s="25" t="s">
        <v>329</v>
      </c>
      <c r="R2" s="25"/>
      <c r="S2" s="26">
        <v>51.22</v>
      </c>
      <c r="T2" s="25"/>
      <c r="U2" s="25"/>
    </row>
    <row r="3" spans="1:25">
      <c r="A3" s="7" t="s">
        <v>521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 t="s">
        <v>345</v>
      </c>
      <c r="Q3" s="27" t="s">
        <v>346</v>
      </c>
      <c r="R3" s="25"/>
      <c r="S3" s="26">
        <v>0</v>
      </c>
      <c r="T3" s="25" t="s">
        <v>331</v>
      </c>
      <c r="U3" s="25"/>
    </row>
    <row r="4" spans="1:25">
      <c r="A4" s="7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Q4" s="27" t="s">
        <v>347</v>
      </c>
      <c r="R4" s="25"/>
      <c r="S4" s="26">
        <v>3.29</v>
      </c>
      <c r="T4" s="25" t="s">
        <v>331</v>
      </c>
      <c r="U4" s="25"/>
    </row>
    <row r="5" spans="1:2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Q5" s="27" t="s">
        <v>348</v>
      </c>
      <c r="R5" s="25"/>
      <c r="S5" s="26">
        <v>3.12</v>
      </c>
      <c r="T5" s="25" t="s">
        <v>331</v>
      </c>
      <c r="U5" s="25"/>
    </row>
    <row r="6" spans="1:25" ht="13.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Q6" s="27" t="s">
        <v>349</v>
      </c>
      <c r="R6" s="25"/>
      <c r="S6" s="26">
        <v>2.79</v>
      </c>
      <c r="T6" s="25" t="s">
        <v>331</v>
      </c>
      <c r="U6" s="25"/>
    </row>
    <row r="7" spans="1:25">
      <c r="A7" s="8" t="s">
        <v>306</v>
      </c>
      <c r="B7" s="9"/>
      <c r="C7" s="10" t="s">
        <v>307</v>
      </c>
      <c r="D7" s="9"/>
      <c r="E7" s="10" t="s">
        <v>308</v>
      </c>
      <c r="F7" s="9"/>
      <c r="G7" s="10" t="s">
        <v>309</v>
      </c>
      <c r="H7" s="9"/>
      <c r="I7" s="10" t="s">
        <v>310</v>
      </c>
      <c r="J7" s="9"/>
      <c r="K7" s="10" t="s">
        <v>311</v>
      </c>
      <c r="L7" s="9"/>
      <c r="M7" s="10" t="s">
        <v>312</v>
      </c>
      <c r="N7" s="9"/>
      <c r="O7" s="11" t="s">
        <v>313</v>
      </c>
      <c r="Q7" s="28" t="s">
        <v>350</v>
      </c>
      <c r="R7" s="25"/>
      <c r="S7" s="26">
        <v>2.5499999999999998</v>
      </c>
      <c r="T7" s="25" t="s">
        <v>331</v>
      </c>
      <c r="U7" s="25"/>
    </row>
    <row r="8" spans="1:25">
      <c r="A8" s="12"/>
      <c r="B8" s="13"/>
      <c r="C8" s="13"/>
      <c r="D8" s="13"/>
      <c r="E8" s="13"/>
      <c r="F8" s="13"/>
      <c r="G8" s="13" t="s">
        <v>314</v>
      </c>
      <c r="H8" s="13"/>
      <c r="I8" s="13"/>
      <c r="J8" s="13"/>
      <c r="K8" s="13"/>
      <c r="L8" s="13"/>
      <c r="M8" s="13" t="s">
        <v>315</v>
      </c>
      <c r="N8" s="13"/>
      <c r="O8" s="14"/>
      <c r="Q8" s="28"/>
      <c r="R8" s="25"/>
      <c r="S8" s="26"/>
      <c r="T8" s="25"/>
      <c r="U8" s="25"/>
    </row>
    <row r="9" spans="1:25">
      <c r="A9" s="12" t="s">
        <v>316</v>
      </c>
      <c r="B9" s="13"/>
      <c r="C9" s="13" t="s">
        <v>317</v>
      </c>
      <c r="D9" s="13"/>
      <c r="E9" s="13" t="s">
        <v>318</v>
      </c>
      <c r="F9" s="13"/>
      <c r="G9" s="13" t="s">
        <v>319</v>
      </c>
      <c r="H9" s="13"/>
      <c r="I9" s="13" t="s">
        <v>320</v>
      </c>
      <c r="J9" s="13"/>
      <c r="K9" s="13" t="s">
        <v>321</v>
      </c>
      <c r="L9" s="13"/>
      <c r="M9" s="13" t="s">
        <v>322</v>
      </c>
      <c r="N9" s="13"/>
      <c r="O9" s="14" t="s">
        <v>323</v>
      </c>
    </row>
    <row r="10" spans="1:25">
      <c r="A10" s="15" t="s">
        <v>324</v>
      </c>
      <c r="B10" s="13"/>
      <c r="C10" s="16" t="s">
        <v>325</v>
      </c>
      <c r="D10" s="13"/>
      <c r="E10" s="16" t="s">
        <v>325</v>
      </c>
      <c r="F10" s="13"/>
      <c r="G10" s="17" t="s">
        <v>326</v>
      </c>
      <c r="H10" s="13"/>
      <c r="I10" s="16" t="s">
        <v>314</v>
      </c>
      <c r="J10" s="13"/>
      <c r="K10" s="16" t="s">
        <v>325</v>
      </c>
      <c r="L10" s="13"/>
      <c r="M10" s="17" t="s">
        <v>327</v>
      </c>
      <c r="N10" s="13"/>
      <c r="O10" s="18" t="s">
        <v>328</v>
      </c>
      <c r="S10" s="30" t="s">
        <v>337</v>
      </c>
      <c r="T10" s="30"/>
      <c r="U10" s="30" t="s">
        <v>338</v>
      </c>
      <c r="V10" s="30" t="s">
        <v>339</v>
      </c>
      <c r="W10" s="30" t="s">
        <v>340</v>
      </c>
      <c r="X10" s="30" t="s">
        <v>341</v>
      </c>
      <c r="Y10" s="30" t="s">
        <v>342</v>
      </c>
    </row>
    <row r="12" spans="1:25">
      <c r="A12">
        <f>+'1.5" W Ind'!E3*1000</f>
        <v>10000</v>
      </c>
      <c r="C12">
        <f>+'1.5" W Ind'!R3</f>
        <v>1</v>
      </c>
      <c r="E12">
        <f t="shared" ref="E12:E13" si="0">+E11+C12</f>
        <v>1</v>
      </c>
      <c r="G12" s="35">
        <f t="shared" ref="G12:G13" si="1">+A12*C12</f>
        <v>10000</v>
      </c>
      <c r="H12" s="35"/>
      <c r="I12" s="35">
        <f t="shared" ref="I12:I13" si="2">+G12+I11</f>
        <v>10000</v>
      </c>
      <c r="K12">
        <f>$E$30-E12</f>
        <v>23</v>
      </c>
      <c r="M12" s="23">
        <f t="shared" ref="M12:M13" si="3">(A12*K12)+I12</f>
        <v>240000</v>
      </c>
      <c r="O12" s="24">
        <f>M12/$M$30</f>
        <v>0.20219039595619209</v>
      </c>
      <c r="Q12">
        <f>SUM(S12:Y12)</f>
        <v>51.22</v>
      </c>
      <c r="S12">
        <f>+$S$2*C12</f>
        <v>51.22</v>
      </c>
    </row>
    <row r="13" spans="1:25">
      <c r="A13">
        <f>+'1.5" W Ind'!E4*1000</f>
        <v>22000</v>
      </c>
      <c r="C13">
        <f>+'1.5" W Ind'!R4</f>
        <v>2</v>
      </c>
      <c r="E13">
        <f t="shared" si="0"/>
        <v>3</v>
      </c>
      <c r="G13" s="35">
        <f t="shared" si="1"/>
        <v>44000</v>
      </c>
      <c r="H13" s="35"/>
      <c r="I13" s="35">
        <f t="shared" si="2"/>
        <v>54000</v>
      </c>
      <c r="K13">
        <f>$E$30-E13</f>
        <v>21</v>
      </c>
      <c r="M13" s="23">
        <f t="shared" si="3"/>
        <v>516000</v>
      </c>
      <c r="O13" s="24">
        <f>M13/$M$30</f>
        <v>0.43470935130581295</v>
      </c>
      <c r="Q13">
        <f t="shared" ref="Q13:Q30" si="4">SUM(S13:Y13)</f>
        <v>161.66</v>
      </c>
      <c r="S13">
        <f t="shared" ref="S13:S30" si="5">+$S$2*C13</f>
        <v>102.44</v>
      </c>
      <c r="V13">
        <f t="shared" ref="V13:V15" si="6">+$S$4*((A13-13000)/1000)*C13</f>
        <v>59.22</v>
      </c>
    </row>
    <row r="14" spans="1:25">
      <c r="A14">
        <f>+'1.5" W Ind'!E5*1000</f>
        <v>23000</v>
      </c>
      <c r="C14">
        <f>+'1.5" W Ind'!R5</f>
        <v>1</v>
      </c>
      <c r="E14">
        <f t="shared" ref="E14:E30" si="7">+E13+C14</f>
        <v>4</v>
      </c>
      <c r="G14" s="35">
        <f t="shared" ref="G14:G30" si="8">+A14*C14</f>
        <v>23000</v>
      </c>
      <c r="H14" s="35"/>
      <c r="I14" s="35">
        <f t="shared" ref="I14:I30" si="9">+G14+I13</f>
        <v>77000</v>
      </c>
      <c r="K14">
        <f t="shared" ref="K14:K30" si="10">$E$30-E14</f>
        <v>20</v>
      </c>
      <c r="M14" s="23">
        <f t="shared" ref="M14:M30" si="11">(A14*K14)+I14</f>
        <v>537000</v>
      </c>
      <c r="O14" s="24">
        <f t="shared" ref="O14:O30" si="12">M14/$M$30</f>
        <v>0.45240101095197977</v>
      </c>
      <c r="Q14">
        <f t="shared" si="4"/>
        <v>84.12</v>
      </c>
      <c r="S14">
        <f t="shared" si="5"/>
        <v>51.22</v>
      </c>
      <c r="V14">
        <f t="shared" si="6"/>
        <v>32.9</v>
      </c>
    </row>
    <row r="15" spans="1:25">
      <c r="A15">
        <f>+'1.5" W Ind'!E6*1000</f>
        <v>24000</v>
      </c>
      <c r="C15">
        <f>+'1.5" W Ind'!R6</f>
        <v>1</v>
      </c>
      <c r="E15">
        <f t="shared" si="7"/>
        <v>5</v>
      </c>
      <c r="G15" s="35">
        <f t="shared" si="8"/>
        <v>24000</v>
      </c>
      <c r="H15" s="35"/>
      <c r="I15" s="35">
        <f t="shared" si="9"/>
        <v>101000</v>
      </c>
      <c r="K15">
        <f t="shared" si="10"/>
        <v>19</v>
      </c>
      <c r="M15" s="23">
        <f t="shared" si="11"/>
        <v>557000</v>
      </c>
      <c r="O15" s="24">
        <f t="shared" si="12"/>
        <v>0.46925021061499578</v>
      </c>
      <c r="Q15">
        <f t="shared" si="4"/>
        <v>87.41</v>
      </c>
      <c r="S15">
        <f t="shared" si="5"/>
        <v>51.22</v>
      </c>
      <c r="V15">
        <f t="shared" si="6"/>
        <v>36.19</v>
      </c>
    </row>
    <row r="16" spans="1:25">
      <c r="A16">
        <f>+'1.5" W Ind'!E7*1000</f>
        <v>35000</v>
      </c>
      <c r="C16">
        <f>+'1.5" W Ind'!R7</f>
        <v>2</v>
      </c>
      <c r="E16">
        <f t="shared" si="7"/>
        <v>7</v>
      </c>
      <c r="G16" s="35">
        <f t="shared" si="8"/>
        <v>70000</v>
      </c>
      <c r="H16" s="35"/>
      <c r="I16" s="35">
        <f t="shared" si="9"/>
        <v>171000</v>
      </c>
      <c r="K16">
        <f t="shared" si="10"/>
        <v>17</v>
      </c>
      <c r="M16" s="23">
        <f t="shared" si="11"/>
        <v>766000</v>
      </c>
      <c r="O16" s="24">
        <f t="shared" si="12"/>
        <v>0.64532434709351305</v>
      </c>
      <c r="Q16">
        <f t="shared" si="4"/>
        <v>243.8</v>
      </c>
      <c r="S16">
        <f t="shared" si="5"/>
        <v>102.44</v>
      </c>
      <c r="V16">
        <f>+$S$4*12*C16</f>
        <v>78.960000000000008</v>
      </c>
      <c r="W16">
        <f t="shared" ref="W16:W22" si="13">$S$5*((A16-25000)/1000)*C16</f>
        <v>62.400000000000006</v>
      </c>
    </row>
    <row r="17" spans="1:25">
      <c r="A17">
        <f>+'1.5" W Ind'!E8*1000</f>
        <v>37000</v>
      </c>
      <c r="C17">
        <f>+'1.5" W Ind'!R8</f>
        <v>1</v>
      </c>
      <c r="E17">
        <f t="shared" si="7"/>
        <v>8</v>
      </c>
      <c r="G17" s="35">
        <f t="shared" si="8"/>
        <v>37000</v>
      </c>
      <c r="H17" s="35"/>
      <c r="I17" s="35">
        <f t="shared" si="9"/>
        <v>208000</v>
      </c>
      <c r="K17">
        <f t="shared" si="10"/>
        <v>16</v>
      </c>
      <c r="M17" s="23">
        <f t="shared" si="11"/>
        <v>800000</v>
      </c>
      <c r="O17" s="24">
        <f t="shared" si="12"/>
        <v>0.67396798652064027</v>
      </c>
      <c r="Q17">
        <f t="shared" si="4"/>
        <v>128.13999999999999</v>
      </c>
      <c r="S17">
        <f t="shared" si="5"/>
        <v>51.22</v>
      </c>
      <c r="V17">
        <f t="shared" ref="V17:V30" si="14">+$S$4*12*C17</f>
        <v>39.480000000000004</v>
      </c>
      <c r="W17">
        <f t="shared" si="13"/>
        <v>37.44</v>
      </c>
    </row>
    <row r="18" spans="1:25">
      <c r="A18">
        <f>+'1.5" W Ind'!E9*1000</f>
        <v>41000</v>
      </c>
      <c r="C18">
        <f>+'1.5" W Ind'!R9</f>
        <v>2</v>
      </c>
      <c r="E18">
        <f t="shared" si="7"/>
        <v>10</v>
      </c>
      <c r="G18" s="35">
        <f t="shared" si="8"/>
        <v>82000</v>
      </c>
      <c r="H18" s="35"/>
      <c r="I18" s="35">
        <f t="shared" si="9"/>
        <v>290000</v>
      </c>
      <c r="K18">
        <f t="shared" si="10"/>
        <v>14</v>
      </c>
      <c r="M18" s="23">
        <f t="shared" si="11"/>
        <v>864000</v>
      </c>
      <c r="O18" s="24">
        <f t="shared" si="12"/>
        <v>0.72788542544229151</v>
      </c>
      <c r="Q18">
        <f t="shared" si="4"/>
        <v>281.24</v>
      </c>
      <c r="S18">
        <f t="shared" si="5"/>
        <v>102.44</v>
      </c>
      <c r="V18">
        <f t="shared" si="14"/>
        <v>78.960000000000008</v>
      </c>
      <c r="W18">
        <f t="shared" si="13"/>
        <v>99.84</v>
      </c>
    </row>
    <row r="19" spans="1:25">
      <c r="A19">
        <f>+'1.5" W Ind'!E10*1000</f>
        <v>42000</v>
      </c>
      <c r="C19">
        <f>+'1.5" W Ind'!R10</f>
        <v>2</v>
      </c>
      <c r="E19">
        <f t="shared" si="7"/>
        <v>12</v>
      </c>
      <c r="G19" s="35">
        <f t="shared" si="8"/>
        <v>84000</v>
      </c>
      <c r="H19" s="35"/>
      <c r="I19" s="35">
        <f t="shared" si="9"/>
        <v>374000</v>
      </c>
      <c r="K19">
        <f t="shared" si="10"/>
        <v>12</v>
      </c>
      <c r="M19" s="23">
        <f t="shared" si="11"/>
        <v>878000</v>
      </c>
      <c r="O19" s="24">
        <f t="shared" si="12"/>
        <v>0.73967986520640272</v>
      </c>
      <c r="Q19">
        <f t="shared" si="4"/>
        <v>287.48</v>
      </c>
      <c r="S19">
        <f t="shared" si="5"/>
        <v>102.44</v>
      </c>
      <c r="V19">
        <f t="shared" si="14"/>
        <v>78.960000000000008</v>
      </c>
      <c r="W19">
        <f t="shared" si="13"/>
        <v>106.08</v>
      </c>
    </row>
    <row r="20" spans="1:25">
      <c r="A20">
        <f>+'1.5" W Ind'!E11*1000</f>
        <v>43000</v>
      </c>
      <c r="C20">
        <f>+'1.5" W Ind'!R11</f>
        <v>1</v>
      </c>
      <c r="E20">
        <f t="shared" si="7"/>
        <v>13</v>
      </c>
      <c r="G20" s="35">
        <f t="shared" si="8"/>
        <v>43000</v>
      </c>
      <c r="H20" s="35"/>
      <c r="I20" s="35">
        <f t="shared" si="9"/>
        <v>417000</v>
      </c>
      <c r="K20">
        <f t="shared" si="10"/>
        <v>11</v>
      </c>
      <c r="M20" s="23">
        <f t="shared" si="11"/>
        <v>890000</v>
      </c>
      <c r="O20" s="24">
        <f t="shared" si="12"/>
        <v>0.74978938500421233</v>
      </c>
      <c r="Q20">
        <f t="shared" si="4"/>
        <v>146.86000000000001</v>
      </c>
      <c r="S20">
        <f t="shared" si="5"/>
        <v>51.22</v>
      </c>
      <c r="V20">
        <f t="shared" si="14"/>
        <v>39.480000000000004</v>
      </c>
      <c r="W20">
        <f t="shared" si="13"/>
        <v>56.160000000000004</v>
      </c>
    </row>
    <row r="21" spans="1:25">
      <c r="A21">
        <f>+'1.5" W Ind'!E12*1000</f>
        <v>46000</v>
      </c>
      <c r="C21">
        <f>+'1.5" W Ind'!R12</f>
        <v>1</v>
      </c>
      <c r="E21">
        <f t="shared" si="7"/>
        <v>14</v>
      </c>
      <c r="G21" s="35">
        <f t="shared" si="8"/>
        <v>46000</v>
      </c>
      <c r="H21" s="35"/>
      <c r="I21" s="35">
        <f t="shared" si="9"/>
        <v>463000</v>
      </c>
      <c r="K21">
        <f t="shared" si="10"/>
        <v>10</v>
      </c>
      <c r="M21" s="23">
        <f t="shared" si="11"/>
        <v>923000</v>
      </c>
      <c r="O21" s="24">
        <f t="shared" si="12"/>
        <v>0.77759056444818875</v>
      </c>
      <c r="Q21">
        <f t="shared" si="4"/>
        <v>156.22</v>
      </c>
      <c r="S21">
        <f t="shared" si="5"/>
        <v>51.22</v>
      </c>
      <c r="V21">
        <f t="shared" si="14"/>
        <v>39.480000000000004</v>
      </c>
      <c r="W21">
        <f t="shared" si="13"/>
        <v>65.52</v>
      </c>
    </row>
    <row r="22" spans="1:25">
      <c r="A22">
        <f>+'1.5" W Ind'!E13*1000</f>
        <v>48000</v>
      </c>
      <c r="C22">
        <f>+'1.5" W Ind'!R13</f>
        <v>1</v>
      </c>
      <c r="E22">
        <f t="shared" si="7"/>
        <v>15</v>
      </c>
      <c r="G22" s="35">
        <f t="shared" si="8"/>
        <v>48000</v>
      </c>
      <c r="H22" s="35"/>
      <c r="I22" s="35">
        <f t="shared" si="9"/>
        <v>511000</v>
      </c>
      <c r="K22">
        <f t="shared" si="10"/>
        <v>9</v>
      </c>
      <c r="M22" s="23">
        <f t="shared" si="11"/>
        <v>943000</v>
      </c>
      <c r="O22" s="24">
        <f t="shared" si="12"/>
        <v>0.79443976411120476</v>
      </c>
      <c r="Q22">
        <f t="shared" si="4"/>
        <v>162.46</v>
      </c>
      <c r="S22">
        <f t="shared" si="5"/>
        <v>51.22</v>
      </c>
      <c r="V22">
        <f t="shared" si="14"/>
        <v>39.480000000000004</v>
      </c>
      <c r="W22">
        <f t="shared" si="13"/>
        <v>71.760000000000005</v>
      </c>
    </row>
    <row r="23" spans="1:25">
      <c r="A23">
        <f>+'1.5" W Ind'!E14*1000</f>
        <v>50000</v>
      </c>
      <c r="C23">
        <f>+'1.5" W Ind'!R14</f>
        <v>2</v>
      </c>
      <c r="E23">
        <f t="shared" si="7"/>
        <v>17</v>
      </c>
      <c r="G23" s="35">
        <f t="shared" si="8"/>
        <v>100000</v>
      </c>
      <c r="H23" s="35"/>
      <c r="I23" s="35">
        <f t="shared" si="9"/>
        <v>611000</v>
      </c>
      <c r="K23">
        <f t="shared" si="10"/>
        <v>7</v>
      </c>
      <c r="M23" s="23">
        <f t="shared" si="11"/>
        <v>961000</v>
      </c>
      <c r="O23" s="24">
        <f t="shared" si="12"/>
        <v>0.80960404380791917</v>
      </c>
      <c r="Q23">
        <f t="shared" si="4"/>
        <v>337.4</v>
      </c>
      <c r="S23">
        <f t="shared" si="5"/>
        <v>102.44</v>
      </c>
      <c r="V23">
        <f t="shared" si="14"/>
        <v>78.960000000000008</v>
      </c>
      <c r="W23" s="31">
        <f>$S$5*25*C23</f>
        <v>156</v>
      </c>
      <c r="X23">
        <f>+$S$6*((A23-50000)/1000)*C23</f>
        <v>0</v>
      </c>
    </row>
    <row r="24" spans="1:25">
      <c r="A24">
        <f>+'1.5" W Ind'!E15*1000</f>
        <v>52000</v>
      </c>
      <c r="C24">
        <f>+'1.5" W Ind'!R15</f>
        <v>1</v>
      </c>
      <c r="E24">
        <f t="shared" si="7"/>
        <v>18</v>
      </c>
      <c r="G24" s="35">
        <f t="shared" si="8"/>
        <v>52000</v>
      </c>
      <c r="H24" s="35"/>
      <c r="I24" s="35">
        <f t="shared" si="9"/>
        <v>663000</v>
      </c>
      <c r="K24">
        <f t="shared" si="10"/>
        <v>6</v>
      </c>
      <c r="M24" s="23">
        <f t="shared" si="11"/>
        <v>975000</v>
      </c>
      <c r="O24" s="24">
        <f t="shared" si="12"/>
        <v>0.82139848357203038</v>
      </c>
      <c r="Q24">
        <f t="shared" si="4"/>
        <v>174.28</v>
      </c>
      <c r="S24">
        <f t="shared" si="5"/>
        <v>51.22</v>
      </c>
      <c r="V24">
        <f t="shared" si="14"/>
        <v>39.480000000000004</v>
      </c>
      <c r="W24" s="31">
        <f t="shared" ref="W24:W30" si="15">$S$5*25*C24</f>
        <v>78</v>
      </c>
      <c r="X24">
        <f t="shared" ref="X24:X28" si="16">+$S$6*((A24-50000)/1000)*C24</f>
        <v>5.58</v>
      </c>
    </row>
    <row r="25" spans="1:25">
      <c r="A25">
        <f>+'1.5" W Ind'!E16*1000</f>
        <v>54000</v>
      </c>
      <c r="C25">
        <f>+'1.5" W Ind'!R16</f>
        <v>1</v>
      </c>
      <c r="E25">
        <f t="shared" si="7"/>
        <v>19</v>
      </c>
      <c r="G25" s="35">
        <f t="shared" si="8"/>
        <v>54000</v>
      </c>
      <c r="H25" s="35"/>
      <c r="I25" s="35">
        <f t="shared" si="9"/>
        <v>717000</v>
      </c>
      <c r="K25">
        <f t="shared" si="10"/>
        <v>5</v>
      </c>
      <c r="M25" s="23">
        <f t="shared" si="11"/>
        <v>987000</v>
      </c>
      <c r="O25" s="24">
        <f t="shared" si="12"/>
        <v>0.83150800336983999</v>
      </c>
      <c r="Q25">
        <f t="shared" si="4"/>
        <v>179.85999999999999</v>
      </c>
      <c r="S25">
        <f t="shared" si="5"/>
        <v>51.22</v>
      </c>
      <c r="V25">
        <f t="shared" si="14"/>
        <v>39.480000000000004</v>
      </c>
      <c r="W25" s="31">
        <f t="shared" si="15"/>
        <v>78</v>
      </c>
      <c r="X25">
        <f t="shared" si="16"/>
        <v>11.16</v>
      </c>
    </row>
    <row r="26" spans="1:25">
      <c r="A26">
        <f>+'1.5" W Ind'!E17*1000</f>
        <v>55000</v>
      </c>
      <c r="C26">
        <f>+'1.5" W Ind'!R17</f>
        <v>1</v>
      </c>
      <c r="E26">
        <f t="shared" si="7"/>
        <v>20</v>
      </c>
      <c r="G26" s="35">
        <f t="shared" si="8"/>
        <v>55000</v>
      </c>
      <c r="H26" s="35"/>
      <c r="I26" s="35">
        <f t="shared" si="9"/>
        <v>772000</v>
      </c>
      <c r="K26">
        <f t="shared" si="10"/>
        <v>4</v>
      </c>
      <c r="M26" s="23">
        <f t="shared" si="11"/>
        <v>992000</v>
      </c>
      <c r="O26" s="24">
        <f t="shared" si="12"/>
        <v>0.83572030328559388</v>
      </c>
      <c r="Q26">
        <f t="shared" si="4"/>
        <v>182.64999999999998</v>
      </c>
      <c r="S26">
        <f t="shared" si="5"/>
        <v>51.22</v>
      </c>
      <c r="V26">
        <f t="shared" si="14"/>
        <v>39.480000000000004</v>
      </c>
      <c r="W26" s="31">
        <f t="shared" si="15"/>
        <v>78</v>
      </c>
      <c r="X26">
        <f t="shared" si="16"/>
        <v>13.95</v>
      </c>
    </row>
    <row r="27" spans="1:25">
      <c r="A27">
        <f>+'1.5" W Ind'!E18*1000</f>
        <v>73000</v>
      </c>
      <c r="C27">
        <f>+'1.5" W Ind'!R18</f>
        <v>1</v>
      </c>
      <c r="E27">
        <f t="shared" si="7"/>
        <v>21</v>
      </c>
      <c r="G27" s="35">
        <f t="shared" si="8"/>
        <v>73000</v>
      </c>
      <c r="H27" s="35"/>
      <c r="I27" s="35">
        <f t="shared" si="9"/>
        <v>845000</v>
      </c>
      <c r="K27">
        <f t="shared" si="10"/>
        <v>3</v>
      </c>
      <c r="M27" s="23">
        <f t="shared" si="11"/>
        <v>1064000</v>
      </c>
      <c r="O27" s="24">
        <f t="shared" si="12"/>
        <v>0.89637742207245152</v>
      </c>
      <c r="Q27">
        <f t="shared" si="4"/>
        <v>232.87</v>
      </c>
      <c r="S27">
        <f t="shared" si="5"/>
        <v>51.22</v>
      </c>
      <c r="V27">
        <f t="shared" si="14"/>
        <v>39.480000000000004</v>
      </c>
      <c r="W27" s="31">
        <f t="shared" si="15"/>
        <v>78</v>
      </c>
      <c r="X27">
        <f t="shared" si="16"/>
        <v>64.17</v>
      </c>
    </row>
    <row r="28" spans="1:25">
      <c r="A28">
        <f>+'1.5" W Ind'!E19*1000</f>
        <v>86000</v>
      </c>
      <c r="C28">
        <f>+'1.5" W Ind'!R19</f>
        <v>1</v>
      </c>
      <c r="E28">
        <f t="shared" si="7"/>
        <v>22</v>
      </c>
      <c r="G28" s="35">
        <f t="shared" si="8"/>
        <v>86000</v>
      </c>
      <c r="H28" s="35"/>
      <c r="I28" s="35">
        <f t="shared" si="9"/>
        <v>931000</v>
      </c>
      <c r="K28">
        <f t="shared" si="10"/>
        <v>2</v>
      </c>
      <c r="M28" s="23">
        <f t="shared" si="11"/>
        <v>1103000</v>
      </c>
      <c r="O28" s="24">
        <f t="shared" si="12"/>
        <v>0.92923336141533275</v>
      </c>
      <c r="Q28">
        <f t="shared" si="4"/>
        <v>269.14</v>
      </c>
      <c r="S28">
        <f t="shared" si="5"/>
        <v>51.22</v>
      </c>
      <c r="V28">
        <f t="shared" si="14"/>
        <v>39.480000000000004</v>
      </c>
      <c r="W28" s="31">
        <f t="shared" si="15"/>
        <v>78</v>
      </c>
      <c r="X28">
        <f t="shared" si="16"/>
        <v>100.44</v>
      </c>
    </row>
    <row r="29" spans="1:25">
      <c r="A29">
        <f>+'1.5" W Ind'!E20*1000</f>
        <v>106000</v>
      </c>
      <c r="C29">
        <f>+'1.5" W Ind'!R20</f>
        <v>1</v>
      </c>
      <c r="E29">
        <f t="shared" si="7"/>
        <v>23</v>
      </c>
      <c r="G29" s="35">
        <f t="shared" si="8"/>
        <v>106000</v>
      </c>
      <c r="H29" s="35"/>
      <c r="I29" s="35">
        <f t="shared" si="9"/>
        <v>1037000</v>
      </c>
      <c r="K29">
        <f t="shared" si="10"/>
        <v>1</v>
      </c>
      <c r="M29" s="23">
        <f t="shared" si="11"/>
        <v>1143000</v>
      </c>
      <c r="O29" s="24">
        <f t="shared" si="12"/>
        <v>0.96293176074136477</v>
      </c>
      <c r="Q29">
        <f t="shared" si="4"/>
        <v>323.5</v>
      </c>
      <c r="S29">
        <f t="shared" si="5"/>
        <v>51.22</v>
      </c>
      <c r="V29">
        <f t="shared" si="14"/>
        <v>39.480000000000004</v>
      </c>
      <c r="W29" s="31">
        <f t="shared" si="15"/>
        <v>78</v>
      </c>
      <c r="X29">
        <f>+$S$6*50*C29</f>
        <v>139.5</v>
      </c>
      <c r="Y29">
        <f>+$S$7*((A29-100000)/1000)*C29</f>
        <v>15.299999999999999</v>
      </c>
    </row>
    <row r="30" spans="1:25">
      <c r="A30">
        <f>+'1.5" W Ind'!E21*1000</f>
        <v>150000</v>
      </c>
      <c r="C30">
        <f>+'1.5" W Ind'!R21</f>
        <v>1</v>
      </c>
      <c r="E30">
        <f t="shared" si="7"/>
        <v>24</v>
      </c>
      <c r="G30" s="35">
        <f t="shared" si="8"/>
        <v>150000</v>
      </c>
      <c r="H30" s="35"/>
      <c r="I30" s="35">
        <f t="shared" si="9"/>
        <v>1187000</v>
      </c>
      <c r="K30">
        <f t="shared" si="10"/>
        <v>0</v>
      </c>
      <c r="M30" s="23">
        <f t="shared" si="11"/>
        <v>1187000</v>
      </c>
      <c r="O30" s="24">
        <f t="shared" si="12"/>
        <v>1</v>
      </c>
      <c r="Q30">
        <f t="shared" si="4"/>
        <v>435.7</v>
      </c>
      <c r="S30">
        <f t="shared" si="5"/>
        <v>51.22</v>
      </c>
      <c r="V30">
        <f t="shared" si="14"/>
        <v>39.480000000000004</v>
      </c>
      <c r="W30" s="31">
        <f t="shared" si="15"/>
        <v>78</v>
      </c>
      <c r="X30">
        <f>+$S$6*50*C30</f>
        <v>139.5</v>
      </c>
      <c r="Y30">
        <f>+$S$7*((A30-100000)/1000)*C30</f>
        <v>127.49999999999999</v>
      </c>
    </row>
    <row r="32" spans="1:25">
      <c r="Q32">
        <f>SUM(Q12:Q30)</f>
        <v>3926.01</v>
      </c>
      <c r="S32">
        <f>SUM(S12:S30)</f>
        <v>1229.2800000000004</v>
      </c>
      <c r="V32">
        <f t="shared" ref="V32:Y32" si="17">SUM(V12:V30)</f>
        <v>878.43000000000029</v>
      </c>
      <c r="W32">
        <f t="shared" si="17"/>
        <v>1201.2</v>
      </c>
      <c r="X32">
        <f t="shared" si="17"/>
        <v>474.3</v>
      </c>
      <c r="Y32">
        <f t="shared" si="17"/>
        <v>142.79999999999998</v>
      </c>
    </row>
    <row r="34" spans="19:25">
      <c r="S34" s="212">
        <f>+S32/S2</f>
        <v>24.000000000000007</v>
      </c>
      <c r="T34" s="212"/>
      <c r="U34" s="212"/>
      <c r="V34" s="212">
        <f>+V32/S4</f>
        <v>267.00000000000011</v>
      </c>
      <c r="W34" s="212">
        <f>+W32/S5</f>
        <v>385</v>
      </c>
      <c r="X34" s="212">
        <f>+X32/S6</f>
        <v>170</v>
      </c>
      <c r="Y34" s="212">
        <f>+Y32/S7</f>
        <v>56</v>
      </c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R143"/>
  <sheetViews>
    <sheetView workbookViewId="0">
      <selection activeCell="E3" sqref="E3:E143"/>
    </sheetView>
  </sheetViews>
  <sheetFormatPr defaultRowHeight="12.75"/>
  <sheetData>
    <row r="1" spans="1:18" s="1" customFormat="1" ht="12.75" customHeight="1">
      <c r="A1" s="1" t="s">
        <v>56</v>
      </c>
      <c r="B1" s="1" t="s">
        <v>55</v>
      </c>
      <c r="C1" s="1" t="s">
        <v>0</v>
      </c>
      <c r="D1" s="1" t="s">
        <v>54</v>
      </c>
      <c r="E1" s="1" t="s">
        <v>302</v>
      </c>
      <c r="F1" s="3" t="s">
        <v>1</v>
      </c>
      <c r="G1" s="3" t="s">
        <v>2</v>
      </c>
      <c r="H1" s="3" t="s">
        <v>3</v>
      </c>
      <c r="I1" s="3" t="s">
        <v>4</v>
      </c>
      <c r="J1" s="3" t="s">
        <v>5</v>
      </c>
      <c r="K1" s="3" t="s">
        <v>6</v>
      </c>
      <c r="L1" s="3" t="s">
        <v>7</v>
      </c>
      <c r="M1" s="3" t="s">
        <v>8</v>
      </c>
      <c r="N1" s="3" t="s">
        <v>9</v>
      </c>
      <c r="O1" s="3" t="s">
        <v>10</v>
      </c>
      <c r="P1" s="3" t="s">
        <v>11</v>
      </c>
      <c r="Q1" s="3" t="s">
        <v>12</v>
      </c>
      <c r="R1" s="1" t="s">
        <v>13</v>
      </c>
    </row>
    <row r="3" spans="1:18" s="1" customFormat="1" ht="12.75" customHeight="1">
      <c r="A3" s="3" t="s">
        <v>27</v>
      </c>
      <c r="B3" s="3" t="s">
        <v>28</v>
      </c>
      <c r="C3" s="3" t="s">
        <v>29</v>
      </c>
      <c r="D3" s="3" t="s">
        <v>23</v>
      </c>
      <c r="E3" s="29">
        <v>0</v>
      </c>
      <c r="F3" s="2">
        <v>1</v>
      </c>
      <c r="G3" s="2">
        <v>2</v>
      </c>
      <c r="H3" s="2">
        <v>2</v>
      </c>
      <c r="I3" s="2">
        <v>2</v>
      </c>
      <c r="J3" s="2">
        <v>2</v>
      </c>
      <c r="K3" s="2">
        <v>2</v>
      </c>
      <c r="L3" s="2">
        <v>3</v>
      </c>
      <c r="M3" s="2">
        <v>1</v>
      </c>
      <c r="N3" s="2">
        <v>1</v>
      </c>
      <c r="O3" s="2">
        <v>1</v>
      </c>
      <c r="P3" s="2">
        <v>1</v>
      </c>
      <c r="Q3" s="2">
        <v>1</v>
      </c>
      <c r="R3" s="1">
        <f>SUM(F3:Q3)</f>
        <v>19</v>
      </c>
    </row>
    <row r="4" spans="1:18" s="1" customFormat="1" ht="12.75" customHeight="1">
      <c r="A4" s="3" t="s">
        <v>27</v>
      </c>
      <c r="B4" s="3" t="s">
        <v>28</v>
      </c>
      <c r="C4" s="3" t="s">
        <v>29</v>
      </c>
      <c r="D4" s="3" t="s">
        <v>23</v>
      </c>
      <c r="E4" s="29">
        <v>1</v>
      </c>
      <c r="L4" s="2">
        <v>1</v>
      </c>
      <c r="R4" s="2">
        <v>1</v>
      </c>
    </row>
    <row r="5" spans="1:18" s="1" customFormat="1" ht="12.75" customHeight="1">
      <c r="A5" s="3" t="s">
        <v>27</v>
      </c>
      <c r="B5" s="3" t="s">
        <v>28</v>
      </c>
      <c r="C5" s="3" t="s">
        <v>29</v>
      </c>
      <c r="D5" s="3" t="s">
        <v>23</v>
      </c>
      <c r="E5" s="29">
        <v>2</v>
      </c>
      <c r="F5" s="2">
        <v>2</v>
      </c>
      <c r="G5" s="2">
        <v>2</v>
      </c>
      <c r="H5" s="2">
        <v>1</v>
      </c>
      <c r="I5" s="2">
        <v>2</v>
      </c>
      <c r="J5" s="2">
        <v>1</v>
      </c>
      <c r="K5" s="2">
        <v>1</v>
      </c>
      <c r="M5" s="2">
        <v>1</v>
      </c>
      <c r="N5" s="2">
        <v>1</v>
      </c>
      <c r="O5" s="2">
        <v>1</v>
      </c>
      <c r="P5" s="2">
        <v>1</v>
      </c>
      <c r="Q5" s="2">
        <v>1</v>
      </c>
      <c r="R5" s="2">
        <v>14</v>
      </c>
    </row>
    <row r="6" spans="1:18" s="1" customFormat="1" ht="12.75" customHeight="1">
      <c r="A6" s="3" t="s">
        <v>27</v>
      </c>
      <c r="B6" s="3" t="s">
        <v>28</v>
      </c>
      <c r="C6" s="3" t="s">
        <v>29</v>
      </c>
      <c r="D6" s="3" t="s">
        <v>23</v>
      </c>
      <c r="E6" s="29">
        <v>3</v>
      </c>
      <c r="H6" s="2">
        <v>2</v>
      </c>
      <c r="I6" s="2">
        <v>2</v>
      </c>
      <c r="J6" s="2">
        <v>1</v>
      </c>
      <c r="P6" s="2">
        <v>1</v>
      </c>
      <c r="Q6" s="2">
        <v>1</v>
      </c>
      <c r="R6" s="2">
        <v>7</v>
      </c>
    </row>
    <row r="7" spans="1:18" s="1" customFormat="1" ht="12.75" customHeight="1">
      <c r="A7" s="3" t="s">
        <v>27</v>
      </c>
      <c r="B7" s="3" t="s">
        <v>28</v>
      </c>
      <c r="C7" s="3" t="s">
        <v>29</v>
      </c>
      <c r="D7" s="3" t="s">
        <v>23</v>
      </c>
      <c r="E7" s="29">
        <v>4</v>
      </c>
      <c r="I7" s="2">
        <v>1</v>
      </c>
      <c r="J7" s="2">
        <v>1</v>
      </c>
      <c r="K7" s="2">
        <v>1</v>
      </c>
      <c r="M7" s="2">
        <v>1</v>
      </c>
      <c r="R7" s="2">
        <v>4</v>
      </c>
    </row>
    <row r="8" spans="1:18" s="1" customFormat="1" ht="12.75" customHeight="1">
      <c r="A8" s="3" t="s">
        <v>27</v>
      </c>
      <c r="B8" s="3" t="s">
        <v>28</v>
      </c>
      <c r="C8" s="3" t="s">
        <v>29</v>
      </c>
      <c r="D8" s="3" t="s">
        <v>23</v>
      </c>
      <c r="E8" s="29">
        <v>5</v>
      </c>
      <c r="F8" s="2">
        <v>2</v>
      </c>
      <c r="G8" s="2">
        <v>1</v>
      </c>
      <c r="H8" s="2">
        <v>1</v>
      </c>
      <c r="K8" s="2">
        <v>1</v>
      </c>
      <c r="N8" s="2">
        <v>1</v>
      </c>
      <c r="O8" s="2">
        <v>1</v>
      </c>
      <c r="P8" s="2">
        <v>2</v>
      </c>
      <c r="Q8" s="2">
        <v>1</v>
      </c>
      <c r="R8" s="2">
        <v>10</v>
      </c>
    </row>
    <row r="9" spans="1:18" s="1" customFormat="1" ht="12.75" customHeight="1">
      <c r="A9" s="3" t="s">
        <v>27</v>
      </c>
      <c r="B9" s="3" t="s">
        <v>28</v>
      </c>
      <c r="C9" s="3" t="s">
        <v>29</v>
      </c>
      <c r="D9" s="3" t="s">
        <v>23</v>
      </c>
      <c r="E9" s="29">
        <v>6</v>
      </c>
      <c r="H9" s="2">
        <v>2</v>
      </c>
      <c r="M9" s="2">
        <v>1</v>
      </c>
      <c r="N9" s="2">
        <v>3</v>
      </c>
      <c r="Q9" s="2">
        <v>1</v>
      </c>
      <c r="R9" s="2">
        <v>7</v>
      </c>
    </row>
    <row r="10" spans="1:18" s="1" customFormat="1" ht="12.75" customHeight="1">
      <c r="A10" s="3" t="s">
        <v>27</v>
      </c>
      <c r="B10" s="3" t="s">
        <v>28</v>
      </c>
      <c r="C10" s="3" t="s">
        <v>29</v>
      </c>
      <c r="D10" s="3" t="s">
        <v>23</v>
      </c>
      <c r="E10" s="29">
        <v>7</v>
      </c>
      <c r="G10" s="2">
        <v>1</v>
      </c>
      <c r="I10" s="2">
        <v>1</v>
      </c>
      <c r="J10" s="2">
        <v>1</v>
      </c>
      <c r="K10" s="2">
        <v>1</v>
      </c>
      <c r="L10" s="2">
        <v>3</v>
      </c>
      <c r="M10" s="2">
        <v>2</v>
      </c>
      <c r="O10" s="2">
        <v>2</v>
      </c>
      <c r="P10" s="2">
        <v>2</v>
      </c>
      <c r="Q10" s="2">
        <v>1</v>
      </c>
      <c r="R10" s="2">
        <v>14</v>
      </c>
    </row>
    <row r="11" spans="1:18" s="1" customFormat="1" ht="12.75" customHeight="1">
      <c r="A11" s="3" t="s">
        <v>27</v>
      </c>
      <c r="B11" s="3" t="s">
        <v>28</v>
      </c>
      <c r="C11" s="3" t="s">
        <v>29</v>
      </c>
      <c r="D11" s="3" t="s">
        <v>23</v>
      </c>
      <c r="E11" s="29">
        <v>8</v>
      </c>
      <c r="I11" s="2">
        <v>1</v>
      </c>
      <c r="J11" s="2">
        <v>2</v>
      </c>
      <c r="M11" s="2">
        <v>1</v>
      </c>
      <c r="P11" s="2">
        <v>1</v>
      </c>
      <c r="Q11" s="2">
        <v>1</v>
      </c>
      <c r="R11" s="2">
        <v>6</v>
      </c>
    </row>
    <row r="12" spans="1:18" s="1" customFormat="1" ht="12.75" customHeight="1">
      <c r="A12" s="3" t="s">
        <v>27</v>
      </c>
      <c r="B12" s="3" t="s">
        <v>28</v>
      </c>
      <c r="C12" s="3" t="s">
        <v>29</v>
      </c>
      <c r="D12" s="3" t="s">
        <v>23</v>
      </c>
      <c r="E12" s="29">
        <v>9</v>
      </c>
      <c r="F12" s="2">
        <v>1</v>
      </c>
      <c r="G12" s="2">
        <v>2</v>
      </c>
      <c r="H12" s="2">
        <v>1</v>
      </c>
      <c r="I12" s="2">
        <v>1</v>
      </c>
      <c r="J12" s="2">
        <v>1</v>
      </c>
      <c r="K12" s="2">
        <v>1</v>
      </c>
      <c r="L12" s="2">
        <v>1</v>
      </c>
      <c r="M12" s="2">
        <v>1</v>
      </c>
      <c r="R12" s="2">
        <v>9</v>
      </c>
    </row>
    <row r="13" spans="1:18" s="1" customFormat="1" ht="12.75" customHeight="1">
      <c r="A13" s="3" t="s">
        <v>27</v>
      </c>
      <c r="B13" s="3" t="s">
        <v>28</v>
      </c>
      <c r="C13" s="3" t="s">
        <v>29</v>
      </c>
      <c r="D13" s="3" t="s">
        <v>23</v>
      </c>
      <c r="E13" s="29">
        <v>10</v>
      </c>
      <c r="F13" s="2">
        <v>1</v>
      </c>
      <c r="I13" s="2">
        <v>1</v>
      </c>
      <c r="K13" s="2">
        <v>1</v>
      </c>
      <c r="O13" s="2">
        <v>1</v>
      </c>
      <c r="Q13" s="2">
        <v>1</v>
      </c>
      <c r="R13" s="2">
        <v>5</v>
      </c>
    </row>
    <row r="14" spans="1:18" s="1" customFormat="1" ht="12.75" customHeight="1">
      <c r="A14" s="3" t="s">
        <v>27</v>
      </c>
      <c r="B14" s="3" t="s">
        <v>28</v>
      </c>
      <c r="C14" s="3" t="s">
        <v>29</v>
      </c>
      <c r="D14" s="3" t="s">
        <v>23</v>
      </c>
      <c r="E14" s="29">
        <v>11</v>
      </c>
      <c r="H14" s="2">
        <v>1</v>
      </c>
      <c r="R14" s="2">
        <v>1</v>
      </c>
    </row>
    <row r="15" spans="1:18" s="1" customFormat="1" ht="12.75" customHeight="1">
      <c r="A15" s="3" t="s">
        <v>27</v>
      </c>
      <c r="B15" s="3" t="s">
        <v>28</v>
      </c>
      <c r="C15" s="3" t="s">
        <v>29</v>
      </c>
      <c r="D15" s="3" t="s">
        <v>23</v>
      </c>
      <c r="E15" s="29">
        <v>12</v>
      </c>
      <c r="F15" s="2">
        <v>1</v>
      </c>
      <c r="N15" s="2">
        <v>2</v>
      </c>
      <c r="R15" s="2">
        <v>3</v>
      </c>
    </row>
    <row r="16" spans="1:18" s="1" customFormat="1" ht="12.75" customHeight="1">
      <c r="A16" s="3" t="s">
        <v>27</v>
      </c>
      <c r="B16" s="3" t="s">
        <v>28</v>
      </c>
      <c r="C16" s="3" t="s">
        <v>29</v>
      </c>
      <c r="D16" s="3" t="s">
        <v>23</v>
      </c>
      <c r="E16" s="29">
        <v>13</v>
      </c>
      <c r="I16" s="2">
        <v>1</v>
      </c>
      <c r="L16" s="2">
        <v>1</v>
      </c>
      <c r="R16" s="2">
        <v>2</v>
      </c>
    </row>
    <row r="17" spans="1:18" s="1" customFormat="1" ht="12.75" customHeight="1">
      <c r="A17" s="3" t="s">
        <v>27</v>
      </c>
      <c r="B17" s="3" t="s">
        <v>28</v>
      </c>
      <c r="C17" s="3" t="s">
        <v>29</v>
      </c>
      <c r="D17" s="3" t="s">
        <v>23</v>
      </c>
      <c r="E17" s="29">
        <v>14</v>
      </c>
      <c r="J17" s="2">
        <v>1</v>
      </c>
      <c r="R17" s="2">
        <v>1</v>
      </c>
    </row>
    <row r="18" spans="1:18" s="1" customFormat="1" ht="12.75" customHeight="1">
      <c r="A18" s="3" t="s">
        <v>27</v>
      </c>
      <c r="B18" s="3" t="s">
        <v>28</v>
      </c>
      <c r="C18" s="3" t="s">
        <v>29</v>
      </c>
      <c r="D18" s="3" t="s">
        <v>23</v>
      </c>
      <c r="E18" s="29">
        <v>15</v>
      </c>
      <c r="I18" s="2">
        <v>1</v>
      </c>
      <c r="J18" s="2">
        <v>1</v>
      </c>
      <c r="L18" s="2">
        <v>1</v>
      </c>
      <c r="M18" s="2">
        <v>1</v>
      </c>
      <c r="N18" s="2">
        <v>1</v>
      </c>
      <c r="R18" s="2">
        <v>5</v>
      </c>
    </row>
    <row r="19" spans="1:18" s="1" customFormat="1" ht="12.75" customHeight="1">
      <c r="A19" s="3" t="s">
        <v>27</v>
      </c>
      <c r="B19" s="3" t="s">
        <v>28</v>
      </c>
      <c r="C19" s="3" t="s">
        <v>29</v>
      </c>
      <c r="D19" s="3" t="s">
        <v>23</v>
      </c>
      <c r="E19" s="29">
        <v>16</v>
      </c>
      <c r="J19" s="2">
        <v>1</v>
      </c>
      <c r="P19" s="2">
        <v>1</v>
      </c>
      <c r="R19" s="2">
        <v>2</v>
      </c>
    </row>
    <row r="20" spans="1:18" s="1" customFormat="1" ht="12.75" customHeight="1">
      <c r="A20" s="3" t="s">
        <v>27</v>
      </c>
      <c r="B20" s="3" t="s">
        <v>28</v>
      </c>
      <c r="C20" s="3" t="s">
        <v>29</v>
      </c>
      <c r="D20" s="3" t="s">
        <v>23</v>
      </c>
      <c r="E20" s="29">
        <v>17</v>
      </c>
      <c r="G20" s="2">
        <v>1</v>
      </c>
      <c r="H20" s="2">
        <v>1</v>
      </c>
      <c r="J20" s="2">
        <v>1</v>
      </c>
      <c r="L20" s="2">
        <v>1</v>
      </c>
      <c r="N20" s="2">
        <v>1</v>
      </c>
      <c r="O20" s="2">
        <v>1</v>
      </c>
      <c r="P20" s="2">
        <v>1</v>
      </c>
      <c r="Q20" s="2">
        <v>2</v>
      </c>
      <c r="R20" s="2">
        <v>9</v>
      </c>
    </row>
    <row r="21" spans="1:18" s="1" customFormat="1" ht="12.75" customHeight="1">
      <c r="A21" s="3" t="s">
        <v>27</v>
      </c>
      <c r="B21" s="3" t="s">
        <v>28</v>
      </c>
      <c r="C21" s="3" t="s">
        <v>29</v>
      </c>
      <c r="D21" s="3" t="s">
        <v>23</v>
      </c>
      <c r="E21" s="29">
        <v>18</v>
      </c>
      <c r="I21" s="2">
        <v>2</v>
      </c>
      <c r="K21" s="2">
        <v>1</v>
      </c>
      <c r="M21" s="2">
        <v>1</v>
      </c>
      <c r="P21" s="2">
        <v>1</v>
      </c>
      <c r="R21" s="2">
        <v>5</v>
      </c>
    </row>
    <row r="22" spans="1:18" s="1" customFormat="1" ht="12.75" customHeight="1">
      <c r="A22" s="3" t="s">
        <v>27</v>
      </c>
      <c r="B22" s="3" t="s">
        <v>28</v>
      </c>
      <c r="C22" s="3" t="s">
        <v>29</v>
      </c>
      <c r="D22" s="3" t="s">
        <v>23</v>
      </c>
      <c r="E22" s="29">
        <v>19</v>
      </c>
      <c r="H22" s="2">
        <v>1</v>
      </c>
      <c r="N22" s="2">
        <v>1</v>
      </c>
      <c r="O22" s="2">
        <v>2</v>
      </c>
      <c r="R22" s="2">
        <v>4</v>
      </c>
    </row>
    <row r="23" spans="1:18" s="1" customFormat="1" ht="12.75" customHeight="1">
      <c r="A23" s="3" t="s">
        <v>27</v>
      </c>
      <c r="B23" s="3" t="s">
        <v>28</v>
      </c>
      <c r="C23" s="3" t="s">
        <v>29</v>
      </c>
      <c r="D23" s="3" t="s">
        <v>23</v>
      </c>
      <c r="E23" s="29">
        <v>20</v>
      </c>
      <c r="H23" s="2">
        <v>1</v>
      </c>
      <c r="K23" s="2">
        <v>2</v>
      </c>
      <c r="L23" s="2">
        <v>1</v>
      </c>
      <c r="M23" s="2">
        <v>1</v>
      </c>
      <c r="R23" s="2">
        <v>5</v>
      </c>
    </row>
    <row r="24" spans="1:18" s="1" customFormat="1" ht="12.75" customHeight="1">
      <c r="A24" s="3" t="s">
        <v>27</v>
      </c>
      <c r="B24" s="3" t="s">
        <v>28</v>
      </c>
      <c r="C24" s="3" t="s">
        <v>29</v>
      </c>
      <c r="D24" s="3" t="s">
        <v>23</v>
      </c>
      <c r="E24" s="29">
        <v>21</v>
      </c>
      <c r="I24" s="2">
        <v>1</v>
      </c>
      <c r="J24" s="2">
        <v>1</v>
      </c>
      <c r="K24" s="2">
        <v>1</v>
      </c>
      <c r="M24" s="2">
        <v>1</v>
      </c>
      <c r="R24" s="2">
        <v>4</v>
      </c>
    </row>
    <row r="25" spans="1:18" s="1" customFormat="1" ht="12.75" customHeight="1">
      <c r="A25" s="3" t="s">
        <v>27</v>
      </c>
      <c r="B25" s="3" t="s">
        <v>28</v>
      </c>
      <c r="C25" s="3" t="s">
        <v>29</v>
      </c>
      <c r="D25" s="3" t="s">
        <v>23</v>
      </c>
      <c r="E25" s="29">
        <v>22</v>
      </c>
      <c r="F25" s="2">
        <v>1</v>
      </c>
      <c r="K25" s="2">
        <v>1</v>
      </c>
      <c r="N25" s="2">
        <v>1</v>
      </c>
      <c r="P25" s="2">
        <v>1</v>
      </c>
      <c r="Q25" s="2">
        <v>1</v>
      </c>
      <c r="R25" s="2">
        <v>5</v>
      </c>
    </row>
    <row r="26" spans="1:18" s="1" customFormat="1" ht="12.75" customHeight="1">
      <c r="A26" s="3" t="s">
        <v>27</v>
      </c>
      <c r="B26" s="3" t="s">
        <v>28</v>
      </c>
      <c r="C26" s="3" t="s">
        <v>29</v>
      </c>
      <c r="D26" s="3" t="s">
        <v>23</v>
      </c>
      <c r="E26" s="29">
        <v>23</v>
      </c>
      <c r="F26" s="2">
        <v>1</v>
      </c>
      <c r="G26" s="2">
        <v>2</v>
      </c>
      <c r="H26" s="2">
        <v>1</v>
      </c>
      <c r="J26" s="2">
        <v>1</v>
      </c>
      <c r="L26" s="2">
        <v>1</v>
      </c>
      <c r="P26" s="2">
        <v>2</v>
      </c>
      <c r="Q26" s="2">
        <v>2</v>
      </c>
      <c r="R26" s="2">
        <v>10</v>
      </c>
    </row>
    <row r="27" spans="1:18" s="1" customFormat="1" ht="12.75" customHeight="1">
      <c r="A27" s="3" t="s">
        <v>27</v>
      </c>
      <c r="B27" s="3" t="s">
        <v>28</v>
      </c>
      <c r="C27" s="3" t="s">
        <v>29</v>
      </c>
      <c r="D27" s="3" t="s">
        <v>23</v>
      </c>
      <c r="E27" s="29">
        <v>24</v>
      </c>
      <c r="F27" s="2">
        <v>1</v>
      </c>
      <c r="L27" s="2">
        <v>1</v>
      </c>
      <c r="N27" s="2">
        <v>1</v>
      </c>
      <c r="O27" s="2">
        <v>1</v>
      </c>
      <c r="Q27" s="2">
        <v>1</v>
      </c>
      <c r="R27" s="2">
        <v>5</v>
      </c>
    </row>
    <row r="28" spans="1:18" s="1" customFormat="1" ht="12.75" customHeight="1">
      <c r="A28" s="3" t="s">
        <v>27</v>
      </c>
      <c r="B28" s="3" t="s">
        <v>28</v>
      </c>
      <c r="C28" s="3" t="s">
        <v>29</v>
      </c>
      <c r="D28" s="3" t="s">
        <v>23</v>
      </c>
      <c r="E28" s="29">
        <v>25</v>
      </c>
      <c r="F28" s="2">
        <v>1</v>
      </c>
      <c r="I28" s="2">
        <v>1</v>
      </c>
      <c r="O28" s="2">
        <v>1</v>
      </c>
      <c r="P28" s="2">
        <v>1</v>
      </c>
      <c r="R28" s="2">
        <v>4</v>
      </c>
    </row>
    <row r="29" spans="1:18" s="1" customFormat="1" ht="12.75" customHeight="1">
      <c r="A29" s="3" t="s">
        <v>27</v>
      </c>
      <c r="B29" s="3" t="s">
        <v>28</v>
      </c>
      <c r="C29" s="3" t="s">
        <v>29</v>
      </c>
      <c r="D29" s="3" t="s">
        <v>23</v>
      </c>
      <c r="E29" s="29">
        <v>26</v>
      </c>
      <c r="F29" s="2">
        <v>2</v>
      </c>
      <c r="G29" s="2">
        <v>3</v>
      </c>
      <c r="M29" s="2">
        <v>2</v>
      </c>
      <c r="R29" s="2">
        <v>7</v>
      </c>
    </row>
    <row r="30" spans="1:18" s="1" customFormat="1" ht="12.75" customHeight="1">
      <c r="A30" s="3" t="s">
        <v>27</v>
      </c>
      <c r="B30" s="3" t="s">
        <v>28</v>
      </c>
      <c r="C30" s="3" t="s">
        <v>29</v>
      </c>
      <c r="D30" s="3" t="s">
        <v>23</v>
      </c>
      <c r="E30" s="29">
        <v>27</v>
      </c>
      <c r="H30" s="2">
        <v>1</v>
      </c>
      <c r="I30" s="2">
        <v>1</v>
      </c>
      <c r="J30" s="2">
        <v>2</v>
      </c>
      <c r="K30" s="2">
        <v>1</v>
      </c>
      <c r="L30" s="2">
        <v>1</v>
      </c>
      <c r="N30" s="2">
        <v>1</v>
      </c>
      <c r="Q30" s="2">
        <v>1</v>
      </c>
      <c r="R30" s="2">
        <v>8</v>
      </c>
    </row>
    <row r="31" spans="1:18" s="1" customFormat="1" ht="12.75" customHeight="1">
      <c r="A31" s="3" t="s">
        <v>27</v>
      </c>
      <c r="B31" s="3" t="s">
        <v>28</v>
      </c>
      <c r="C31" s="3" t="s">
        <v>29</v>
      </c>
      <c r="D31" s="3" t="s">
        <v>23</v>
      </c>
      <c r="E31" s="29">
        <v>28</v>
      </c>
      <c r="G31" s="2">
        <v>1</v>
      </c>
      <c r="R31" s="2">
        <v>1</v>
      </c>
    </row>
    <row r="32" spans="1:18" s="1" customFormat="1" ht="12.75" customHeight="1">
      <c r="A32" s="3" t="s">
        <v>27</v>
      </c>
      <c r="B32" s="3" t="s">
        <v>28</v>
      </c>
      <c r="C32" s="3" t="s">
        <v>29</v>
      </c>
      <c r="D32" s="3" t="s">
        <v>23</v>
      </c>
      <c r="E32" s="29">
        <v>29</v>
      </c>
      <c r="F32" s="2">
        <v>2</v>
      </c>
      <c r="H32" s="2">
        <v>1</v>
      </c>
      <c r="K32" s="2">
        <v>1</v>
      </c>
      <c r="R32" s="2">
        <v>4</v>
      </c>
    </row>
    <row r="33" spans="1:18" s="1" customFormat="1" ht="12.75" customHeight="1">
      <c r="A33" s="3" t="s">
        <v>27</v>
      </c>
      <c r="B33" s="3" t="s">
        <v>28</v>
      </c>
      <c r="C33" s="3" t="s">
        <v>29</v>
      </c>
      <c r="D33" s="3" t="s">
        <v>23</v>
      </c>
      <c r="E33" s="29">
        <v>30</v>
      </c>
      <c r="M33" s="2">
        <v>1</v>
      </c>
      <c r="P33" s="2">
        <v>1</v>
      </c>
      <c r="R33" s="2">
        <v>2</v>
      </c>
    </row>
    <row r="34" spans="1:18" s="1" customFormat="1" ht="12.75" customHeight="1">
      <c r="A34" s="3" t="s">
        <v>27</v>
      </c>
      <c r="B34" s="3" t="s">
        <v>28</v>
      </c>
      <c r="C34" s="3" t="s">
        <v>29</v>
      </c>
      <c r="D34" s="3" t="s">
        <v>23</v>
      </c>
      <c r="E34" s="29">
        <v>31</v>
      </c>
      <c r="I34" s="2">
        <v>1</v>
      </c>
      <c r="L34" s="2">
        <v>1</v>
      </c>
      <c r="O34" s="2">
        <v>2</v>
      </c>
      <c r="R34" s="2">
        <v>4</v>
      </c>
    </row>
    <row r="35" spans="1:18" s="1" customFormat="1" ht="12.75" customHeight="1">
      <c r="A35" s="3" t="s">
        <v>27</v>
      </c>
      <c r="B35" s="3" t="s">
        <v>28</v>
      </c>
      <c r="C35" s="3" t="s">
        <v>29</v>
      </c>
      <c r="D35" s="3" t="s">
        <v>23</v>
      </c>
      <c r="E35" s="29">
        <v>32</v>
      </c>
      <c r="H35" s="2">
        <v>1</v>
      </c>
      <c r="K35" s="2">
        <v>1</v>
      </c>
      <c r="Q35" s="2">
        <v>1</v>
      </c>
      <c r="R35" s="2">
        <v>3</v>
      </c>
    </row>
    <row r="36" spans="1:18" s="1" customFormat="1" ht="12.75" customHeight="1">
      <c r="A36" s="3" t="s">
        <v>27</v>
      </c>
      <c r="B36" s="3" t="s">
        <v>28</v>
      </c>
      <c r="C36" s="3" t="s">
        <v>29</v>
      </c>
      <c r="D36" s="3" t="s">
        <v>23</v>
      </c>
      <c r="E36" s="29">
        <v>33</v>
      </c>
      <c r="G36" s="2">
        <v>1</v>
      </c>
      <c r="M36" s="2">
        <v>1</v>
      </c>
      <c r="N36" s="2">
        <v>1</v>
      </c>
      <c r="R36" s="2">
        <v>3</v>
      </c>
    </row>
    <row r="37" spans="1:18" s="1" customFormat="1" ht="12.75" customHeight="1">
      <c r="A37" s="3" t="s">
        <v>27</v>
      </c>
      <c r="B37" s="3" t="s">
        <v>28</v>
      </c>
      <c r="C37" s="3" t="s">
        <v>29</v>
      </c>
      <c r="D37" s="3" t="s">
        <v>23</v>
      </c>
      <c r="E37" s="29">
        <v>35</v>
      </c>
      <c r="M37" s="2">
        <v>1</v>
      </c>
      <c r="N37" s="2">
        <v>1</v>
      </c>
      <c r="R37" s="2">
        <v>2</v>
      </c>
    </row>
    <row r="38" spans="1:18" s="1" customFormat="1" ht="12.75" customHeight="1">
      <c r="A38" s="3" t="s">
        <v>27</v>
      </c>
      <c r="B38" s="3" t="s">
        <v>28</v>
      </c>
      <c r="C38" s="3" t="s">
        <v>29</v>
      </c>
      <c r="D38" s="3" t="s">
        <v>23</v>
      </c>
      <c r="E38" s="29">
        <v>37</v>
      </c>
      <c r="N38" s="2">
        <v>1</v>
      </c>
      <c r="R38" s="2">
        <v>1</v>
      </c>
    </row>
    <row r="39" spans="1:18" s="1" customFormat="1" ht="12.75" customHeight="1">
      <c r="A39" s="3" t="s">
        <v>27</v>
      </c>
      <c r="B39" s="3" t="s">
        <v>28</v>
      </c>
      <c r="C39" s="3" t="s">
        <v>29</v>
      </c>
      <c r="D39" s="3" t="s">
        <v>23</v>
      </c>
      <c r="E39" s="29">
        <v>38</v>
      </c>
      <c r="G39" s="2">
        <v>1</v>
      </c>
      <c r="R39" s="2">
        <v>1</v>
      </c>
    </row>
    <row r="40" spans="1:18" s="1" customFormat="1" ht="12.75" customHeight="1">
      <c r="A40" s="3" t="s">
        <v>27</v>
      </c>
      <c r="B40" s="3" t="s">
        <v>28</v>
      </c>
      <c r="C40" s="3" t="s">
        <v>29</v>
      </c>
      <c r="D40" s="3" t="s">
        <v>23</v>
      </c>
      <c r="E40" s="29">
        <v>39</v>
      </c>
      <c r="K40" s="2">
        <v>1</v>
      </c>
      <c r="M40" s="2">
        <v>1</v>
      </c>
      <c r="R40" s="2">
        <v>2</v>
      </c>
    </row>
    <row r="41" spans="1:18" s="1" customFormat="1" ht="12.75" customHeight="1">
      <c r="A41" s="3" t="s">
        <v>27</v>
      </c>
      <c r="B41" s="3" t="s">
        <v>28</v>
      </c>
      <c r="C41" s="3" t="s">
        <v>29</v>
      </c>
      <c r="D41" s="3" t="s">
        <v>23</v>
      </c>
      <c r="E41" s="29">
        <v>40</v>
      </c>
      <c r="J41" s="2">
        <v>1</v>
      </c>
      <c r="P41" s="2">
        <v>1</v>
      </c>
      <c r="Q41" s="2">
        <v>1</v>
      </c>
      <c r="R41" s="2">
        <v>3</v>
      </c>
    </row>
    <row r="42" spans="1:18" s="1" customFormat="1" ht="12.75" customHeight="1">
      <c r="A42" s="3" t="s">
        <v>27</v>
      </c>
      <c r="B42" s="3" t="s">
        <v>28</v>
      </c>
      <c r="C42" s="3" t="s">
        <v>29</v>
      </c>
      <c r="D42" s="3" t="s">
        <v>23</v>
      </c>
      <c r="E42" s="29">
        <v>41</v>
      </c>
      <c r="O42" s="2">
        <v>1</v>
      </c>
      <c r="R42" s="2">
        <v>1</v>
      </c>
    </row>
    <row r="43" spans="1:18" s="1" customFormat="1" ht="12.75" customHeight="1">
      <c r="A43" s="3" t="s">
        <v>27</v>
      </c>
      <c r="B43" s="3" t="s">
        <v>28</v>
      </c>
      <c r="C43" s="3" t="s">
        <v>29</v>
      </c>
      <c r="D43" s="3" t="s">
        <v>23</v>
      </c>
      <c r="E43" s="29">
        <v>42</v>
      </c>
      <c r="I43" s="2">
        <v>1</v>
      </c>
      <c r="R43" s="2">
        <v>1</v>
      </c>
    </row>
    <row r="44" spans="1:18" s="1" customFormat="1" ht="12.75" customHeight="1">
      <c r="A44" s="3" t="s">
        <v>27</v>
      </c>
      <c r="B44" s="3" t="s">
        <v>28</v>
      </c>
      <c r="C44" s="3" t="s">
        <v>29</v>
      </c>
      <c r="D44" s="3" t="s">
        <v>23</v>
      </c>
      <c r="E44" s="29">
        <v>43</v>
      </c>
      <c r="O44" s="2">
        <v>1</v>
      </c>
      <c r="R44" s="2">
        <v>1</v>
      </c>
    </row>
    <row r="45" spans="1:18" s="1" customFormat="1" ht="12.75" customHeight="1">
      <c r="A45" s="3" t="s">
        <v>27</v>
      </c>
      <c r="B45" s="3" t="s">
        <v>28</v>
      </c>
      <c r="C45" s="3" t="s">
        <v>29</v>
      </c>
      <c r="D45" s="3" t="s">
        <v>23</v>
      </c>
      <c r="E45" s="29">
        <v>44</v>
      </c>
      <c r="L45" s="2">
        <v>1</v>
      </c>
      <c r="O45" s="2">
        <v>1</v>
      </c>
      <c r="P45" s="2">
        <v>1</v>
      </c>
      <c r="R45" s="2">
        <v>3</v>
      </c>
    </row>
    <row r="46" spans="1:18" s="1" customFormat="1" ht="12.75" customHeight="1">
      <c r="A46" s="3" t="s">
        <v>27</v>
      </c>
      <c r="B46" s="3" t="s">
        <v>28</v>
      </c>
      <c r="C46" s="3" t="s">
        <v>29</v>
      </c>
      <c r="D46" s="3" t="s">
        <v>23</v>
      </c>
      <c r="E46" s="29">
        <v>45</v>
      </c>
      <c r="L46" s="2">
        <v>1</v>
      </c>
      <c r="R46" s="2">
        <v>1</v>
      </c>
    </row>
    <row r="47" spans="1:18" s="1" customFormat="1" ht="12.75" customHeight="1">
      <c r="A47" s="3" t="s">
        <v>27</v>
      </c>
      <c r="B47" s="3" t="s">
        <v>28</v>
      </c>
      <c r="C47" s="3" t="s">
        <v>29</v>
      </c>
      <c r="D47" s="3" t="s">
        <v>23</v>
      </c>
      <c r="E47" s="29">
        <v>47</v>
      </c>
      <c r="K47" s="2">
        <v>1</v>
      </c>
      <c r="L47" s="2">
        <v>1</v>
      </c>
      <c r="M47" s="2">
        <v>1</v>
      </c>
      <c r="R47" s="2">
        <v>3</v>
      </c>
    </row>
    <row r="48" spans="1:18" s="1" customFormat="1" ht="12.75" customHeight="1">
      <c r="A48" s="3" t="s">
        <v>27</v>
      </c>
      <c r="B48" s="3" t="s">
        <v>28</v>
      </c>
      <c r="C48" s="3" t="s">
        <v>29</v>
      </c>
      <c r="D48" s="3" t="s">
        <v>23</v>
      </c>
      <c r="E48" s="29">
        <v>48</v>
      </c>
      <c r="H48" s="2">
        <v>1</v>
      </c>
      <c r="L48" s="2">
        <v>1</v>
      </c>
      <c r="R48" s="2">
        <v>2</v>
      </c>
    </row>
    <row r="49" spans="1:18" s="1" customFormat="1" ht="12.75" customHeight="1">
      <c r="A49" s="3" t="s">
        <v>27</v>
      </c>
      <c r="B49" s="3" t="s">
        <v>28</v>
      </c>
      <c r="C49" s="3" t="s">
        <v>29</v>
      </c>
      <c r="D49" s="3" t="s">
        <v>23</v>
      </c>
      <c r="E49" s="29">
        <v>49</v>
      </c>
      <c r="J49" s="2">
        <v>1</v>
      </c>
      <c r="O49" s="2">
        <v>1</v>
      </c>
      <c r="R49" s="2">
        <v>2</v>
      </c>
    </row>
    <row r="50" spans="1:18" s="1" customFormat="1" ht="12.75" customHeight="1">
      <c r="A50" s="3" t="s">
        <v>27</v>
      </c>
      <c r="B50" s="3" t="s">
        <v>28</v>
      </c>
      <c r="C50" s="3" t="s">
        <v>29</v>
      </c>
      <c r="D50" s="3" t="s">
        <v>23</v>
      </c>
      <c r="E50" s="29">
        <v>50</v>
      </c>
      <c r="P50" s="2">
        <v>1</v>
      </c>
      <c r="R50" s="2">
        <v>1</v>
      </c>
    </row>
    <row r="51" spans="1:18" s="1" customFormat="1" ht="12.75" customHeight="1">
      <c r="A51" s="3" t="s">
        <v>27</v>
      </c>
      <c r="B51" s="3" t="s">
        <v>28</v>
      </c>
      <c r="C51" s="3" t="s">
        <v>29</v>
      </c>
      <c r="D51" s="3" t="s">
        <v>23</v>
      </c>
      <c r="E51" s="29">
        <v>51</v>
      </c>
      <c r="O51" s="2">
        <v>2</v>
      </c>
      <c r="R51" s="2">
        <v>2</v>
      </c>
    </row>
    <row r="52" spans="1:18" s="1" customFormat="1" ht="12.75" customHeight="1">
      <c r="A52" s="3" t="s">
        <v>27</v>
      </c>
      <c r="B52" s="3" t="s">
        <v>28</v>
      </c>
      <c r="C52" s="3" t="s">
        <v>29</v>
      </c>
      <c r="D52" s="3" t="s">
        <v>23</v>
      </c>
      <c r="E52" s="29">
        <v>52</v>
      </c>
      <c r="Q52" s="2">
        <v>1</v>
      </c>
      <c r="R52" s="2">
        <v>1</v>
      </c>
    </row>
    <row r="53" spans="1:18" s="1" customFormat="1" ht="12.75" customHeight="1">
      <c r="A53" s="3" t="s">
        <v>27</v>
      </c>
      <c r="B53" s="3" t="s">
        <v>28</v>
      </c>
      <c r="C53" s="3" t="s">
        <v>29</v>
      </c>
      <c r="D53" s="3" t="s">
        <v>23</v>
      </c>
      <c r="E53" s="29">
        <v>55</v>
      </c>
      <c r="P53" s="2">
        <v>1</v>
      </c>
      <c r="R53" s="2">
        <v>1</v>
      </c>
    </row>
    <row r="54" spans="1:18" s="1" customFormat="1" ht="12.75" customHeight="1">
      <c r="A54" s="3" t="s">
        <v>27</v>
      </c>
      <c r="B54" s="3" t="s">
        <v>28</v>
      </c>
      <c r="C54" s="3" t="s">
        <v>29</v>
      </c>
      <c r="D54" s="3" t="s">
        <v>23</v>
      </c>
      <c r="E54" s="29">
        <v>57</v>
      </c>
      <c r="F54" s="2">
        <v>1</v>
      </c>
      <c r="R54" s="2">
        <v>1</v>
      </c>
    </row>
    <row r="55" spans="1:18" s="1" customFormat="1" ht="12.75" customHeight="1">
      <c r="A55" s="3" t="s">
        <v>27</v>
      </c>
      <c r="B55" s="3" t="s">
        <v>28</v>
      </c>
      <c r="C55" s="3" t="s">
        <v>29</v>
      </c>
      <c r="D55" s="3" t="s">
        <v>23</v>
      </c>
      <c r="E55" s="29">
        <v>58</v>
      </c>
      <c r="G55" s="2">
        <v>1</v>
      </c>
      <c r="R55" s="2">
        <v>1</v>
      </c>
    </row>
    <row r="56" spans="1:18" s="1" customFormat="1" ht="12.75" customHeight="1">
      <c r="A56" s="3" t="s">
        <v>27</v>
      </c>
      <c r="B56" s="3" t="s">
        <v>28</v>
      </c>
      <c r="C56" s="3" t="s">
        <v>29</v>
      </c>
      <c r="D56" s="3" t="s">
        <v>23</v>
      </c>
      <c r="E56" s="29">
        <v>59</v>
      </c>
      <c r="N56" s="2">
        <v>1</v>
      </c>
      <c r="R56" s="2">
        <v>1</v>
      </c>
    </row>
    <row r="57" spans="1:18" s="1" customFormat="1" ht="12.75" customHeight="1">
      <c r="A57" s="3" t="s">
        <v>27</v>
      </c>
      <c r="B57" s="3" t="s">
        <v>28</v>
      </c>
      <c r="C57" s="3" t="s">
        <v>29</v>
      </c>
      <c r="D57" s="3" t="s">
        <v>23</v>
      </c>
      <c r="E57" s="29">
        <v>60</v>
      </c>
      <c r="N57" s="2">
        <v>1</v>
      </c>
      <c r="R57" s="2">
        <v>1</v>
      </c>
    </row>
    <row r="58" spans="1:18" s="1" customFormat="1" ht="12.75" customHeight="1">
      <c r="A58" s="3" t="s">
        <v>27</v>
      </c>
      <c r="B58" s="3" t="s">
        <v>28</v>
      </c>
      <c r="C58" s="3" t="s">
        <v>29</v>
      </c>
      <c r="D58" s="3" t="s">
        <v>23</v>
      </c>
      <c r="E58" s="29">
        <v>63</v>
      </c>
      <c r="K58" s="2">
        <v>1</v>
      </c>
      <c r="R58" s="2">
        <v>1</v>
      </c>
    </row>
    <row r="59" spans="1:18" s="1" customFormat="1" ht="12.75" customHeight="1">
      <c r="A59" s="3" t="s">
        <v>27</v>
      </c>
      <c r="B59" s="3" t="s">
        <v>28</v>
      </c>
      <c r="C59" s="3" t="s">
        <v>29</v>
      </c>
      <c r="D59" s="3" t="s">
        <v>23</v>
      </c>
      <c r="E59" s="29">
        <v>64</v>
      </c>
      <c r="Q59" s="2">
        <v>1</v>
      </c>
      <c r="R59" s="2">
        <v>1</v>
      </c>
    </row>
    <row r="60" spans="1:18" s="1" customFormat="1" ht="12.75" customHeight="1">
      <c r="A60" s="3" t="s">
        <v>27</v>
      </c>
      <c r="B60" s="3" t="s">
        <v>28</v>
      </c>
      <c r="C60" s="3" t="s">
        <v>29</v>
      </c>
      <c r="D60" s="3" t="s">
        <v>23</v>
      </c>
      <c r="E60" s="29">
        <v>65</v>
      </c>
      <c r="F60" s="2">
        <v>1</v>
      </c>
      <c r="K60" s="2">
        <v>1</v>
      </c>
      <c r="R60" s="2">
        <v>2</v>
      </c>
    </row>
    <row r="61" spans="1:18" s="1" customFormat="1" ht="12.75" customHeight="1">
      <c r="A61" s="3" t="s">
        <v>27</v>
      </c>
      <c r="B61" s="3" t="s">
        <v>28</v>
      </c>
      <c r="C61" s="3" t="s">
        <v>29</v>
      </c>
      <c r="D61" s="3" t="s">
        <v>23</v>
      </c>
      <c r="E61" s="29">
        <v>66</v>
      </c>
      <c r="F61" s="2">
        <v>1</v>
      </c>
      <c r="R61" s="2">
        <v>1</v>
      </c>
    </row>
    <row r="62" spans="1:18" s="1" customFormat="1" ht="12.75" customHeight="1">
      <c r="A62" s="3" t="s">
        <v>27</v>
      </c>
      <c r="B62" s="3" t="s">
        <v>28</v>
      </c>
      <c r="C62" s="3" t="s">
        <v>29</v>
      </c>
      <c r="D62" s="3" t="s">
        <v>23</v>
      </c>
      <c r="E62" s="29">
        <v>67</v>
      </c>
      <c r="G62" s="2">
        <v>1</v>
      </c>
      <c r="Q62" s="2">
        <v>1</v>
      </c>
      <c r="R62" s="2">
        <v>2</v>
      </c>
    </row>
    <row r="63" spans="1:18" s="1" customFormat="1" ht="12.75" customHeight="1">
      <c r="A63" s="3" t="s">
        <v>27</v>
      </c>
      <c r="B63" s="3" t="s">
        <v>28</v>
      </c>
      <c r="C63" s="3" t="s">
        <v>29</v>
      </c>
      <c r="D63" s="3" t="s">
        <v>23</v>
      </c>
      <c r="E63" s="29">
        <v>68</v>
      </c>
      <c r="H63" s="2">
        <v>1</v>
      </c>
      <c r="J63" s="2">
        <v>1</v>
      </c>
      <c r="R63" s="2">
        <v>2</v>
      </c>
    </row>
    <row r="64" spans="1:18" s="1" customFormat="1" ht="12.75" customHeight="1">
      <c r="A64" s="3" t="s">
        <v>27</v>
      </c>
      <c r="B64" s="3" t="s">
        <v>28</v>
      </c>
      <c r="C64" s="3" t="s">
        <v>29</v>
      </c>
      <c r="D64" s="3" t="s">
        <v>23</v>
      </c>
      <c r="E64" s="29">
        <v>69</v>
      </c>
      <c r="L64" s="2">
        <v>1</v>
      </c>
      <c r="R64" s="2">
        <v>1</v>
      </c>
    </row>
    <row r="65" spans="1:18" s="1" customFormat="1" ht="12.75" customHeight="1">
      <c r="A65" s="3" t="s">
        <v>27</v>
      </c>
      <c r="B65" s="3" t="s">
        <v>28</v>
      </c>
      <c r="C65" s="3" t="s">
        <v>29</v>
      </c>
      <c r="D65" s="3" t="s">
        <v>23</v>
      </c>
      <c r="E65" s="29">
        <v>71</v>
      </c>
      <c r="I65" s="2">
        <v>1</v>
      </c>
      <c r="J65" s="2">
        <v>1</v>
      </c>
      <c r="R65" s="2">
        <v>2</v>
      </c>
    </row>
    <row r="66" spans="1:18" s="1" customFormat="1" ht="12.75" customHeight="1">
      <c r="A66" s="3" t="s">
        <v>27</v>
      </c>
      <c r="B66" s="3" t="s">
        <v>28</v>
      </c>
      <c r="C66" s="3" t="s">
        <v>29</v>
      </c>
      <c r="D66" s="3" t="s">
        <v>23</v>
      </c>
      <c r="E66" s="29">
        <v>75</v>
      </c>
      <c r="L66" s="2">
        <v>1</v>
      </c>
      <c r="O66" s="2">
        <v>1</v>
      </c>
      <c r="R66" s="2">
        <v>2</v>
      </c>
    </row>
    <row r="67" spans="1:18" s="1" customFormat="1" ht="12.75" customHeight="1">
      <c r="A67" s="3" t="s">
        <v>27</v>
      </c>
      <c r="B67" s="3" t="s">
        <v>28</v>
      </c>
      <c r="C67" s="3" t="s">
        <v>29</v>
      </c>
      <c r="D67" s="3" t="s">
        <v>23</v>
      </c>
      <c r="E67" s="29">
        <v>76</v>
      </c>
      <c r="G67" s="2">
        <v>1</v>
      </c>
      <c r="R67" s="2">
        <v>1</v>
      </c>
    </row>
    <row r="68" spans="1:18" s="1" customFormat="1" ht="12.75" customHeight="1">
      <c r="A68" s="3" t="s">
        <v>27</v>
      </c>
      <c r="B68" s="3" t="s">
        <v>28</v>
      </c>
      <c r="C68" s="3" t="s">
        <v>29</v>
      </c>
      <c r="D68" s="3" t="s">
        <v>23</v>
      </c>
      <c r="E68" s="29">
        <v>77</v>
      </c>
      <c r="J68" s="2">
        <v>1</v>
      </c>
      <c r="K68" s="2">
        <v>1</v>
      </c>
      <c r="R68" s="2">
        <v>2</v>
      </c>
    </row>
    <row r="69" spans="1:18" s="1" customFormat="1" ht="12.75" customHeight="1">
      <c r="A69" s="3" t="s">
        <v>27</v>
      </c>
      <c r="B69" s="3" t="s">
        <v>28</v>
      </c>
      <c r="C69" s="3" t="s">
        <v>29</v>
      </c>
      <c r="D69" s="3" t="s">
        <v>23</v>
      </c>
      <c r="E69" s="29">
        <v>80</v>
      </c>
      <c r="H69" s="2">
        <v>1</v>
      </c>
      <c r="N69" s="2">
        <v>1</v>
      </c>
      <c r="R69" s="2">
        <v>2</v>
      </c>
    </row>
    <row r="70" spans="1:18" s="1" customFormat="1" ht="12.75" customHeight="1">
      <c r="A70" s="3" t="s">
        <v>27</v>
      </c>
      <c r="B70" s="3" t="s">
        <v>28</v>
      </c>
      <c r="C70" s="3" t="s">
        <v>29</v>
      </c>
      <c r="D70" s="3" t="s">
        <v>23</v>
      </c>
      <c r="E70" s="29">
        <v>81</v>
      </c>
      <c r="F70" s="2">
        <v>1</v>
      </c>
      <c r="N70" s="2">
        <v>1</v>
      </c>
      <c r="R70" s="2">
        <v>2</v>
      </c>
    </row>
    <row r="71" spans="1:18" s="1" customFormat="1" ht="12.75" customHeight="1">
      <c r="A71" s="3" t="s">
        <v>27</v>
      </c>
      <c r="B71" s="3" t="s">
        <v>28</v>
      </c>
      <c r="C71" s="3" t="s">
        <v>29</v>
      </c>
      <c r="D71" s="3" t="s">
        <v>23</v>
      </c>
      <c r="E71" s="29">
        <v>82</v>
      </c>
      <c r="J71" s="2">
        <v>1</v>
      </c>
      <c r="R71" s="2">
        <v>1</v>
      </c>
    </row>
    <row r="72" spans="1:18" s="1" customFormat="1" ht="12.75" customHeight="1">
      <c r="A72" s="3" t="s">
        <v>27</v>
      </c>
      <c r="B72" s="3" t="s">
        <v>28</v>
      </c>
      <c r="C72" s="3" t="s">
        <v>29</v>
      </c>
      <c r="D72" s="3" t="s">
        <v>23</v>
      </c>
      <c r="E72" s="29">
        <v>84</v>
      </c>
      <c r="G72" s="2">
        <v>1</v>
      </c>
      <c r="R72" s="2">
        <v>1</v>
      </c>
    </row>
    <row r="73" spans="1:18" s="1" customFormat="1" ht="12.75" customHeight="1">
      <c r="A73" s="3" t="s">
        <v>27</v>
      </c>
      <c r="B73" s="3" t="s">
        <v>28</v>
      </c>
      <c r="C73" s="3" t="s">
        <v>29</v>
      </c>
      <c r="D73" s="3" t="s">
        <v>23</v>
      </c>
      <c r="E73" s="29">
        <v>85</v>
      </c>
      <c r="M73" s="2">
        <v>1</v>
      </c>
      <c r="R73" s="2">
        <v>1</v>
      </c>
    </row>
    <row r="74" spans="1:18" s="1" customFormat="1" ht="12.75" customHeight="1">
      <c r="A74" s="3" t="s">
        <v>27</v>
      </c>
      <c r="B74" s="3" t="s">
        <v>28</v>
      </c>
      <c r="C74" s="3" t="s">
        <v>29</v>
      </c>
      <c r="D74" s="3" t="s">
        <v>23</v>
      </c>
      <c r="E74" s="29">
        <v>87</v>
      </c>
      <c r="G74" s="2">
        <v>1</v>
      </c>
      <c r="R74" s="2">
        <v>1</v>
      </c>
    </row>
    <row r="75" spans="1:18" s="1" customFormat="1" ht="12.75" customHeight="1">
      <c r="A75" s="3" t="s">
        <v>27</v>
      </c>
      <c r="B75" s="3" t="s">
        <v>28</v>
      </c>
      <c r="C75" s="3" t="s">
        <v>29</v>
      </c>
      <c r="D75" s="3" t="s">
        <v>23</v>
      </c>
      <c r="E75" s="29">
        <v>88</v>
      </c>
      <c r="F75" s="2">
        <v>1</v>
      </c>
      <c r="G75" s="2">
        <v>1</v>
      </c>
      <c r="H75" s="2">
        <v>1</v>
      </c>
      <c r="J75" s="2">
        <v>1</v>
      </c>
      <c r="O75" s="2">
        <v>1</v>
      </c>
      <c r="R75" s="2">
        <v>5</v>
      </c>
    </row>
    <row r="76" spans="1:18" s="1" customFormat="1" ht="12.75" customHeight="1">
      <c r="A76" s="3" t="s">
        <v>27</v>
      </c>
      <c r="B76" s="3" t="s">
        <v>28</v>
      </c>
      <c r="C76" s="3" t="s">
        <v>29</v>
      </c>
      <c r="D76" s="3" t="s">
        <v>23</v>
      </c>
      <c r="E76" s="29">
        <v>89</v>
      </c>
      <c r="F76" s="2">
        <v>2</v>
      </c>
      <c r="H76" s="2">
        <v>1</v>
      </c>
      <c r="I76" s="2">
        <v>1</v>
      </c>
      <c r="Q76" s="2">
        <v>1</v>
      </c>
      <c r="R76" s="2">
        <v>5</v>
      </c>
    </row>
    <row r="77" spans="1:18" s="1" customFormat="1" ht="12.75" customHeight="1">
      <c r="A77" s="3" t="s">
        <v>27</v>
      </c>
      <c r="B77" s="3" t="s">
        <v>28</v>
      </c>
      <c r="C77" s="3" t="s">
        <v>29</v>
      </c>
      <c r="D77" s="3" t="s">
        <v>23</v>
      </c>
      <c r="E77" s="29">
        <v>92</v>
      </c>
      <c r="P77" s="2">
        <v>1</v>
      </c>
      <c r="R77" s="2">
        <v>1</v>
      </c>
    </row>
    <row r="78" spans="1:18" s="1" customFormat="1" ht="12.75" customHeight="1">
      <c r="A78" s="3" t="s">
        <v>27</v>
      </c>
      <c r="B78" s="3" t="s">
        <v>28</v>
      </c>
      <c r="C78" s="3" t="s">
        <v>29</v>
      </c>
      <c r="D78" s="3" t="s">
        <v>23</v>
      </c>
      <c r="E78" s="29">
        <v>93</v>
      </c>
      <c r="H78" s="2">
        <v>1</v>
      </c>
      <c r="I78" s="2">
        <v>1</v>
      </c>
      <c r="R78" s="2">
        <v>2</v>
      </c>
    </row>
    <row r="79" spans="1:18" s="1" customFormat="1" ht="12.75" customHeight="1">
      <c r="A79" s="3" t="s">
        <v>27</v>
      </c>
      <c r="B79" s="3" t="s">
        <v>28</v>
      </c>
      <c r="C79" s="3" t="s">
        <v>29</v>
      </c>
      <c r="D79" s="3" t="s">
        <v>23</v>
      </c>
      <c r="E79" s="29">
        <v>94</v>
      </c>
      <c r="G79" s="2">
        <v>1</v>
      </c>
      <c r="R79" s="2">
        <v>1</v>
      </c>
    </row>
    <row r="80" spans="1:18" s="1" customFormat="1" ht="12.75" customHeight="1">
      <c r="A80" s="3" t="s">
        <v>27</v>
      </c>
      <c r="B80" s="3" t="s">
        <v>28</v>
      </c>
      <c r="C80" s="3" t="s">
        <v>29</v>
      </c>
      <c r="D80" s="3" t="s">
        <v>23</v>
      </c>
      <c r="E80" s="29">
        <v>95</v>
      </c>
      <c r="H80" s="2">
        <v>1</v>
      </c>
      <c r="L80" s="2">
        <v>1</v>
      </c>
      <c r="R80" s="2">
        <v>2</v>
      </c>
    </row>
    <row r="81" spans="1:18" s="1" customFormat="1" ht="12.75" customHeight="1">
      <c r="A81" s="3" t="s">
        <v>27</v>
      </c>
      <c r="B81" s="3" t="s">
        <v>28</v>
      </c>
      <c r="C81" s="3" t="s">
        <v>29</v>
      </c>
      <c r="D81" s="3" t="s">
        <v>23</v>
      </c>
      <c r="E81" s="29">
        <v>98</v>
      </c>
      <c r="F81" s="2">
        <v>1</v>
      </c>
      <c r="M81" s="2">
        <v>1</v>
      </c>
      <c r="R81" s="2">
        <v>2</v>
      </c>
    </row>
    <row r="82" spans="1:18" s="1" customFormat="1" ht="12.75" customHeight="1">
      <c r="A82" s="3" t="s">
        <v>27</v>
      </c>
      <c r="B82" s="3" t="s">
        <v>28</v>
      </c>
      <c r="C82" s="3" t="s">
        <v>29</v>
      </c>
      <c r="D82" s="3" t="s">
        <v>23</v>
      </c>
      <c r="E82" s="29">
        <v>101</v>
      </c>
      <c r="F82" s="2">
        <v>1</v>
      </c>
      <c r="L82" s="2">
        <v>1</v>
      </c>
      <c r="R82" s="2">
        <v>2</v>
      </c>
    </row>
    <row r="83" spans="1:18" s="1" customFormat="1" ht="12.75" customHeight="1">
      <c r="A83" s="3" t="s">
        <v>27</v>
      </c>
      <c r="B83" s="3" t="s">
        <v>28</v>
      </c>
      <c r="C83" s="3" t="s">
        <v>29</v>
      </c>
      <c r="D83" s="3" t="s">
        <v>23</v>
      </c>
      <c r="E83" s="29">
        <v>103</v>
      </c>
      <c r="Q83" s="2">
        <v>1</v>
      </c>
      <c r="R83" s="2">
        <v>1</v>
      </c>
    </row>
    <row r="84" spans="1:18" s="1" customFormat="1" ht="12.75" customHeight="1">
      <c r="A84" s="3" t="s">
        <v>27</v>
      </c>
      <c r="B84" s="3" t="s">
        <v>28</v>
      </c>
      <c r="C84" s="3" t="s">
        <v>29</v>
      </c>
      <c r="D84" s="3" t="s">
        <v>23</v>
      </c>
      <c r="E84" s="29">
        <v>105</v>
      </c>
      <c r="F84" s="2">
        <v>1</v>
      </c>
      <c r="R84" s="2">
        <v>1</v>
      </c>
    </row>
    <row r="85" spans="1:18" s="1" customFormat="1" ht="12.75" customHeight="1">
      <c r="A85" s="3" t="s">
        <v>27</v>
      </c>
      <c r="B85" s="3" t="s">
        <v>28</v>
      </c>
      <c r="C85" s="3" t="s">
        <v>29</v>
      </c>
      <c r="D85" s="3" t="s">
        <v>23</v>
      </c>
      <c r="E85" s="29">
        <v>106</v>
      </c>
      <c r="K85" s="2">
        <v>1</v>
      </c>
      <c r="O85" s="2">
        <v>1</v>
      </c>
      <c r="R85" s="2">
        <v>2</v>
      </c>
    </row>
    <row r="86" spans="1:18" s="1" customFormat="1" ht="12.75" customHeight="1">
      <c r="A86" s="3" t="s">
        <v>27</v>
      </c>
      <c r="B86" s="3" t="s">
        <v>28</v>
      </c>
      <c r="C86" s="3" t="s">
        <v>29</v>
      </c>
      <c r="D86" s="3" t="s">
        <v>23</v>
      </c>
      <c r="E86" s="29">
        <v>107</v>
      </c>
      <c r="M86" s="2">
        <v>1</v>
      </c>
      <c r="R86" s="2">
        <v>1</v>
      </c>
    </row>
    <row r="87" spans="1:18" s="1" customFormat="1" ht="12.75" customHeight="1">
      <c r="A87" s="3" t="s">
        <v>27</v>
      </c>
      <c r="B87" s="3" t="s">
        <v>28</v>
      </c>
      <c r="C87" s="3" t="s">
        <v>29</v>
      </c>
      <c r="D87" s="3" t="s">
        <v>23</v>
      </c>
      <c r="E87" s="29">
        <v>109</v>
      </c>
      <c r="M87" s="2">
        <v>1</v>
      </c>
      <c r="R87" s="2">
        <v>1</v>
      </c>
    </row>
    <row r="88" spans="1:18" s="1" customFormat="1" ht="12.75" customHeight="1">
      <c r="A88" s="3" t="s">
        <v>27</v>
      </c>
      <c r="B88" s="3" t="s">
        <v>28</v>
      </c>
      <c r="C88" s="3" t="s">
        <v>29</v>
      </c>
      <c r="D88" s="3" t="s">
        <v>23</v>
      </c>
      <c r="E88" s="29">
        <v>110</v>
      </c>
      <c r="N88" s="2">
        <v>1</v>
      </c>
      <c r="R88" s="2">
        <v>1</v>
      </c>
    </row>
    <row r="89" spans="1:18" s="1" customFormat="1" ht="12.75" customHeight="1">
      <c r="A89" s="3" t="s">
        <v>27</v>
      </c>
      <c r="B89" s="3" t="s">
        <v>28</v>
      </c>
      <c r="C89" s="3" t="s">
        <v>29</v>
      </c>
      <c r="D89" s="3" t="s">
        <v>23</v>
      </c>
      <c r="E89" s="29">
        <v>111</v>
      </c>
      <c r="K89" s="2">
        <v>1</v>
      </c>
      <c r="R89" s="2">
        <v>1</v>
      </c>
    </row>
    <row r="90" spans="1:18" s="1" customFormat="1" ht="12.75" customHeight="1">
      <c r="A90" s="3" t="s">
        <v>27</v>
      </c>
      <c r="B90" s="3" t="s">
        <v>28</v>
      </c>
      <c r="C90" s="3" t="s">
        <v>29</v>
      </c>
      <c r="D90" s="3" t="s">
        <v>23</v>
      </c>
      <c r="E90" s="29">
        <v>112</v>
      </c>
      <c r="I90" s="2">
        <v>2</v>
      </c>
      <c r="N90" s="2">
        <v>1</v>
      </c>
      <c r="R90" s="2">
        <v>3</v>
      </c>
    </row>
    <row r="91" spans="1:18" s="1" customFormat="1" ht="12.75" customHeight="1">
      <c r="A91" s="3" t="s">
        <v>27</v>
      </c>
      <c r="B91" s="3" t="s">
        <v>28</v>
      </c>
      <c r="C91" s="3" t="s">
        <v>29</v>
      </c>
      <c r="D91" s="3" t="s">
        <v>23</v>
      </c>
      <c r="E91" s="29">
        <v>114</v>
      </c>
      <c r="O91" s="2">
        <v>1</v>
      </c>
      <c r="P91" s="2">
        <v>1</v>
      </c>
      <c r="R91" s="2">
        <v>2</v>
      </c>
    </row>
    <row r="92" spans="1:18" s="1" customFormat="1" ht="12.75" customHeight="1">
      <c r="A92" s="3" t="s">
        <v>27</v>
      </c>
      <c r="B92" s="3" t="s">
        <v>28</v>
      </c>
      <c r="C92" s="3" t="s">
        <v>29</v>
      </c>
      <c r="D92" s="3" t="s">
        <v>23</v>
      </c>
      <c r="E92" s="29">
        <v>117</v>
      </c>
      <c r="M92" s="2">
        <v>1</v>
      </c>
      <c r="R92" s="2">
        <v>1</v>
      </c>
    </row>
    <row r="93" spans="1:18" s="1" customFormat="1" ht="12.75" customHeight="1">
      <c r="A93" s="3" t="s">
        <v>27</v>
      </c>
      <c r="B93" s="3" t="s">
        <v>28</v>
      </c>
      <c r="C93" s="3" t="s">
        <v>29</v>
      </c>
      <c r="D93" s="3" t="s">
        <v>23</v>
      </c>
      <c r="E93" s="29">
        <v>119</v>
      </c>
      <c r="P93" s="2">
        <v>1</v>
      </c>
      <c r="R93" s="2">
        <v>1</v>
      </c>
    </row>
    <row r="94" spans="1:18" s="1" customFormat="1" ht="12.75" customHeight="1">
      <c r="A94" s="3" t="s">
        <v>27</v>
      </c>
      <c r="B94" s="3" t="s">
        <v>28</v>
      </c>
      <c r="C94" s="3" t="s">
        <v>29</v>
      </c>
      <c r="D94" s="3" t="s">
        <v>23</v>
      </c>
      <c r="E94" s="29">
        <v>122</v>
      </c>
      <c r="I94" s="2">
        <v>1</v>
      </c>
      <c r="R94" s="2">
        <v>1</v>
      </c>
    </row>
    <row r="95" spans="1:18" s="1" customFormat="1" ht="12.75" customHeight="1">
      <c r="A95" s="3" t="s">
        <v>27</v>
      </c>
      <c r="B95" s="3" t="s">
        <v>28</v>
      </c>
      <c r="C95" s="3" t="s">
        <v>29</v>
      </c>
      <c r="D95" s="3" t="s">
        <v>23</v>
      </c>
      <c r="E95" s="29">
        <v>125</v>
      </c>
      <c r="P95" s="2">
        <v>1</v>
      </c>
      <c r="R95" s="2">
        <v>1</v>
      </c>
    </row>
    <row r="96" spans="1:18" s="1" customFormat="1" ht="12.75" customHeight="1">
      <c r="A96" s="3" t="s">
        <v>27</v>
      </c>
      <c r="B96" s="3" t="s">
        <v>28</v>
      </c>
      <c r="C96" s="3" t="s">
        <v>29</v>
      </c>
      <c r="D96" s="3" t="s">
        <v>23</v>
      </c>
      <c r="E96" s="29">
        <v>128</v>
      </c>
      <c r="J96" s="2">
        <v>1</v>
      </c>
      <c r="K96" s="2">
        <v>1</v>
      </c>
      <c r="R96" s="2">
        <v>2</v>
      </c>
    </row>
    <row r="97" spans="1:18" s="1" customFormat="1" ht="12.75" customHeight="1">
      <c r="A97" s="3" t="s">
        <v>27</v>
      </c>
      <c r="B97" s="3" t="s">
        <v>28</v>
      </c>
      <c r="C97" s="3" t="s">
        <v>29</v>
      </c>
      <c r="D97" s="3" t="s">
        <v>23</v>
      </c>
      <c r="E97" s="29">
        <v>133</v>
      </c>
      <c r="Q97" s="2">
        <v>1</v>
      </c>
      <c r="R97" s="2">
        <v>1</v>
      </c>
    </row>
    <row r="98" spans="1:18" s="1" customFormat="1" ht="12.75" customHeight="1">
      <c r="A98" s="3" t="s">
        <v>27</v>
      </c>
      <c r="B98" s="3" t="s">
        <v>28</v>
      </c>
      <c r="C98" s="3" t="s">
        <v>29</v>
      </c>
      <c r="D98" s="3" t="s">
        <v>23</v>
      </c>
      <c r="E98" s="29">
        <v>134</v>
      </c>
      <c r="H98" s="2">
        <v>1</v>
      </c>
      <c r="R98" s="2">
        <v>1</v>
      </c>
    </row>
    <row r="99" spans="1:18" s="1" customFormat="1" ht="12.75" customHeight="1">
      <c r="A99" s="3" t="s">
        <v>27</v>
      </c>
      <c r="B99" s="3" t="s">
        <v>28</v>
      </c>
      <c r="C99" s="3" t="s">
        <v>29</v>
      </c>
      <c r="D99" s="3" t="s">
        <v>23</v>
      </c>
      <c r="E99" s="29">
        <v>142</v>
      </c>
      <c r="J99" s="2">
        <v>1</v>
      </c>
      <c r="Q99" s="2">
        <v>1</v>
      </c>
      <c r="R99" s="2">
        <v>2</v>
      </c>
    </row>
    <row r="100" spans="1:18" s="1" customFormat="1" ht="12.75" customHeight="1">
      <c r="A100" s="3" t="s">
        <v>27</v>
      </c>
      <c r="B100" s="3" t="s">
        <v>28</v>
      </c>
      <c r="C100" s="3" t="s">
        <v>29</v>
      </c>
      <c r="D100" s="3" t="s">
        <v>23</v>
      </c>
      <c r="E100" s="29">
        <v>144</v>
      </c>
      <c r="G100" s="2">
        <v>1</v>
      </c>
      <c r="R100" s="2">
        <v>1</v>
      </c>
    </row>
    <row r="101" spans="1:18" s="1" customFormat="1" ht="12.75" customHeight="1">
      <c r="A101" s="3" t="s">
        <v>27</v>
      </c>
      <c r="B101" s="3" t="s">
        <v>28</v>
      </c>
      <c r="C101" s="3" t="s">
        <v>29</v>
      </c>
      <c r="D101" s="3" t="s">
        <v>23</v>
      </c>
      <c r="E101" s="29">
        <v>145</v>
      </c>
      <c r="I101" s="2">
        <v>1</v>
      </c>
      <c r="L101" s="2">
        <v>1</v>
      </c>
      <c r="R101" s="2">
        <v>2</v>
      </c>
    </row>
    <row r="102" spans="1:18" s="1" customFormat="1" ht="12.75" customHeight="1">
      <c r="A102" s="3" t="s">
        <v>27</v>
      </c>
      <c r="B102" s="3" t="s">
        <v>28</v>
      </c>
      <c r="C102" s="3" t="s">
        <v>29</v>
      </c>
      <c r="D102" s="3" t="s">
        <v>23</v>
      </c>
      <c r="E102" s="29">
        <v>147</v>
      </c>
      <c r="L102" s="2">
        <v>1</v>
      </c>
      <c r="O102" s="2">
        <v>1</v>
      </c>
      <c r="R102" s="2">
        <v>2</v>
      </c>
    </row>
    <row r="103" spans="1:18" s="1" customFormat="1" ht="12.75" customHeight="1">
      <c r="A103" s="3" t="s">
        <v>27</v>
      </c>
      <c r="B103" s="3" t="s">
        <v>28</v>
      </c>
      <c r="C103" s="3" t="s">
        <v>29</v>
      </c>
      <c r="D103" s="3" t="s">
        <v>23</v>
      </c>
      <c r="E103" s="29">
        <v>148</v>
      </c>
      <c r="O103" s="2">
        <v>1</v>
      </c>
      <c r="R103" s="2">
        <v>1</v>
      </c>
    </row>
    <row r="104" spans="1:18" s="1" customFormat="1" ht="12.75" customHeight="1">
      <c r="A104" s="3" t="s">
        <v>27</v>
      </c>
      <c r="B104" s="3" t="s">
        <v>28</v>
      </c>
      <c r="C104" s="3" t="s">
        <v>29</v>
      </c>
      <c r="D104" s="3" t="s">
        <v>23</v>
      </c>
      <c r="E104" s="29">
        <v>151</v>
      </c>
      <c r="G104" s="2">
        <v>1</v>
      </c>
      <c r="P104" s="2">
        <v>1</v>
      </c>
      <c r="R104" s="2">
        <v>2</v>
      </c>
    </row>
    <row r="105" spans="1:18" s="1" customFormat="1" ht="12.75" customHeight="1">
      <c r="A105" s="3" t="s">
        <v>27</v>
      </c>
      <c r="B105" s="3" t="s">
        <v>28</v>
      </c>
      <c r="C105" s="3" t="s">
        <v>29</v>
      </c>
      <c r="D105" s="3" t="s">
        <v>23</v>
      </c>
      <c r="E105" s="29">
        <v>152</v>
      </c>
      <c r="N105" s="2">
        <v>1</v>
      </c>
      <c r="R105" s="2">
        <v>1</v>
      </c>
    </row>
    <row r="106" spans="1:18" s="1" customFormat="1" ht="12.75" customHeight="1">
      <c r="A106" s="3" t="s">
        <v>27</v>
      </c>
      <c r="B106" s="3" t="s">
        <v>28</v>
      </c>
      <c r="C106" s="3" t="s">
        <v>29</v>
      </c>
      <c r="D106" s="3" t="s">
        <v>23</v>
      </c>
      <c r="E106" s="29">
        <v>157</v>
      </c>
      <c r="H106" s="2">
        <v>1</v>
      </c>
      <c r="M106" s="2">
        <v>1</v>
      </c>
      <c r="R106" s="2">
        <v>2</v>
      </c>
    </row>
    <row r="107" spans="1:18" s="1" customFormat="1" ht="12.75" customHeight="1">
      <c r="A107" s="3" t="s">
        <v>27</v>
      </c>
      <c r="B107" s="3" t="s">
        <v>28</v>
      </c>
      <c r="C107" s="3" t="s">
        <v>29</v>
      </c>
      <c r="D107" s="3" t="s">
        <v>23</v>
      </c>
      <c r="E107" s="29">
        <v>163</v>
      </c>
      <c r="L107" s="2">
        <v>1</v>
      </c>
      <c r="N107" s="2">
        <v>1</v>
      </c>
      <c r="R107" s="2">
        <v>2</v>
      </c>
    </row>
    <row r="108" spans="1:18" s="1" customFormat="1" ht="12.75" customHeight="1">
      <c r="A108" s="3" t="s">
        <v>27</v>
      </c>
      <c r="B108" s="3" t="s">
        <v>28</v>
      </c>
      <c r="C108" s="3" t="s">
        <v>29</v>
      </c>
      <c r="D108" s="3" t="s">
        <v>23</v>
      </c>
      <c r="E108" s="29">
        <v>165</v>
      </c>
      <c r="I108" s="2">
        <v>1</v>
      </c>
      <c r="R108" s="2">
        <v>1</v>
      </c>
    </row>
    <row r="109" spans="1:18" s="1" customFormat="1" ht="12.75" customHeight="1">
      <c r="A109" s="3" t="s">
        <v>27</v>
      </c>
      <c r="B109" s="3" t="s">
        <v>28</v>
      </c>
      <c r="C109" s="3" t="s">
        <v>29</v>
      </c>
      <c r="D109" s="3" t="s">
        <v>23</v>
      </c>
      <c r="E109" s="29">
        <v>172</v>
      </c>
      <c r="J109" s="2">
        <v>1</v>
      </c>
      <c r="R109" s="2">
        <v>1</v>
      </c>
    </row>
    <row r="110" spans="1:18" s="1" customFormat="1" ht="12.75" customHeight="1">
      <c r="A110" s="3" t="s">
        <v>27</v>
      </c>
      <c r="B110" s="3" t="s">
        <v>28</v>
      </c>
      <c r="C110" s="3" t="s">
        <v>29</v>
      </c>
      <c r="D110" s="3" t="s">
        <v>23</v>
      </c>
      <c r="E110" s="29">
        <v>177</v>
      </c>
      <c r="K110" s="2">
        <v>1</v>
      </c>
      <c r="R110" s="2">
        <v>1</v>
      </c>
    </row>
    <row r="111" spans="1:18" s="1" customFormat="1" ht="12.75" customHeight="1">
      <c r="A111" s="3" t="s">
        <v>27</v>
      </c>
      <c r="B111" s="3" t="s">
        <v>28</v>
      </c>
      <c r="C111" s="3" t="s">
        <v>29</v>
      </c>
      <c r="D111" s="3" t="s">
        <v>23</v>
      </c>
      <c r="E111" s="29">
        <v>179</v>
      </c>
      <c r="K111" s="2">
        <v>1</v>
      </c>
      <c r="R111" s="2">
        <v>1</v>
      </c>
    </row>
    <row r="112" spans="1:18" s="1" customFormat="1" ht="12.75" customHeight="1">
      <c r="A112" s="3" t="s">
        <v>27</v>
      </c>
      <c r="B112" s="3" t="s">
        <v>28</v>
      </c>
      <c r="C112" s="3" t="s">
        <v>29</v>
      </c>
      <c r="D112" s="3" t="s">
        <v>23</v>
      </c>
      <c r="E112" s="29">
        <v>185</v>
      </c>
      <c r="Q112" s="2">
        <v>1</v>
      </c>
      <c r="R112" s="2">
        <v>1</v>
      </c>
    </row>
    <row r="113" spans="1:18" s="1" customFormat="1" ht="12.75" customHeight="1">
      <c r="A113" s="3" t="s">
        <v>27</v>
      </c>
      <c r="B113" s="3" t="s">
        <v>28</v>
      </c>
      <c r="C113" s="3" t="s">
        <v>29</v>
      </c>
      <c r="D113" s="3" t="s">
        <v>23</v>
      </c>
      <c r="E113" s="29">
        <v>248</v>
      </c>
      <c r="P113" s="2">
        <v>1</v>
      </c>
      <c r="R113" s="2">
        <v>1</v>
      </c>
    </row>
    <row r="114" spans="1:18" s="1" customFormat="1" ht="12.75" customHeight="1">
      <c r="A114" s="3" t="s">
        <v>27</v>
      </c>
      <c r="B114" s="3" t="s">
        <v>28</v>
      </c>
      <c r="C114" s="3" t="s">
        <v>29</v>
      </c>
      <c r="D114" s="3" t="s">
        <v>23</v>
      </c>
      <c r="E114" s="29">
        <v>251</v>
      </c>
      <c r="P114" s="2">
        <v>1</v>
      </c>
      <c r="R114" s="2">
        <v>1</v>
      </c>
    </row>
    <row r="115" spans="1:18" s="1" customFormat="1" ht="12.75" customHeight="1">
      <c r="A115" s="3" t="s">
        <v>27</v>
      </c>
      <c r="B115" s="3" t="s">
        <v>28</v>
      </c>
      <c r="C115" s="3" t="s">
        <v>29</v>
      </c>
      <c r="D115" s="3" t="s">
        <v>23</v>
      </c>
      <c r="E115" s="29">
        <v>259</v>
      </c>
      <c r="O115" s="2">
        <v>1</v>
      </c>
      <c r="R115" s="2">
        <v>1</v>
      </c>
    </row>
    <row r="116" spans="1:18" s="1" customFormat="1" ht="12.75" customHeight="1">
      <c r="A116" s="3" t="s">
        <v>27</v>
      </c>
      <c r="B116" s="3" t="s">
        <v>28</v>
      </c>
      <c r="C116" s="3" t="s">
        <v>29</v>
      </c>
      <c r="D116" s="3" t="s">
        <v>23</v>
      </c>
      <c r="E116" s="29">
        <v>272</v>
      </c>
      <c r="F116" s="2">
        <v>1</v>
      </c>
      <c r="R116" s="2">
        <v>1</v>
      </c>
    </row>
    <row r="117" spans="1:18" s="1" customFormat="1" ht="12.75" customHeight="1">
      <c r="A117" s="3" t="s">
        <v>27</v>
      </c>
      <c r="B117" s="3" t="s">
        <v>28</v>
      </c>
      <c r="C117" s="3" t="s">
        <v>29</v>
      </c>
      <c r="D117" s="3" t="s">
        <v>23</v>
      </c>
      <c r="E117" s="29">
        <v>275</v>
      </c>
      <c r="J117" s="2">
        <v>1</v>
      </c>
      <c r="R117" s="2">
        <v>1</v>
      </c>
    </row>
    <row r="118" spans="1:18" s="1" customFormat="1" ht="12.75" customHeight="1">
      <c r="A118" s="3" t="s">
        <v>27</v>
      </c>
      <c r="B118" s="3" t="s">
        <v>28</v>
      </c>
      <c r="C118" s="3" t="s">
        <v>29</v>
      </c>
      <c r="D118" s="3" t="s">
        <v>23</v>
      </c>
      <c r="E118" s="29">
        <v>277</v>
      </c>
      <c r="O118" s="2">
        <v>1</v>
      </c>
      <c r="R118" s="2">
        <v>1</v>
      </c>
    </row>
    <row r="119" spans="1:18" s="1" customFormat="1" ht="12.75" customHeight="1">
      <c r="A119" s="3" t="s">
        <v>27</v>
      </c>
      <c r="B119" s="3" t="s">
        <v>28</v>
      </c>
      <c r="C119" s="3" t="s">
        <v>29</v>
      </c>
      <c r="D119" s="3" t="s">
        <v>23</v>
      </c>
      <c r="E119" s="29">
        <v>282</v>
      </c>
      <c r="L119" s="2">
        <v>1</v>
      </c>
      <c r="R119" s="2">
        <v>1</v>
      </c>
    </row>
    <row r="120" spans="1:18" s="1" customFormat="1" ht="12.75" customHeight="1">
      <c r="A120" s="3" t="s">
        <v>27</v>
      </c>
      <c r="B120" s="3" t="s">
        <v>28</v>
      </c>
      <c r="C120" s="3" t="s">
        <v>29</v>
      </c>
      <c r="D120" s="3" t="s">
        <v>23</v>
      </c>
      <c r="E120" s="29">
        <v>283</v>
      </c>
      <c r="H120" s="2">
        <v>1</v>
      </c>
      <c r="N120" s="2">
        <v>1</v>
      </c>
      <c r="R120" s="2">
        <v>2</v>
      </c>
    </row>
    <row r="121" spans="1:18" s="1" customFormat="1" ht="12.75" customHeight="1">
      <c r="A121" s="3" t="s">
        <v>27</v>
      </c>
      <c r="B121" s="3" t="s">
        <v>28</v>
      </c>
      <c r="C121" s="3" t="s">
        <v>29</v>
      </c>
      <c r="D121" s="3" t="s">
        <v>23</v>
      </c>
      <c r="E121" s="29">
        <v>284</v>
      </c>
      <c r="M121" s="2">
        <v>1</v>
      </c>
      <c r="R121" s="2">
        <v>1</v>
      </c>
    </row>
    <row r="122" spans="1:18" s="1" customFormat="1" ht="12.75" customHeight="1">
      <c r="A122" s="3" t="s">
        <v>27</v>
      </c>
      <c r="B122" s="3" t="s">
        <v>28</v>
      </c>
      <c r="C122" s="3" t="s">
        <v>29</v>
      </c>
      <c r="D122" s="3" t="s">
        <v>23</v>
      </c>
      <c r="E122" s="29">
        <v>288</v>
      </c>
      <c r="N122" s="2">
        <v>1</v>
      </c>
      <c r="R122" s="2">
        <v>1</v>
      </c>
    </row>
    <row r="123" spans="1:18" s="1" customFormat="1" ht="12.75" customHeight="1">
      <c r="A123" s="3" t="s">
        <v>27</v>
      </c>
      <c r="B123" s="3" t="s">
        <v>28</v>
      </c>
      <c r="C123" s="3" t="s">
        <v>29</v>
      </c>
      <c r="D123" s="3" t="s">
        <v>23</v>
      </c>
      <c r="E123" s="29">
        <v>289</v>
      </c>
      <c r="Q123" s="2">
        <v>1</v>
      </c>
      <c r="R123" s="2">
        <v>1</v>
      </c>
    </row>
    <row r="124" spans="1:18" s="1" customFormat="1" ht="12.75" customHeight="1">
      <c r="A124" s="3" t="s">
        <v>27</v>
      </c>
      <c r="B124" s="3" t="s">
        <v>28</v>
      </c>
      <c r="C124" s="3" t="s">
        <v>29</v>
      </c>
      <c r="D124" s="3" t="s">
        <v>23</v>
      </c>
      <c r="E124" s="29">
        <v>291</v>
      </c>
      <c r="I124" s="2">
        <v>1</v>
      </c>
      <c r="R124" s="2">
        <v>1</v>
      </c>
    </row>
    <row r="125" spans="1:18" s="1" customFormat="1" ht="12.75" customHeight="1">
      <c r="A125" s="3" t="s">
        <v>27</v>
      </c>
      <c r="B125" s="3" t="s">
        <v>28</v>
      </c>
      <c r="C125" s="3" t="s">
        <v>29</v>
      </c>
      <c r="D125" s="3" t="s">
        <v>23</v>
      </c>
      <c r="E125" s="29">
        <v>299</v>
      </c>
      <c r="G125" s="2">
        <v>1</v>
      </c>
      <c r="R125" s="2">
        <v>1</v>
      </c>
    </row>
    <row r="126" spans="1:18" s="1" customFormat="1" ht="12.75" customHeight="1">
      <c r="A126" s="3" t="s">
        <v>27</v>
      </c>
      <c r="B126" s="3" t="s">
        <v>28</v>
      </c>
      <c r="C126" s="3" t="s">
        <v>29</v>
      </c>
      <c r="D126" s="3" t="s">
        <v>23</v>
      </c>
      <c r="E126" s="29">
        <v>307</v>
      </c>
      <c r="O126" s="2">
        <v>1</v>
      </c>
      <c r="R126" s="2">
        <v>1</v>
      </c>
    </row>
    <row r="127" spans="1:18" s="1" customFormat="1" ht="12.75" customHeight="1">
      <c r="A127" s="3" t="s">
        <v>27</v>
      </c>
      <c r="B127" s="3" t="s">
        <v>28</v>
      </c>
      <c r="C127" s="3" t="s">
        <v>29</v>
      </c>
      <c r="D127" s="3" t="s">
        <v>23</v>
      </c>
      <c r="E127" s="29">
        <v>345</v>
      </c>
      <c r="Q127" s="2">
        <v>1</v>
      </c>
      <c r="R127" s="2">
        <v>1</v>
      </c>
    </row>
    <row r="128" spans="1:18" s="1" customFormat="1" ht="12.75" customHeight="1">
      <c r="A128" s="3" t="s">
        <v>27</v>
      </c>
      <c r="B128" s="3" t="s">
        <v>28</v>
      </c>
      <c r="C128" s="3" t="s">
        <v>29</v>
      </c>
      <c r="D128" s="3" t="s">
        <v>23</v>
      </c>
      <c r="E128" s="29">
        <v>351</v>
      </c>
      <c r="M128" s="2">
        <v>1</v>
      </c>
      <c r="R128" s="2">
        <v>1</v>
      </c>
    </row>
    <row r="129" spans="1:18" s="1" customFormat="1" ht="12.75" customHeight="1">
      <c r="A129" s="3" t="s">
        <v>27</v>
      </c>
      <c r="B129" s="3" t="s">
        <v>28</v>
      </c>
      <c r="C129" s="3" t="s">
        <v>29</v>
      </c>
      <c r="D129" s="3" t="s">
        <v>23</v>
      </c>
      <c r="E129" s="29">
        <v>356</v>
      </c>
      <c r="K129" s="2">
        <v>1</v>
      </c>
      <c r="R129" s="2">
        <v>1</v>
      </c>
    </row>
    <row r="130" spans="1:18" s="1" customFormat="1" ht="12.75" customHeight="1">
      <c r="A130" s="3" t="s">
        <v>27</v>
      </c>
      <c r="B130" s="3" t="s">
        <v>28</v>
      </c>
      <c r="C130" s="3" t="s">
        <v>29</v>
      </c>
      <c r="D130" s="3" t="s">
        <v>23</v>
      </c>
      <c r="E130" s="29">
        <v>360</v>
      </c>
      <c r="F130" s="2">
        <v>1</v>
      </c>
      <c r="R130" s="2">
        <v>1</v>
      </c>
    </row>
    <row r="131" spans="1:18" s="1" customFormat="1" ht="12.75" customHeight="1">
      <c r="A131" s="3" t="s">
        <v>27</v>
      </c>
      <c r="B131" s="3" t="s">
        <v>28</v>
      </c>
      <c r="C131" s="3" t="s">
        <v>29</v>
      </c>
      <c r="D131" s="3" t="s">
        <v>23</v>
      </c>
      <c r="E131" s="29">
        <v>366</v>
      </c>
      <c r="L131" s="2">
        <v>1</v>
      </c>
      <c r="R131" s="2">
        <v>1</v>
      </c>
    </row>
    <row r="132" spans="1:18" s="1" customFormat="1" ht="12.75" customHeight="1">
      <c r="A132" s="3" t="s">
        <v>27</v>
      </c>
      <c r="B132" s="3" t="s">
        <v>28</v>
      </c>
      <c r="C132" s="3" t="s">
        <v>29</v>
      </c>
      <c r="D132" s="3" t="s">
        <v>23</v>
      </c>
      <c r="E132" s="29">
        <v>375</v>
      </c>
      <c r="G132" s="2">
        <v>1</v>
      </c>
      <c r="N132" s="2">
        <v>1</v>
      </c>
      <c r="R132" s="2">
        <v>2</v>
      </c>
    </row>
    <row r="133" spans="1:18" s="1" customFormat="1" ht="12.75" customHeight="1">
      <c r="A133" s="3" t="s">
        <v>27</v>
      </c>
      <c r="B133" s="3" t="s">
        <v>28</v>
      </c>
      <c r="C133" s="3" t="s">
        <v>29</v>
      </c>
      <c r="D133" s="3" t="s">
        <v>23</v>
      </c>
      <c r="E133" s="29">
        <v>386</v>
      </c>
      <c r="H133" s="2">
        <v>1</v>
      </c>
      <c r="P133" s="2">
        <v>1</v>
      </c>
      <c r="R133" s="2">
        <v>2</v>
      </c>
    </row>
    <row r="134" spans="1:18" s="1" customFormat="1" ht="12.75" customHeight="1">
      <c r="A134" s="3" t="s">
        <v>27</v>
      </c>
      <c r="B134" s="3" t="s">
        <v>28</v>
      </c>
      <c r="C134" s="3" t="s">
        <v>29</v>
      </c>
      <c r="D134" s="3" t="s">
        <v>23</v>
      </c>
      <c r="E134" s="29">
        <v>398</v>
      </c>
      <c r="P134" s="2">
        <v>1</v>
      </c>
      <c r="R134" s="2">
        <v>1</v>
      </c>
    </row>
    <row r="135" spans="1:18" s="1" customFormat="1" ht="12.75" customHeight="1">
      <c r="A135" s="3" t="s">
        <v>27</v>
      </c>
      <c r="B135" s="3" t="s">
        <v>28</v>
      </c>
      <c r="C135" s="3" t="s">
        <v>29</v>
      </c>
      <c r="D135" s="3" t="s">
        <v>23</v>
      </c>
      <c r="E135" s="29">
        <v>414</v>
      </c>
      <c r="Q135" s="2">
        <v>1</v>
      </c>
      <c r="R135" s="2">
        <v>1</v>
      </c>
    </row>
    <row r="136" spans="1:18" s="1" customFormat="1" ht="12.75" customHeight="1">
      <c r="A136" s="3" t="s">
        <v>27</v>
      </c>
      <c r="B136" s="3" t="s">
        <v>28</v>
      </c>
      <c r="C136" s="3" t="s">
        <v>29</v>
      </c>
      <c r="D136" s="3" t="s">
        <v>23</v>
      </c>
      <c r="E136" s="29">
        <v>417</v>
      </c>
      <c r="J136" s="2">
        <v>1</v>
      </c>
      <c r="R136" s="2">
        <v>1</v>
      </c>
    </row>
    <row r="137" spans="1:18" s="1" customFormat="1" ht="12.75" customHeight="1">
      <c r="A137" s="3" t="s">
        <v>27</v>
      </c>
      <c r="B137" s="3" t="s">
        <v>28</v>
      </c>
      <c r="C137" s="3" t="s">
        <v>29</v>
      </c>
      <c r="D137" s="3" t="s">
        <v>23</v>
      </c>
      <c r="E137" s="29">
        <v>493</v>
      </c>
      <c r="I137" s="2">
        <v>1</v>
      </c>
      <c r="R137" s="2">
        <v>1</v>
      </c>
    </row>
    <row r="138" spans="1:18" s="1" customFormat="1" ht="12.75" customHeight="1">
      <c r="A138" s="3" t="s">
        <v>27</v>
      </c>
      <c r="B138" s="3" t="s">
        <v>28</v>
      </c>
      <c r="C138" s="3" t="s">
        <v>29</v>
      </c>
      <c r="D138" s="3" t="s">
        <v>23</v>
      </c>
      <c r="E138" s="29">
        <v>546</v>
      </c>
      <c r="M138" s="2">
        <v>1</v>
      </c>
      <c r="R138" s="2">
        <v>1</v>
      </c>
    </row>
    <row r="139" spans="1:18" s="1" customFormat="1" ht="12.75" customHeight="1">
      <c r="A139" s="3" t="s">
        <v>27</v>
      </c>
      <c r="B139" s="3" t="s">
        <v>28</v>
      </c>
      <c r="C139" s="3" t="s">
        <v>29</v>
      </c>
      <c r="D139" s="3" t="s">
        <v>23</v>
      </c>
      <c r="E139" s="29">
        <v>567</v>
      </c>
      <c r="L139" s="2">
        <v>1</v>
      </c>
      <c r="R139" s="2">
        <v>1</v>
      </c>
    </row>
    <row r="140" spans="1:18" s="1" customFormat="1" ht="12.75" customHeight="1">
      <c r="A140" s="3" t="s">
        <v>27</v>
      </c>
      <c r="B140" s="3" t="s">
        <v>28</v>
      </c>
      <c r="C140" s="3" t="s">
        <v>29</v>
      </c>
      <c r="D140" s="3" t="s">
        <v>23</v>
      </c>
      <c r="E140" s="29">
        <v>570</v>
      </c>
      <c r="O140" s="2">
        <v>1</v>
      </c>
      <c r="R140" s="2">
        <v>1</v>
      </c>
    </row>
    <row r="141" spans="1:18" s="1" customFormat="1" ht="12.75" customHeight="1">
      <c r="A141" s="3" t="s">
        <v>27</v>
      </c>
      <c r="B141" s="3" t="s">
        <v>28</v>
      </c>
      <c r="C141" s="3" t="s">
        <v>29</v>
      </c>
      <c r="D141" s="3" t="s">
        <v>23</v>
      </c>
      <c r="E141" s="29">
        <v>607</v>
      </c>
      <c r="K141" s="2">
        <v>1</v>
      </c>
      <c r="R141" s="2">
        <v>1</v>
      </c>
    </row>
    <row r="142" spans="1:18" s="1" customFormat="1" ht="12.75" customHeight="1">
      <c r="A142" s="3" t="s">
        <v>27</v>
      </c>
      <c r="B142" s="3" t="s">
        <v>28</v>
      </c>
      <c r="C142" s="3" t="s">
        <v>29</v>
      </c>
      <c r="D142" s="3" t="s">
        <v>23</v>
      </c>
      <c r="E142" s="29">
        <v>638</v>
      </c>
      <c r="N142" s="2">
        <v>1</v>
      </c>
      <c r="R142" s="2">
        <v>1</v>
      </c>
    </row>
    <row r="143" spans="1:18" s="1" customFormat="1" ht="12.75" customHeight="1">
      <c r="A143" s="3" t="s">
        <v>27</v>
      </c>
      <c r="B143" s="3" t="s">
        <v>28</v>
      </c>
      <c r="C143" s="3" t="s">
        <v>29</v>
      </c>
      <c r="D143" s="3" t="s">
        <v>23</v>
      </c>
      <c r="E143" s="29">
        <v>1197</v>
      </c>
      <c r="K143" s="2">
        <v>1</v>
      </c>
      <c r="R143" s="2">
        <v>1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Y156"/>
  <sheetViews>
    <sheetView view="pageBreakPreview" zoomScaleNormal="100" zoomScaleSheetLayoutView="100" workbookViewId="0">
      <pane xSplit="2" ySplit="10" topLeftCell="C135" activePane="bottomRight" state="frozen"/>
      <selection activeCell="K87" sqref="K87"/>
      <selection pane="topRight" activeCell="K87" sqref="K87"/>
      <selection pane="bottomLeft" activeCell="K87" sqref="K87"/>
      <selection pane="bottomRight" activeCell="I152" sqref="I152"/>
    </sheetView>
  </sheetViews>
  <sheetFormatPr defaultRowHeight="12.75"/>
  <cols>
    <col min="1" max="1" width="15.140625" customWidth="1"/>
    <col min="2" max="2" width="1" customWidth="1"/>
    <col min="3" max="3" width="10.140625" bestFit="1" customWidth="1"/>
    <col min="4" max="4" width="1" customWidth="1"/>
    <col min="5" max="5" width="10.7109375" bestFit="1" customWidth="1"/>
    <col min="6" max="6" width="1" customWidth="1"/>
    <col min="7" max="7" width="10" bestFit="1" customWidth="1"/>
    <col min="8" max="8" width="1" customWidth="1"/>
    <col min="9" max="9" width="10.28515625" bestFit="1" customWidth="1"/>
    <col min="10" max="10" width="1" customWidth="1"/>
    <col min="11" max="11" width="8.7109375" bestFit="1" customWidth="1"/>
    <col min="12" max="12" width="1" customWidth="1"/>
    <col min="13" max="13" width="12.7109375" bestFit="1" customWidth="1"/>
    <col min="14" max="14" width="1" customWidth="1"/>
    <col min="15" max="15" width="15.140625" customWidth="1"/>
    <col min="16" max="16" width="1.140625" customWidth="1"/>
    <col min="17" max="17" width="23.42578125" bestFit="1" customWidth="1"/>
    <col min="18" max="18" width="1.42578125" customWidth="1"/>
    <col min="19" max="19" width="13" bestFit="1" customWidth="1"/>
    <col min="20" max="20" width="2.140625" customWidth="1"/>
    <col min="22" max="22" width="9.85546875" bestFit="1" customWidth="1"/>
    <col min="23" max="24" width="10.85546875" bestFit="1" customWidth="1"/>
    <col min="25" max="25" width="10.7109375" bestFit="1" customWidth="1"/>
  </cols>
  <sheetData>
    <row r="1" spans="1:25">
      <c r="A1" s="5" t="s">
        <v>303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 t="s">
        <v>344</v>
      </c>
    </row>
    <row r="2" spans="1: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Q2" s="25" t="s">
        <v>329</v>
      </c>
      <c r="R2" s="25"/>
      <c r="S2" s="26">
        <v>78.8</v>
      </c>
      <c r="T2" s="25"/>
      <c r="U2" s="25"/>
    </row>
    <row r="3" spans="1:25">
      <c r="A3" s="7" t="s">
        <v>304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 t="s">
        <v>353</v>
      </c>
      <c r="Q3" s="27" t="s">
        <v>351</v>
      </c>
      <c r="R3" s="25"/>
      <c r="S3" s="26">
        <v>0</v>
      </c>
      <c r="T3" s="25" t="s">
        <v>331</v>
      </c>
      <c r="U3" s="25"/>
    </row>
    <row r="4" spans="1:25">
      <c r="A4" s="7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Q4" s="27" t="s">
        <v>352</v>
      </c>
      <c r="R4" s="25"/>
      <c r="S4" s="26">
        <v>3.29</v>
      </c>
      <c r="T4" s="25" t="s">
        <v>331</v>
      </c>
      <c r="U4" s="25"/>
    </row>
    <row r="5" spans="1:2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Q5" s="27" t="s">
        <v>348</v>
      </c>
      <c r="R5" s="25"/>
      <c r="S5" s="26">
        <v>3.12</v>
      </c>
      <c r="T5" s="25" t="s">
        <v>331</v>
      </c>
      <c r="U5" s="25"/>
    </row>
    <row r="6" spans="1:25" ht="13.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Q6" s="27" t="s">
        <v>349</v>
      </c>
      <c r="R6" s="25"/>
      <c r="S6" s="26">
        <v>2.79</v>
      </c>
      <c r="T6" s="25" t="s">
        <v>331</v>
      </c>
      <c r="U6" s="25"/>
    </row>
    <row r="7" spans="1:25">
      <c r="A7" s="8" t="s">
        <v>306</v>
      </c>
      <c r="B7" s="9"/>
      <c r="C7" s="10" t="s">
        <v>307</v>
      </c>
      <c r="D7" s="9"/>
      <c r="E7" s="10" t="s">
        <v>308</v>
      </c>
      <c r="F7" s="9"/>
      <c r="G7" s="10" t="s">
        <v>309</v>
      </c>
      <c r="H7" s="9"/>
      <c r="I7" s="10" t="s">
        <v>310</v>
      </c>
      <c r="J7" s="9"/>
      <c r="K7" s="10" t="s">
        <v>311</v>
      </c>
      <c r="L7" s="9"/>
      <c r="M7" s="10" t="s">
        <v>312</v>
      </c>
      <c r="N7" s="9"/>
      <c r="O7" s="11" t="s">
        <v>313</v>
      </c>
      <c r="Q7" s="28" t="s">
        <v>350</v>
      </c>
      <c r="R7" s="25"/>
      <c r="S7" s="26">
        <v>2.5499999999999998</v>
      </c>
      <c r="T7" s="25" t="s">
        <v>331</v>
      </c>
      <c r="U7" s="25"/>
    </row>
    <row r="8" spans="1:25">
      <c r="A8" s="12"/>
      <c r="B8" s="13"/>
      <c r="C8" s="13"/>
      <c r="D8" s="13"/>
      <c r="E8" s="13"/>
      <c r="F8" s="13"/>
      <c r="G8" s="13" t="s">
        <v>314</v>
      </c>
      <c r="H8" s="13"/>
      <c r="I8" s="13"/>
      <c r="J8" s="13"/>
      <c r="K8" s="13"/>
      <c r="L8" s="13"/>
      <c r="M8" s="13" t="s">
        <v>315</v>
      </c>
      <c r="N8" s="13"/>
      <c r="O8" s="14"/>
    </row>
    <row r="9" spans="1:25">
      <c r="A9" s="12" t="s">
        <v>316</v>
      </c>
      <c r="B9" s="13"/>
      <c r="C9" s="13" t="s">
        <v>317</v>
      </c>
      <c r="D9" s="13"/>
      <c r="E9" s="13" t="s">
        <v>318</v>
      </c>
      <c r="F9" s="13"/>
      <c r="G9" s="13" t="s">
        <v>319</v>
      </c>
      <c r="H9" s="13"/>
      <c r="I9" s="13" t="s">
        <v>320</v>
      </c>
      <c r="J9" s="13"/>
      <c r="K9" s="13" t="s">
        <v>321</v>
      </c>
      <c r="L9" s="13"/>
      <c r="M9" s="13" t="s">
        <v>322</v>
      </c>
      <c r="N9" s="13"/>
      <c r="O9" s="14" t="s">
        <v>323</v>
      </c>
    </row>
    <row r="10" spans="1:25">
      <c r="A10" s="15" t="s">
        <v>324</v>
      </c>
      <c r="B10" s="13"/>
      <c r="C10" s="16" t="s">
        <v>325</v>
      </c>
      <c r="D10" s="13"/>
      <c r="E10" s="16" t="s">
        <v>325</v>
      </c>
      <c r="F10" s="13"/>
      <c r="G10" s="17" t="s">
        <v>326</v>
      </c>
      <c r="H10" s="13"/>
      <c r="I10" s="16" t="s">
        <v>314</v>
      </c>
      <c r="J10" s="13"/>
      <c r="K10" s="16" t="s">
        <v>325</v>
      </c>
      <c r="L10" s="13"/>
      <c r="M10" s="17" t="s">
        <v>327</v>
      </c>
      <c r="N10" s="13"/>
      <c r="O10" s="18" t="s">
        <v>328</v>
      </c>
      <c r="S10" s="30" t="s">
        <v>337</v>
      </c>
      <c r="T10" s="30"/>
      <c r="U10" s="30" t="s">
        <v>338</v>
      </c>
      <c r="V10" s="30" t="s">
        <v>339</v>
      </c>
      <c r="W10" s="30" t="s">
        <v>340</v>
      </c>
      <c r="X10" s="30" t="s">
        <v>341</v>
      </c>
      <c r="Y10" s="30" t="s">
        <v>342</v>
      </c>
    </row>
    <row r="12" spans="1:25">
      <c r="A12" s="35">
        <f>+'2" W C'!E3*1000</f>
        <v>0</v>
      </c>
      <c r="C12">
        <f>+'2" W C'!R3</f>
        <v>19</v>
      </c>
      <c r="E12">
        <f>+C12</f>
        <v>19</v>
      </c>
      <c r="G12" s="35">
        <f>+A12*C12</f>
        <v>0</v>
      </c>
      <c r="H12" s="35"/>
      <c r="I12" s="35">
        <f>+G12</f>
        <v>0</v>
      </c>
      <c r="K12">
        <f>$E$152-E12</f>
        <v>326</v>
      </c>
      <c r="M12" s="23">
        <f t="shared" ref="M12:M13" si="0">(A12*K12)+I12</f>
        <v>0</v>
      </c>
      <c r="O12" s="24">
        <f>M12/$M$152</f>
        <v>0</v>
      </c>
      <c r="Q12" s="31">
        <f>SUM(S12:Y12)</f>
        <v>1497.2</v>
      </c>
      <c r="S12" s="31">
        <f>$S$2*C12</f>
        <v>1497.2</v>
      </c>
    </row>
    <row r="13" spans="1:25">
      <c r="A13" s="35">
        <f>+'2" W C'!E4*1000</f>
        <v>1000</v>
      </c>
      <c r="C13">
        <f>+'2" W C'!R4</f>
        <v>1</v>
      </c>
      <c r="E13">
        <f>+E12+C13</f>
        <v>20</v>
      </c>
      <c r="G13" s="35">
        <f>+A13*C13</f>
        <v>1000</v>
      </c>
      <c r="H13" s="35"/>
      <c r="I13" s="35">
        <f>+G13+I12</f>
        <v>1000</v>
      </c>
      <c r="K13">
        <f>$E$152-E13</f>
        <v>325</v>
      </c>
      <c r="M13" s="23">
        <f t="shared" si="0"/>
        <v>326000</v>
      </c>
      <c r="O13" s="24">
        <f>M13/$M$152</f>
        <v>1.2223472065991751E-2</v>
      </c>
      <c r="Q13" s="31">
        <f t="shared" ref="Q13:Q76" si="1">SUM(S13:Y13)</f>
        <v>78.8</v>
      </c>
      <c r="S13" s="31">
        <f t="shared" ref="S13:S37" si="2">$S$2*C13</f>
        <v>78.8</v>
      </c>
    </row>
    <row r="14" spans="1:25">
      <c r="A14" s="35">
        <f>+'2" W C'!E5*1000</f>
        <v>2000</v>
      </c>
      <c r="C14">
        <f>+'2" W C'!R5</f>
        <v>14</v>
      </c>
      <c r="E14">
        <f t="shared" ref="E14:E77" si="3">+E13+C14</f>
        <v>34</v>
      </c>
      <c r="G14" s="35">
        <f t="shared" ref="G14:G77" si="4">+A14*C14</f>
        <v>28000</v>
      </c>
      <c r="H14" s="35"/>
      <c r="I14" s="35">
        <f t="shared" ref="I14:I77" si="5">+G14+I13</f>
        <v>29000</v>
      </c>
      <c r="K14">
        <f t="shared" ref="K14:K77" si="6">$E$152-E14</f>
        <v>311</v>
      </c>
      <c r="M14" s="23">
        <f t="shared" ref="M14:M77" si="7">(A14*K14)+I14</f>
        <v>651000</v>
      </c>
      <c r="O14" s="24">
        <f t="shared" ref="O14:O77" si="8">M14/$M$152</f>
        <v>2.4409448818897637E-2</v>
      </c>
      <c r="Q14" s="31">
        <f t="shared" si="1"/>
        <v>1103.2</v>
      </c>
      <c r="S14" s="31">
        <f t="shared" si="2"/>
        <v>1103.2</v>
      </c>
    </row>
    <row r="15" spans="1:25">
      <c r="A15" s="35">
        <f>+'2" W C'!E6*1000</f>
        <v>3000</v>
      </c>
      <c r="C15">
        <f>+'2" W C'!R6</f>
        <v>7</v>
      </c>
      <c r="E15">
        <f t="shared" si="3"/>
        <v>41</v>
      </c>
      <c r="G15" s="35">
        <f t="shared" si="4"/>
        <v>21000</v>
      </c>
      <c r="H15" s="35"/>
      <c r="I15" s="35">
        <f t="shared" si="5"/>
        <v>50000</v>
      </c>
      <c r="K15">
        <f t="shared" si="6"/>
        <v>304</v>
      </c>
      <c r="M15" s="23">
        <f t="shared" si="7"/>
        <v>962000</v>
      </c>
      <c r="O15" s="24">
        <f t="shared" si="8"/>
        <v>3.6070491188601422E-2</v>
      </c>
      <c r="Q15" s="31">
        <f t="shared" si="1"/>
        <v>551.6</v>
      </c>
      <c r="S15" s="31">
        <f t="shared" si="2"/>
        <v>551.6</v>
      </c>
    </row>
    <row r="16" spans="1:25">
      <c r="A16" s="35">
        <f>+'2" W C'!E7*1000</f>
        <v>4000</v>
      </c>
      <c r="C16">
        <f>+'2" W C'!R7</f>
        <v>4</v>
      </c>
      <c r="E16">
        <f t="shared" si="3"/>
        <v>45</v>
      </c>
      <c r="G16" s="35">
        <f t="shared" si="4"/>
        <v>16000</v>
      </c>
      <c r="H16" s="35"/>
      <c r="I16" s="35">
        <f t="shared" si="5"/>
        <v>66000</v>
      </c>
      <c r="K16">
        <f t="shared" si="6"/>
        <v>300</v>
      </c>
      <c r="M16" s="23">
        <f t="shared" si="7"/>
        <v>1266000</v>
      </c>
      <c r="O16" s="24">
        <f t="shared" si="8"/>
        <v>4.7469066366704164E-2</v>
      </c>
      <c r="Q16" s="31">
        <f t="shared" si="1"/>
        <v>315.2</v>
      </c>
      <c r="S16" s="31">
        <f t="shared" si="2"/>
        <v>315.2</v>
      </c>
    </row>
    <row r="17" spans="1:19">
      <c r="A17" s="35">
        <f>+'2" W C'!E8*1000</f>
        <v>5000</v>
      </c>
      <c r="C17">
        <f>+'2" W C'!R8</f>
        <v>10</v>
      </c>
      <c r="E17">
        <f t="shared" si="3"/>
        <v>55</v>
      </c>
      <c r="G17" s="35">
        <f t="shared" si="4"/>
        <v>50000</v>
      </c>
      <c r="H17" s="35"/>
      <c r="I17" s="35">
        <f t="shared" si="5"/>
        <v>116000</v>
      </c>
      <c r="K17">
        <f t="shared" si="6"/>
        <v>290</v>
      </c>
      <c r="M17" s="23">
        <f t="shared" si="7"/>
        <v>1566000</v>
      </c>
      <c r="O17" s="24">
        <f t="shared" si="8"/>
        <v>5.871766029246344E-2</v>
      </c>
      <c r="Q17" s="31">
        <f t="shared" si="1"/>
        <v>788</v>
      </c>
      <c r="S17" s="31">
        <f t="shared" si="2"/>
        <v>788</v>
      </c>
    </row>
    <row r="18" spans="1:19">
      <c r="A18" s="35">
        <f>+'2" W C'!E9*1000</f>
        <v>6000</v>
      </c>
      <c r="C18">
        <f>+'2" W C'!R9</f>
        <v>7</v>
      </c>
      <c r="E18">
        <f t="shared" si="3"/>
        <v>62</v>
      </c>
      <c r="G18" s="35">
        <f t="shared" si="4"/>
        <v>42000</v>
      </c>
      <c r="H18" s="35"/>
      <c r="I18" s="35">
        <f t="shared" si="5"/>
        <v>158000</v>
      </c>
      <c r="K18">
        <f t="shared" si="6"/>
        <v>283</v>
      </c>
      <c r="M18" s="23">
        <f t="shared" si="7"/>
        <v>1856000</v>
      </c>
      <c r="O18" s="24">
        <f t="shared" si="8"/>
        <v>6.9591301087364082E-2</v>
      </c>
      <c r="Q18" s="31">
        <f t="shared" si="1"/>
        <v>551.6</v>
      </c>
      <c r="S18" s="31">
        <f t="shared" si="2"/>
        <v>551.6</v>
      </c>
    </row>
    <row r="19" spans="1:19">
      <c r="A19" s="35">
        <f>+'2" W C'!E10*1000</f>
        <v>7000</v>
      </c>
      <c r="C19">
        <f>+'2" W C'!R10</f>
        <v>14</v>
      </c>
      <c r="E19">
        <f t="shared" si="3"/>
        <v>76</v>
      </c>
      <c r="G19" s="35">
        <f t="shared" si="4"/>
        <v>98000</v>
      </c>
      <c r="H19" s="35"/>
      <c r="I19" s="35">
        <f t="shared" si="5"/>
        <v>256000</v>
      </c>
      <c r="K19">
        <f t="shared" si="6"/>
        <v>269</v>
      </c>
      <c r="M19" s="23">
        <f t="shared" si="7"/>
        <v>2139000</v>
      </c>
      <c r="O19" s="24">
        <f t="shared" si="8"/>
        <v>8.0202474690663661E-2</v>
      </c>
      <c r="Q19" s="31">
        <f t="shared" si="1"/>
        <v>1103.2</v>
      </c>
      <c r="S19" s="31">
        <f t="shared" si="2"/>
        <v>1103.2</v>
      </c>
    </row>
    <row r="20" spans="1:19">
      <c r="A20" s="35">
        <f>+'2" W C'!E11*1000</f>
        <v>8000</v>
      </c>
      <c r="C20">
        <f>+'2" W C'!R11</f>
        <v>6</v>
      </c>
      <c r="E20">
        <f t="shared" si="3"/>
        <v>82</v>
      </c>
      <c r="G20" s="35">
        <f t="shared" si="4"/>
        <v>48000</v>
      </c>
      <c r="H20" s="35"/>
      <c r="I20" s="35">
        <f t="shared" si="5"/>
        <v>304000</v>
      </c>
      <c r="K20">
        <f t="shared" si="6"/>
        <v>263</v>
      </c>
      <c r="M20" s="23">
        <f t="shared" si="7"/>
        <v>2408000</v>
      </c>
      <c r="O20" s="24">
        <f t="shared" si="8"/>
        <v>9.0288713910761154E-2</v>
      </c>
      <c r="Q20" s="31">
        <f t="shared" si="1"/>
        <v>472.79999999999995</v>
      </c>
      <c r="S20" s="31">
        <f t="shared" si="2"/>
        <v>472.79999999999995</v>
      </c>
    </row>
    <row r="21" spans="1:19">
      <c r="A21" s="35">
        <f>+'2" W C'!E12*1000</f>
        <v>9000</v>
      </c>
      <c r="C21">
        <f>+'2" W C'!R12</f>
        <v>9</v>
      </c>
      <c r="E21">
        <f t="shared" si="3"/>
        <v>91</v>
      </c>
      <c r="G21" s="35">
        <f t="shared" si="4"/>
        <v>81000</v>
      </c>
      <c r="H21" s="35"/>
      <c r="I21" s="35">
        <f t="shared" si="5"/>
        <v>385000</v>
      </c>
      <c r="K21">
        <f t="shared" si="6"/>
        <v>254</v>
      </c>
      <c r="M21" s="23">
        <f t="shared" si="7"/>
        <v>2671000</v>
      </c>
      <c r="O21" s="24">
        <f t="shared" si="8"/>
        <v>0.10014998125234345</v>
      </c>
      <c r="Q21" s="31">
        <f t="shared" si="1"/>
        <v>709.19999999999993</v>
      </c>
      <c r="S21" s="31">
        <f t="shared" si="2"/>
        <v>709.19999999999993</v>
      </c>
    </row>
    <row r="22" spans="1:19">
      <c r="A22" s="35">
        <f>+'2" W C'!E13*1000</f>
        <v>10000</v>
      </c>
      <c r="C22">
        <f>+'2" W C'!R13</f>
        <v>5</v>
      </c>
      <c r="E22">
        <f t="shared" si="3"/>
        <v>96</v>
      </c>
      <c r="G22" s="35">
        <f t="shared" si="4"/>
        <v>50000</v>
      </c>
      <c r="H22" s="35"/>
      <c r="I22" s="35">
        <f t="shared" si="5"/>
        <v>435000</v>
      </c>
      <c r="K22">
        <f t="shared" si="6"/>
        <v>249</v>
      </c>
      <c r="M22" s="23">
        <f t="shared" si="7"/>
        <v>2925000</v>
      </c>
      <c r="O22" s="24">
        <f t="shared" si="8"/>
        <v>0.10967379077615298</v>
      </c>
      <c r="Q22" s="31">
        <f t="shared" si="1"/>
        <v>394</v>
      </c>
      <c r="S22" s="31">
        <f t="shared" si="2"/>
        <v>394</v>
      </c>
    </row>
    <row r="23" spans="1:19">
      <c r="A23" s="35">
        <f>+'2" W C'!E14*1000</f>
        <v>11000</v>
      </c>
      <c r="C23">
        <f>+'2" W C'!R14</f>
        <v>1</v>
      </c>
      <c r="E23">
        <f t="shared" si="3"/>
        <v>97</v>
      </c>
      <c r="G23" s="35">
        <f t="shared" si="4"/>
        <v>11000</v>
      </c>
      <c r="H23" s="35"/>
      <c r="I23" s="35">
        <f t="shared" si="5"/>
        <v>446000</v>
      </c>
      <c r="K23">
        <f t="shared" si="6"/>
        <v>248</v>
      </c>
      <c r="M23" s="23">
        <f t="shared" si="7"/>
        <v>3174000</v>
      </c>
      <c r="O23" s="24">
        <f t="shared" si="8"/>
        <v>0.11901012373453318</v>
      </c>
      <c r="Q23" s="31">
        <f t="shared" si="1"/>
        <v>78.8</v>
      </c>
      <c r="S23" s="31">
        <f t="shared" si="2"/>
        <v>78.8</v>
      </c>
    </row>
    <row r="24" spans="1:19">
      <c r="A24" s="35">
        <f>+'2" W C'!E15*1000</f>
        <v>12000</v>
      </c>
      <c r="C24">
        <f>+'2" W C'!R15</f>
        <v>3</v>
      </c>
      <c r="E24">
        <f t="shared" si="3"/>
        <v>100</v>
      </c>
      <c r="G24" s="35">
        <f t="shared" si="4"/>
        <v>36000</v>
      </c>
      <c r="H24" s="35"/>
      <c r="I24" s="35">
        <f t="shared" si="5"/>
        <v>482000</v>
      </c>
      <c r="K24">
        <f t="shared" si="6"/>
        <v>245</v>
      </c>
      <c r="M24" s="23">
        <f t="shared" si="7"/>
        <v>3422000</v>
      </c>
      <c r="O24" s="24">
        <f t="shared" si="8"/>
        <v>0.12830896137982753</v>
      </c>
      <c r="Q24" s="31">
        <f t="shared" si="1"/>
        <v>236.39999999999998</v>
      </c>
      <c r="S24" s="31">
        <f t="shared" si="2"/>
        <v>236.39999999999998</v>
      </c>
    </row>
    <row r="25" spans="1:19">
      <c r="A25" s="35">
        <f>+'2" W C'!E16*1000</f>
        <v>13000</v>
      </c>
      <c r="C25">
        <f>+'2" W C'!R16</f>
        <v>2</v>
      </c>
      <c r="E25">
        <f t="shared" si="3"/>
        <v>102</v>
      </c>
      <c r="G25" s="35">
        <f t="shared" si="4"/>
        <v>26000</v>
      </c>
      <c r="H25" s="35"/>
      <c r="I25" s="35">
        <f t="shared" si="5"/>
        <v>508000</v>
      </c>
      <c r="K25">
        <f t="shared" si="6"/>
        <v>243</v>
      </c>
      <c r="M25" s="23">
        <f t="shared" si="7"/>
        <v>3667000</v>
      </c>
      <c r="O25" s="24">
        <f t="shared" si="8"/>
        <v>0.13749531308586427</v>
      </c>
      <c r="Q25" s="31">
        <f t="shared" si="1"/>
        <v>157.6</v>
      </c>
      <c r="S25" s="31">
        <f t="shared" si="2"/>
        <v>157.6</v>
      </c>
    </row>
    <row r="26" spans="1:19">
      <c r="A26" s="35">
        <f>+'2" W C'!E17*1000</f>
        <v>14000</v>
      </c>
      <c r="C26">
        <f>+'2" W C'!R17</f>
        <v>1</v>
      </c>
      <c r="E26">
        <f t="shared" si="3"/>
        <v>103</v>
      </c>
      <c r="G26" s="35">
        <f t="shared" si="4"/>
        <v>14000</v>
      </c>
      <c r="H26" s="35"/>
      <c r="I26" s="35">
        <f t="shared" si="5"/>
        <v>522000</v>
      </c>
      <c r="K26">
        <f t="shared" si="6"/>
        <v>242</v>
      </c>
      <c r="M26" s="23">
        <f t="shared" si="7"/>
        <v>3910000</v>
      </c>
      <c r="O26" s="24">
        <f t="shared" si="8"/>
        <v>0.14660667416572928</v>
      </c>
      <c r="Q26" s="31">
        <f t="shared" si="1"/>
        <v>78.8</v>
      </c>
      <c r="S26" s="31">
        <f t="shared" si="2"/>
        <v>78.8</v>
      </c>
    </row>
    <row r="27" spans="1:19">
      <c r="A27" s="35">
        <f>+'2" W C'!E18*1000</f>
        <v>15000</v>
      </c>
      <c r="C27">
        <f>+'2" W C'!R18</f>
        <v>5</v>
      </c>
      <c r="E27">
        <f t="shared" si="3"/>
        <v>108</v>
      </c>
      <c r="G27" s="35">
        <f t="shared" si="4"/>
        <v>75000</v>
      </c>
      <c r="H27" s="35"/>
      <c r="I27" s="35">
        <f t="shared" si="5"/>
        <v>597000</v>
      </c>
      <c r="K27">
        <f t="shared" si="6"/>
        <v>237</v>
      </c>
      <c r="M27" s="23">
        <f t="shared" si="7"/>
        <v>4152000</v>
      </c>
      <c r="O27" s="24">
        <f t="shared" si="8"/>
        <v>0.15568053993250844</v>
      </c>
      <c r="Q27" s="31">
        <f t="shared" si="1"/>
        <v>394</v>
      </c>
      <c r="S27" s="31">
        <f t="shared" si="2"/>
        <v>394</v>
      </c>
    </row>
    <row r="28" spans="1:19">
      <c r="A28" s="35">
        <f>+'2" W C'!E19*1000</f>
        <v>16000</v>
      </c>
      <c r="C28">
        <f>+'2" W C'!R19</f>
        <v>2</v>
      </c>
      <c r="E28">
        <f t="shared" si="3"/>
        <v>110</v>
      </c>
      <c r="G28" s="35">
        <f t="shared" si="4"/>
        <v>32000</v>
      </c>
      <c r="H28" s="35"/>
      <c r="I28" s="35">
        <f t="shared" si="5"/>
        <v>629000</v>
      </c>
      <c r="K28">
        <f t="shared" si="6"/>
        <v>235</v>
      </c>
      <c r="M28" s="23">
        <f t="shared" si="7"/>
        <v>4389000</v>
      </c>
      <c r="O28" s="24">
        <f t="shared" si="8"/>
        <v>0.16456692913385826</v>
      </c>
      <c r="Q28" s="31">
        <f t="shared" si="1"/>
        <v>157.6</v>
      </c>
      <c r="S28" s="31">
        <f t="shared" si="2"/>
        <v>157.6</v>
      </c>
    </row>
    <row r="29" spans="1:19">
      <c r="A29" s="35">
        <f>+'2" W C'!E20*1000</f>
        <v>17000</v>
      </c>
      <c r="C29">
        <f>+'2" W C'!R20</f>
        <v>9</v>
      </c>
      <c r="E29">
        <f t="shared" si="3"/>
        <v>119</v>
      </c>
      <c r="G29" s="35">
        <f t="shared" si="4"/>
        <v>153000</v>
      </c>
      <c r="H29" s="35"/>
      <c r="I29" s="35">
        <f t="shared" si="5"/>
        <v>782000</v>
      </c>
      <c r="K29">
        <f t="shared" si="6"/>
        <v>226</v>
      </c>
      <c r="M29" s="23">
        <f t="shared" si="7"/>
        <v>4624000</v>
      </c>
      <c r="O29" s="24">
        <f t="shared" si="8"/>
        <v>0.17337832770903638</v>
      </c>
      <c r="Q29" s="31">
        <f t="shared" si="1"/>
        <v>709.19999999999993</v>
      </c>
      <c r="S29" s="31">
        <f t="shared" si="2"/>
        <v>709.19999999999993</v>
      </c>
    </row>
    <row r="30" spans="1:19">
      <c r="A30" s="35">
        <f>+'2" W C'!E21*1000</f>
        <v>18000</v>
      </c>
      <c r="C30">
        <f>+'2" W C'!R21</f>
        <v>5</v>
      </c>
      <c r="E30">
        <f t="shared" si="3"/>
        <v>124</v>
      </c>
      <c r="G30" s="35">
        <f t="shared" si="4"/>
        <v>90000</v>
      </c>
      <c r="H30" s="35"/>
      <c r="I30" s="35">
        <f t="shared" si="5"/>
        <v>872000</v>
      </c>
      <c r="K30">
        <f t="shared" si="6"/>
        <v>221</v>
      </c>
      <c r="M30" s="23">
        <f t="shared" si="7"/>
        <v>4850000</v>
      </c>
      <c r="O30" s="24">
        <f t="shared" si="8"/>
        <v>0.1818522684664417</v>
      </c>
      <c r="Q30" s="31">
        <f t="shared" si="1"/>
        <v>394</v>
      </c>
      <c r="S30" s="31">
        <f t="shared" si="2"/>
        <v>394</v>
      </c>
    </row>
    <row r="31" spans="1:19">
      <c r="A31" s="35">
        <f>+'2" W C'!E22*1000</f>
        <v>19000</v>
      </c>
      <c r="C31">
        <f>+'2" W C'!R22</f>
        <v>4</v>
      </c>
      <c r="E31">
        <f t="shared" si="3"/>
        <v>128</v>
      </c>
      <c r="G31" s="35">
        <f t="shared" si="4"/>
        <v>76000</v>
      </c>
      <c r="H31" s="35"/>
      <c r="I31" s="35">
        <f t="shared" si="5"/>
        <v>948000</v>
      </c>
      <c r="K31">
        <f t="shared" si="6"/>
        <v>217</v>
      </c>
      <c r="M31" s="23">
        <f t="shared" si="7"/>
        <v>5071000</v>
      </c>
      <c r="O31" s="24">
        <f t="shared" si="8"/>
        <v>0.19013873265841769</v>
      </c>
      <c r="Q31" s="31">
        <f t="shared" si="1"/>
        <v>315.2</v>
      </c>
      <c r="S31" s="31">
        <f t="shared" si="2"/>
        <v>315.2</v>
      </c>
    </row>
    <row r="32" spans="1:19">
      <c r="A32" s="35">
        <f>+'2" W C'!E23*1000</f>
        <v>20000</v>
      </c>
      <c r="C32">
        <f>+'2" W C'!R23</f>
        <v>5</v>
      </c>
      <c r="E32">
        <f t="shared" si="3"/>
        <v>133</v>
      </c>
      <c r="G32" s="35">
        <f t="shared" si="4"/>
        <v>100000</v>
      </c>
      <c r="H32" s="35"/>
      <c r="I32" s="35">
        <f t="shared" si="5"/>
        <v>1048000</v>
      </c>
      <c r="K32">
        <f t="shared" si="6"/>
        <v>212</v>
      </c>
      <c r="M32" s="23">
        <f t="shared" si="7"/>
        <v>5288000</v>
      </c>
      <c r="O32" s="24">
        <f t="shared" si="8"/>
        <v>0.19827521559805025</v>
      </c>
      <c r="Q32" s="31">
        <f t="shared" si="1"/>
        <v>394</v>
      </c>
      <c r="S32" s="31">
        <f t="shared" si="2"/>
        <v>394</v>
      </c>
    </row>
    <row r="33" spans="1:23">
      <c r="A33" s="35">
        <f>+'2" W C'!E24*1000</f>
        <v>21000</v>
      </c>
      <c r="C33">
        <f>+'2" W C'!R24</f>
        <v>4</v>
      </c>
      <c r="E33">
        <f t="shared" si="3"/>
        <v>137</v>
      </c>
      <c r="G33" s="35">
        <f t="shared" si="4"/>
        <v>84000</v>
      </c>
      <c r="H33" s="35"/>
      <c r="I33" s="35">
        <f t="shared" si="5"/>
        <v>1132000</v>
      </c>
      <c r="K33">
        <f t="shared" si="6"/>
        <v>208</v>
      </c>
      <c r="M33" s="23">
        <f t="shared" si="7"/>
        <v>5500000</v>
      </c>
      <c r="O33" s="24">
        <f t="shared" si="8"/>
        <v>0.20622422197225346</v>
      </c>
      <c r="Q33" s="31">
        <f t="shared" si="1"/>
        <v>315.2</v>
      </c>
      <c r="S33" s="31">
        <f t="shared" si="2"/>
        <v>315.2</v>
      </c>
      <c r="V33">
        <f>$S$4*((A33-21000)/1000)*C33</f>
        <v>0</v>
      </c>
    </row>
    <row r="34" spans="1:23">
      <c r="A34" s="35">
        <f>+'2" W C'!E25*1000</f>
        <v>22000</v>
      </c>
      <c r="C34">
        <f>+'2" W C'!R25</f>
        <v>5</v>
      </c>
      <c r="E34">
        <f t="shared" si="3"/>
        <v>142</v>
      </c>
      <c r="G34" s="35">
        <f t="shared" si="4"/>
        <v>110000</v>
      </c>
      <c r="H34" s="35"/>
      <c r="I34" s="35">
        <f t="shared" si="5"/>
        <v>1242000</v>
      </c>
      <c r="K34">
        <f t="shared" si="6"/>
        <v>203</v>
      </c>
      <c r="M34" s="23">
        <f t="shared" si="7"/>
        <v>5708000</v>
      </c>
      <c r="O34" s="24">
        <f t="shared" si="8"/>
        <v>0.21402324709411324</v>
      </c>
      <c r="Q34" s="31">
        <f t="shared" si="1"/>
        <v>410.45</v>
      </c>
      <c r="S34" s="31">
        <f t="shared" si="2"/>
        <v>394</v>
      </c>
      <c r="V34">
        <f t="shared" ref="V34:V36" si="9">$S$4*((A34-21000)/1000)*C34</f>
        <v>16.45</v>
      </c>
    </row>
    <row r="35" spans="1:23">
      <c r="A35" s="35">
        <f>+'2" W C'!E26*1000</f>
        <v>23000</v>
      </c>
      <c r="C35">
        <f>+'2" W C'!R26</f>
        <v>10</v>
      </c>
      <c r="E35">
        <f t="shared" si="3"/>
        <v>152</v>
      </c>
      <c r="G35" s="35">
        <f t="shared" si="4"/>
        <v>230000</v>
      </c>
      <c r="H35" s="35"/>
      <c r="I35" s="35">
        <f t="shared" si="5"/>
        <v>1472000</v>
      </c>
      <c r="K35">
        <f t="shared" si="6"/>
        <v>193</v>
      </c>
      <c r="M35" s="23">
        <f t="shared" si="7"/>
        <v>5911000</v>
      </c>
      <c r="O35" s="24">
        <f t="shared" si="8"/>
        <v>0.22163479565054367</v>
      </c>
      <c r="Q35" s="31">
        <f t="shared" si="1"/>
        <v>853.8</v>
      </c>
      <c r="S35" s="31">
        <f t="shared" si="2"/>
        <v>788</v>
      </c>
      <c r="V35">
        <f t="shared" si="9"/>
        <v>65.8</v>
      </c>
    </row>
    <row r="36" spans="1:23">
      <c r="A36" s="35">
        <f>+'2" W C'!E27*1000</f>
        <v>24000</v>
      </c>
      <c r="C36">
        <f>+'2" W C'!R27</f>
        <v>5</v>
      </c>
      <c r="E36">
        <f t="shared" si="3"/>
        <v>157</v>
      </c>
      <c r="G36" s="35">
        <f t="shared" si="4"/>
        <v>120000</v>
      </c>
      <c r="H36" s="35"/>
      <c r="I36" s="35">
        <f t="shared" si="5"/>
        <v>1592000</v>
      </c>
      <c r="K36">
        <f t="shared" si="6"/>
        <v>188</v>
      </c>
      <c r="M36" s="23">
        <f t="shared" si="7"/>
        <v>6104000</v>
      </c>
      <c r="O36" s="24">
        <f t="shared" si="8"/>
        <v>0.22887139107611548</v>
      </c>
      <c r="Q36" s="31">
        <f t="shared" si="1"/>
        <v>443.35</v>
      </c>
      <c r="S36" s="31">
        <f t="shared" si="2"/>
        <v>394</v>
      </c>
      <c r="V36">
        <f t="shared" si="9"/>
        <v>49.350000000000009</v>
      </c>
    </row>
    <row r="37" spans="1:23">
      <c r="A37" s="35">
        <f>+'2" W C'!E28*1000</f>
        <v>25000</v>
      </c>
      <c r="C37">
        <f>+'2" W C'!R28</f>
        <v>4</v>
      </c>
      <c r="E37">
        <f t="shared" si="3"/>
        <v>161</v>
      </c>
      <c r="G37" s="35">
        <f t="shared" si="4"/>
        <v>100000</v>
      </c>
      <c r="H37" s="35"/>
      <c r="I37" s="35">
        <f t="shared" si="5"/>
        <v>1692000</v>
      </c>
      <c r="K37">
        <f t="shared" si="6"/>
        <v>184</v>
      </c>
      <c r="M37" s="23">
        <f t="shared" si="7"/>
        <v>6292000</v>
      </c>
      <c r="O37" s="24">
        <f t="shared" si="8"/>
        <v>0.23592050993625796</v>
      </c>
      <c r="Q37" s="31">
        <f t="shared" si="1"/>
        <v>367.84</v>
      </c>
      <c r="S37" s="31">
        <f t="shared" si="2"/>
        <v>315.2</v>
      </c>
      <c r="V37" s="34">
        <f>$S$4*4*C37</f>
        <v>52.64</v>
      </c>
      <c r="W37">
        <f>$S$5*((A37-25000)/1000)*C37</f>
        <v>0</v>
      </c>
    </row>
    <row r="38" spans="1:23">
      <c r="A38" s="35">
        <f>+'2" W C'!E29*1000</f>
        <v>26000</v>
      </c>
      <c r="C38">
        <f>+'2" W C'!R29</f>
        <v>7</v>
      </c>
      <c r="E38">
        <f t="shared" si="3"/>
        <v>168</v>
      </c>
      <c r="G38" s="35">
        <f t="shared" si="4"/>
        <v>182000</v>
      </c>
      <c r="H38" s="35"/>
      <c r="I38" s="35">
        <f t="shared" si="5"/>
        <v>1874000</v>
      </c>
      <c r="K38">
        <f t="shared" si="6"/>
        <v>177</v>
      </c>
      <c r="M38" s="23">
        <f t="shared" si="7"/>
        <v>6476000</v>
      </c>
      <c r="O38" s="24">
        <f t="shared" si="8"/>
        <v>0.24281964754405699</v>
      </c>
      <c r="Q38" s="31">
        <f t="shared" si="1"/>
        <v>665.56000000000006</v>
      </c>
      <c r="S38" s="31">
        <f t="shared" ref="S38:S101" si="10">$S$2*C38</f>
        <v>551.6</v>
      </c>
      <c r="V38" s="34">
        <f t="shared" ref="V38:V101" si="11">$S$4*4*C38</f>
        <v>92.12</v>
      </c>
      <c r="W38">
        <f t="shared" ref="W38:W58" si="12">$S$5*((A38-25000)/1000)*C38</f>
        <v>21.84</v>
      </c>
    </row>
    <row r="39" spans="1:23">
      <c r="A39" s="35">
        <f>+'2" W C'!E30*1000</f>
        <v>27000</v>
      </c>
      <c r="C39">
        <f>+'2" W C'!R30</f>
        <v>8</v>
      </c>
      <c r="E39">
        <f t="shared" si="3"/>
        <v>176</v>
      </c>
      <c r="G39" s="35">
        <f t="shared" si="4"/>
        <v>216000</v>
      </c>
      <c r="H39" s="35"/>
      <c r="I39" s="35">
        <f t="shared" si="5"/>
        <v>2090000</v>
      </c>
      <c r="K39">
        <f t="shared" si="6"/>
        <v>169</v>
      </c>
      <c r="M39" s="23">
        <f t="shared" si="7"/>
        <v>6653000</v>
      </c>
      <c r="O39" s="24">
        <f t="shared" si="8"/>
        <v>0.24945631796025497</v>
      </c>
      <c r="Q39" s="31">
        <f t="shared" si="1"/>
        <v>785.59999999999991</v>
      </c>
      <c r="S39" s="31">
        <f t="shared" si="10"/>
        <v>630.4</v>
      </c>
      <c r="V39" s="34">
        <f t="shared" si="11"/>
        <v>105.28</v>
      </c>
      <c r="W39">
        <f t="shared" si="12"/>
        <v>49.92</v>
      </c>
    </row>
    <row r="40" spans="1:23">
      <c r="A40" s="35">
        <f>+'2" W C'!E31*1000</f>
        <v>28000</v>
      </c>
      <c r="C40">
        <f>+'2" W C'!R31</f>
        <v>1</v>
      </c>
      <c r="E40">
        <f t="shared" si="3"/>
        <v>177</v>
      </c>
      <c r="G40" s="35">
        <f t="shared" si="4"/>
        <v>28000</v>
      </c>
      <c r="H40" s="35"/>
      <c r="I40" s="35">
        <f t="shared" si="5"/>
        <v>2118000</v>
      </c>
      <c r="K40">
        <f t="shared" si="6"/>
        <v>168</v>
      </c>
      <c r="M40" s="23">
        <f t="shared" si="7"/>
        <v>6822000</v>
      </c>
      <c r="O40" s="24">
        <f t="shared" si="8"/>
        <v>0.25579302587176606</v>
      </c>
      <c r="Q40" s="31">
        <f t="shared" si="1"/>
        <v>101.32</v>
      </c>
      <c r="S40" s="31">
        <f t="shared" si="10"/>
        <v>78.8</v>
      </c>
      <c r="V40" s="34">
        <f t="shared" si="11"/>
        <v>13.16</v>
      </c>
      <c r="W40">
        <f t="shared" si="12"/>
        <v>9.36</v>
      </c>
    </row>
    <row r="41" spans="1:23">
      <c r="A41" s="35">
        <f>+'2" W C'!E32*1000</f>
        <v>29000</v>
      </c>
      <c r="C41">
        <f>+'2" W C'!R32</f>
        <v>4</v>
      </c>
      <c r="E41">
        <f t="shared" si="3"/>
        <v>181</v>
      </c>
      <c r="G41" s="35">
        <f t="shared" si="4"/>
        <v>116000</v>
      </c>
      <c r="H41" s="35"/>
      <c r="I41" s="35">
        <f t="shared" si="5"/>
        <v>2234000</v>
      </c>
      <c r="K41">
        <f t="shared" si="6"/>
        <v>164</v>
      </c>
      <c r="M41" s="23">
        <f t="shared" si="7"/>
        <v>6990000</v>
      </c>
      <c r="O41" s="24">
        <f t="shared" si="8"/>
        <v>0.26209223847019125</v>
      </c>
      <c r="Q41" s="31">
        <f t="shared" si="1"/>
        <v>417.76</v>
      </c>
      <c r="S41" s="31">
        <f t="shared" si="10"/>
        <v>315.2</v>
      </c>
      <c r="V41" s="34">
        <f t="shared" si="11"/>
        <v>52.64</v>
      </c>
      <c r="W41">
        <f t="shared" si="12"/>
        <v>49.92</v>
      </c>
    </row>
    <row r="42" spans="1:23">
      <c r="A42" s="35">
        <f>+'2" W C'!E33*1000</f>
        <v>30000</v>
      </c>
      <c r="C42">
        <f>+'2" W C'!R33</f>
        <v>2</v>
      </c>
      <c r="E42">
        <f t="shared" si="3"/>
        <v>183</v>
      </c>
      <c r="G42" s="35">
        <f t="shared" si="4"/>
        <v>60000</v>
      </c>
      <c r="H42" s="35"/>
      <c r="I42" s="35">
        <f t="shared" si="5"/>
        <v>2294000</v>
      </c>
      <c r="K42">
        <f t="shared" si="6"/>
        <v>162</v>
      </c>
      <c r="M42" s="23">
        <f t="shared" si="7"/>
        <v>7154000</v>
      </c>
      <c r="O42" s="24">
        <f t="shared" si="8"/>
        <v>0.26824146981627295</v>
      </c>
      <c r="Q42" s="31">
        <f t="shared" si="1"/>
        <v>215.12</v>
      </c>
      <c r="S42" s="31">
        <f t="shared" si="10"/>
        <v>157.6</v>
      </c>
      <c r="V42" s="34">
        <f t="shared" si="11"/>
        <v>26.32</v>
      </c>
      <c r="W42">
        <f t="shared" si="12"/>
        <v>31.200000000000003</v>
      </c>
    </row>
    <row r="43" spans="1:23">
      <c r="A43" s="35">
        <f>+'2" W C'!E34*1000</f>
        <v>31000</v>
      </c>
      <c r="C43">
        <f>+'2" W C'!R34</f>
        <v>4</v>
      </c>
      <c r="E43">
        <f t="shared" si="3"/>
        <v>187</v>
      </c>
      <c r="G43" s="35">
        <f t="shared" si="4"/>
        <v>124000</v>
      </c>
      <c r="H43" s="35"/>
      <c r="I43" s="35">
        <f t="shared" si="5"/>
        <v>2418000</v>
      </c>
      <c r="K43">
        <f t="shared" si="6"/>
        <v>158</v>
      </c>
      <c r="M43" s="23">
        <f t="shared" si="7"/>
        <v>7316000</v>
      </c>
      <c r="O43" s="24">
        <f t="shared" si="8"/>
        <v>0.27431571053618298</v>
      </c>
      <c r="Q43" s="31">
        <f t="shared" si="1"/>
        <v>442.71999999999997</v>
      </c>
      <c r="S43" s="31">
        <f t="shared" si="10"/>
        <v>315.2</v>
      </c>
      <c r="V43" s="34">
        <f t="shared" si="11"/>
        <v>52.64</v>
      </c>
      <c r="W43">
        <f t="shared" si="12"/>
        <v>74.88</v>
      </c>
    </row>
    <row r="44" spans="1:23">
      <c r="A44" s="35">
        <f>+'2" W C'!E35*1000</f>
        <v>32000</v>
      </c>
      <c r="C44">
        <f>+'2" W C'!R35</f>
        <v>3</v>
      </c>
      <c r="E44">
        <f t="shared" si="3"/>
        <v>190</v>
      </c>
      <c r="G44" s="35">
        <f t="shared" si="4"/>
        <v>96000</v>
      </c>
      <c r="H44" s="35"/>
      <c r="I44" s="35">
        <f t="shared" si="5"/>
        <v>2514000</v>
      </c>
      <c r="K44">
        <f t="shared" si="6"/>
        <v>155</v>
      </c>
      <c r="M44" s="23">
        <f t="shared" si="7"/>
        <v>7474000</v>
      </c>
      <c r="O44" s="24">
        <f t="shared" si="8"/>
        <v>0.28023997000374951</v>
      </c>
      <c r="Q44" s="31">
        <f t="shared" si="1"/>
        <v>341.4</v>
      </c>
      <c r="S44" s="31">
        <f t="shared" si="10"/>
        <v>236.39999999999998</v>
      </c>
      <c r="V44" s="34">
        <f t="shared" si="11"/>
        <v>39.480000000000004</v>
      </c>
      <c r="W44">
        <f t="shared" si="12"/>
        <v>65.52</v>
      </c>
    </row>
    <row r="45" spans="1:23">
      <c r="A45" s="35">
        <f>+'2" W C'!E36*1000</f>
        <v>33000</v>
      </c>
      <c r="C45">
        <f>+'2" W C'!R36</f>
        <v>3</v>
      </c>
      <c r="E45">
        <f t="shared" si="3"/>
        <v>193</v>
      </c>
      <c r="G45" s="35">
        <f t="shared" si="4"/>
        <v>99000</v>
      </c>
      <c r="H45" s="35"/>
      <c r="I45" s="35">
        <f t="shared" si="5"/>
        <v>2613000</v>
      </c>
      <c r="K45">
        <f t="shared" si="6"/>
        <v>152</v>
      </c>
      <c r="M45" s="23">
        <f t="shared" si="7"/>
        <v>7629000</v>
      </c>
      <c r="O45" s="24">
        <f t="shared" si="8"/>
        <v>0.28605174353205848</v>
      </c>
      <c r="Q45" s="31">
        <f t="shared" si="1"/>
        <v>350.76</v>
      </c>
      <c r="S45" s="31">
        <f t="shared" si="10"/>
        <v>236.39999999999998</v>
      </c>
      <c r="V45" s="34">
        <f t="shared" si="11"/>
        <v>39.480000000000004</v>
      </c>
      <c r="W45">
        <f t="shared" si="12"/>
        <v>74.88</v>
      </c>
    </row>
    <row r="46" spans="1:23">
      <c r="A46" s="35">
        <f>+'2" W C'!E37*1000</f>
        <v>35000</v>
      </c>
      <c r="C46">
        <f>+'2" W C'!R37</f>
        <v>2</v>
      </c>
      <c r="E46">
        <f t="shared" si="3"/>
        <v>195</v>
      </c>
      <c r="G46" s="35">
        <f t="shared" si="4"/>
        <v>70000</v>
      </c>
      <c r="H46" s="35"/>
      <c r="I46" s="35">
        <f t="shared" si="5"/>
        <v>2683000</v>
      </c>
      <c r="K46">
        <f t="shared" si="6"/>
        <v>150</v>
      </c>
      <c r="M46" s="23">
        <f t="shared" si="7"/>
        <v>7933000</v>
      </c>
      <c r="O46" s="24">
        <f t="shared" si="8"/>
        <v>0.29745031871016125</v>
      </c>
      <c r="Q46" s="31">
        <f t="shared" si="1"/>
        <v>246.32</v>
      </c>
      <c r="S46" s="31">
        <f t="shared" si="10"/>
        <v>157.6</v>
      </c>
      <c r="V46" s="34">
        <f t="shared" si="11"/>
        <v>26.32</v>
      </c>
      <c r="W46">
        <f t="shared" si="12"/>
        <v>62.400000000000006</v>
      </c>
    </row>
    <row r="47" spans="1:23">
      <c r="A47" s="35">
        <f>+'2" W C'!E38*1000</f>
        <v>37000</v>
      </c>
      <c r="C47">
        <f>+'2" W C'!R38</f>
        <v>1</v>
      </c>
      <c r="E47">
        <f t="shared" si="3"/>
        <v>196</v>
      </c>
      <c r="G47" s="35">
        <f t="shared" si="4"/>
        <v>37000</v>
      </c>
      <c r="H47" s="35"/>
      <c r="I47" s="35">
        <f t="shared" si="5"/>
        <v>2720000</v>
      </c>
      <c r="K47">
        <f t="shared" si="6"/>
        <v>149</v>
      </c>
      <c r="M47" s="23">
        <f t="shared" si="7"/>
        <v>8233000</v>
      </c>
      <c r="O47" s="24">
        <f t="shared" si="8"/>
        <v>0.30869891263592053</v>
      </c>
      <c r="Q47" s="31">
        <f t="shared" si="1"/>
        <v>129.39999999999998</v>
      </c>
      <c r="S47" s="31">
        <f t="shared" si="10"/>
        <v>78.8</v>
      </c>
      <c r="V47" s="34">
        <f t="shared" si="11"/>
        <v>13.16</v>
      </c>
      <c r="W47">
        <f t="shared" si="12"/>
        <v>37.44</v>
      </c>
    </row>
    <row r="48" spans="1:23">
      <c r="A48" s="35">
        <f>+'2" W C'!E39*1000</f>
        <v>38000</v>
      </c>
      <c r="C48">
        <f>+'2" W C'!R39</f>
        <v>1</v>
      </c>
      <c r="E48">
        <f t="shared" si="3"/>
        <v>197</v>
      </c>
      <c r="G48" s="35">
        <f t="shared" si="4"/>
        <v>38000</v>
      </c>
      <c r="H48" s="35"/>
      <c r="I48" s="35">
        <f t="shared" si="5"/>
        <v>2758000</v>
      </c>
      <c r="K48">
        <f t="shared" si="6"/>
        <v>148</v>
      </c>
      <c r="M48" s="23">
        <f t="shared" si="7"/>
        <v>8382000</v>
      </c>
      <c r="O48" s="24">
        <f t="shared" si="8"/>
        <v>0.31428571428571428</v>
      </c>
      <c r="Q48" s="31">
        <f t="shared" si="1"/>
        <v>132.51999999999998</v>
      </c>
      <c r="S48" s="31">
        <f t="shared" si="10"/>
        <v>78.8</v>
      </c>
      <c r="V48" s="34">
        <f t="shared" si="11"/>
        <v>13.16</v>
      </c>
      <c r="W48">
        <f t="shared" si="12"/>
        <v>40.56</v>
      </c>
    </row>
    <row r="49" spans="1:24">
      <c r="A49" s="35">
        <f>+'2" W C'!E40*1000</f>
        <v>39000</v>
      </c>
      <c r="C49">
        <f>+'2" W C'!R40</f>
        <v>2</v>
      </c>
      <c r="E49">
        <f t="shared" si="3"/>
        <v>199</v>
      </c>
      <c r="G49" s="35">
        <f t="shared" si="4"/>
        <v>78000</v>
      </c>
      <c r="H49" s="35"/>
      <c r="I49" s="35">
        <f t="shared" si="5"/>
        <v>2836000</v>
      </c>
      <c r="K49">
        <f t="shared" si="6"/>
        <v>146</v>
      </c>
      <c r="M49" s="23">
        <f t="shared" si="7"/>
        <v>8530000</v>
      </c>
      <c r="O49" s="24">
        <f t="shared" si="8"/>
        <v>0.31983502062242219</v>
      </c>
      <c r="Q49" s="31">
        <f t="shared" si="1"/>
        <v>271.27999999999997</v>
      </c>
      <c r="S49" s="31">
        <f t="shared" si="10"/>
        <v>157.6</v>
      </c>
      <c r="V49" s="34">
        <f t="shared" si="11"/>
        <v>26.32</v>
      </c>
      <c r="W49">
        <f t="shared" si="12"/>
        <v>87.36</v>
      </c>
    </row>
    <row r="50" spans="1:24">
      <c r="A50" s="35">
        <f>+'2" W C'!E41*1000</f>
        <v>40000</v>
      </c>
      <c r="C50">
        <f>+'2" W C'!R41</f>
        <v>3</v>
      </c>
      <c r="E50">
        <f t="shared" si="3"/>
        <v>202</v>
      </c>
      <c r="G50" s="35">
        <f t="shared" si="4"/>
        <v>120000</v>
      </c>
      <c r="H50" s="35"/>
      <c r="I50" s="35">
        <f t="shared" si="5"/>
        <v>2956000</v>
      </c>
      <c r="K50">
        <f t="shared" si="6"/>
        <v>143</v>
      </c>
      <c r="M50" s="23">
        <f t="shared" si="7"/>
        <v>8676000</v>
      </c>
      <c r="O50" s="24">
        <f t="shared" si="8"/>
        <v>0.32530933633295839</v>
      </c>
      <c r="Q50" s="31">
        <f t="shared" si="1"/>
        <v>416.28</v>
      </c>
      <c r="S50" s="31">
        <f t="shared" si="10"/>
        <v>236.39999999999998</v>
      </c>
      <c r="V50" s="34">
        <f t="shared" si="11"/>
        <v>39.480000000000004</v>
      </c>
      <c r="W50">
        <f t="shared" si="12"/>
        <v>140.4</v>
      </c>
    </row>
    <row r="51" spans="1:24">
      <c r="A51" s="35">
        <f>+'2" W C'!E42*1000</f>
        <v>41000</v>
      </c>
      <c r="C51">
        <f>+'2" W C'!R42</f>
        <v>1</v>
      </c>
      <c r="E51">
        <f t="shared" si="3"/>
        <v>203</v>
      </c>
      <c r="G51" s="35">
        <f t="shared" si="4"/>
        <v>41000</v>
      </c>
      <c r="H51" s="35"/>
      <c r="I51" s="35">
        <f t="shared" si="5"/>
        <v>2997000</v>
      </c>
      <c r="K51">
        <f t="shared" si="6"/>
        <v>142</v>
      </c>
      <c r="M51" s="23">
        <f t="shared" si="7"/>
        <v>8819000</v>
      </c>
      <c r="O51" s="24">
        <f t="shared" si="8"/>
        <v>0.33067116610423697</v>
      </c>
      <c r="Q51" s="31">
        <f t="shared" si="1"/>
        <v>141.88</v>
      </c>
      <c r="S51" s="31">
        <f t="shared" si="10"/>
        <v>78.8</v>
      </c>
      <c r="V51" s="34">
        <f t="shared" si="11"/>
        <v>13.16</v>
      </c>
      <c r="W51">
        <f t="shared" si="12"/>
        <v>49.92</v>
      </c>
    </row>
    <row r="52" spans="1:24">
      <c r="A52" s="35">
        <f>+'2" W C'!E43*1000</f>
        <v>42000</v>
      </c>
      <c r="C52">
        <f>+'2" W C'!R43</f>
        <v>1</v>
      </c>
      <c r="E52">
        <f t="shared" si="3"/>
        <v>204</v>
      </c>
      <c r="G52" s="35">
        <f t="shared" si="4"/>
        <v>42000</v>
      </c>
      <c r="H52" s="35"/>
      <c r="I52" s="35">
        <f t="shared" si="5"/>
        <v>3039000</v>
      </c>
      <c r="K52">
        <f t="shared" si="6"/>
        <v>141</v>
      </c>
      <c r="M52" s="23">
        <f t="shared" si="7"/>
        <v>8961000</v>
      </c>
      <c r="O52" s="24">
        <f t="shared" si="8"/>
        <v>0.33599550056242972</v>
      </c>
      <c r="Q52" s="31">
        <f t="shared" si="1"/>
        <v>145</v>
      </c>
      <c r="S52" s="31">
        <f t="shared" si="10"/>
        <v>78.8</v>
      </c>
      <c r="V52" s="34">
        <f t="shared" si="11"/>
        <v>13.16</v>
      </c>
      <c r="W52">
        <f t="shared" si="12"/>
        <v>53.04</v>
      </c>
    </row>
    <row r="53" spans="1:24">
      <c r="A53" s="35">
        <f>+'2" W C'!E44*1000</f>
        <v>43000</v>
      </c>
      <c r="C53">
        <f>+'2" W C'!R44</f>
        <v>1</v>
      </c>
      <c r="E53">
        <f t="shared" si="3"/>
        <v>205</v>
      </c>
      <c r="G53" s="35">
        <f t="shared" si="4"/>
        <v>43000</v>
      </c>
      <c r="H53" s="35"/>
      <c r="I53" s="35">
        <f t="shared" si="5"/>
        <v>3082000</v>
      </c>
      <c r="K53">
        <f t="shared" si="6"/>
        <v>140</v>
      </c>
      <c r="M53" s="23">
        <f t="shared" si="7"/>
        <v>9102000</v>
      </c>
      <c r="O53" s="24">
        <f t="shared" si="8"/>
        <v>0.34128233970753658</v>
      </c>
      <c r="Q53" s="31">
        <f t="shared" si="1"/>
        <v>148.12</v>
      </c>
      <c r="S53" s="31">
        <f t="shared" si="10"/>
        <v>78.8</v>
      </c>
      <c r="V53" s="34">
        <f t="shared" si="11"/>
        <v>13.16</v>
      </c>
      <c r="W53">
        <f t="shared" si="12"/>
        <v>56.160000000000004</v>
      </c>
    </row>
    <row r="54" spans="1:24">
      <c r="A54" s="35">
        <f>+'2" W C'!E45*1000</f>
        <v>44000</v>
      </c>
      <c r="C54">
        <f>+'2" W C'!R45</f>
        <v>3</v>
      </c>
      <c r="E54">
        <f t="shared" si="3"/>
        <v>208</v>
      </c>
      <c r="G54" s="35">
        <f t="shared" si="4"/>
        <v>132000</v>
      </c>
      <c r="H54" s="35"/>
      <c r="I54" s="35">
        <f t="shared" si="5"/>
        <v>3214000</v>
      </c>
      <c r="K54">
        <f t="shared" si="6"/>
        <v>137</v>
      </c>
      <c r="M54" s="23">
        <f t="shared" si="7"/>
        <v>9242000</v>
      </c>
      <c r="O54" s="24">
        <f t="shared" si="8"/>
        <v>0.34653168353955754</v>
      </c>
      <c r="Q54" s="31">
        <f t="shared" si="1"/>
        <v>453.72</v>
      </c>
      <c r="S54" s="31">
        <f t="shared" si="10"/>
        <v>236.39999999999998</v>
      </c>
      <c r="V54" s="34">
        <f t="shared" si="11"/>
        <v>39.480000000000004</v>
      </c>
      <c r="W54">
        <f t="shared" si="12"/>
        <v>177.84</v>
      </c>
    </row>
    <row r="55" spans="1:24">
      <c r="A55" s="35">
        <f>+'2" W C'!E46*1000</f>
        <v>45000</v>
      </c>
      <c r="C55">
        <f>+'2" W C'!R46</f>
        <v>1</v>
      </c>
      <c r="E55">
        <f t="shared" si="3"/>
        <v>209</v>
      </c>
      <c r="G55" s="35">
        <f t="shared" si="4"/>
        <v>45000</v>
      </c>
      <c r="H55" s="35"/>
      <c r="I55" s="35">
        <f t="shared" si="5"/>
        <v>3259000</v>
      </c>
      <c r="K55">
        <f t="shared" si="6"/>
        <v>136</v>
      </c>
      <c r="M55" s="23">
        <f t="shared" si="7"/>
        <v>9379000</v>
      </c>
      <c r="O55" s="24">
        <f t="shared" si="8"/>
        <v>0.35166854143232096</v>
      </c>
      <c r="Q55" s="31">
        <f t="shared" si="1"/>
        <v>154.36000000000001</v>
      </c>
      <c r="S55" s="31">
        <f t="shared" si="10"/>
        <v>78.8</v>
      </c>
      <c r="V55" s="34">
        <f t="shared" si="11"/>
        <v>13.16</v>
      </c>
      <c r="W55">
        <f t="shared" si="12"/>
        <v>62.400000000000006</v>
      </c>
    </row>
    <row r="56" spans="1:24">
      <c r="A56" s="35">
        <f>+'2" W C'!E47*1000</f>
        <v>47000</v>
      </c>
      <c r="C56">
        <f>+'2" W C'!R47</f>
        <v>3</v>
      </c>
      <c r="E56">
        <f t="shared" si="3"/>
        <v>212</v>
      </c>
      <c r="G56" s="35">
        <f t="shared" si="4"/>
        <v>141000</v>
      </c>
      <c r="H56" s="35"/>
      <c r="I56" s="35">
        <f t="shared" si="5"/>
        <v>3400000</v>
      </c>
      <c r="K56">
        <f t="shared" si="6"/>
        <v>133</v>
      </c>
      <c r="M56" s="23">
        <f t="shared" si="7"/>
        <v>9651000</v>
      </c>
      <c r="O56" s="24">
        <f t="shared" si="8"/>
        <v>0.36186726659167606</v>
      </c>
      <c r="Q56" s="31">
        <f t="shared" si="1"/>
        <v>481.8</v>
      </c>
      <c r="S56" s="31">
        <f t="shared" si="10"/>
        <v>236.39999999999998</v>
      </c>
      <c r="V56" s="34">
        <f t="shared" si="11"/>
        <v>39.480000000000004</v>
      </c>
      <c r="W56">
        <f t="shared" si="12"/>
        <v>205.92000000000002</v>
      </c>
    </row>
    <row r="57" spans="1:24">
      <c r="A57" s="35">
        <f>+'2" W C'!E48*1000</f>
        <v>48000</v>
      </c>
      <c r="C57">
        <f>+'2" W C'!R48</f>
        <v>2</v>
      </c>
      <c r="E57">
        <f t="shared" si="3"/>
        <v>214</v>
      </c>
      <c r="G57" s="35">
        <f t="shared" si="4"/>
        <v>96000</v>
      </c>
      <c r="H57" s="35"/>
      <c r="I57" s="35">
        <f t="shared" si="5"/>
        <v>3496000</v>
      </c>
      <c r="K57">
        <f t="shared" si="6"/>
        <v>131</v>
      </c>
      <c r="M57" s="23">
        <f t="shared" si="7"/>
        <v>9784000</v>
      </c>
      <c r="O57" s="24">
        <f t="shared" si="8"/>
        <v>0.36685414323209597</v>
      </c>
      <c r="Q57" s="31">
        <f t="shared" si="1"/>
        <v>327.44</v>
      </c>
      <c r="S57" s="31">
        <f t="shared" si="10"/>
        <v>157.6</v>
      </c>
      <c r="V57" s="34">
        <f t="shared" si="11"/>
        <v>26.32</v>
      </c>
      <c r="W57">
        <f t="shared" si="12"/>
        <v>143.52000000000001</v>
      </c>
    </row>
    <row r="58" spans="1:24">
      <c r="A58" s="35">
        <f>+'2" W C'!E49*1000</f>
        <v>49000</v>
      </c>
      <c r="C58">
        <f>+'2" W C'!R49</f>
        <v>2</v>
      </c>
      <c r="E58">
        <f t="shared" si="3"/>
        <v>216</v>
      </c>
      <c r="G58" s="35">
        <f t="shared" si="4"/>
        <v>98000</v>
      </c>
      <c r="H58" s="35"/>
      <c r="I58" s="35">
        <f t="shared" si="5"/>
        <v>3594000</v>
      </c>
      <c r="K58">
        <f t="shared" si="6"/>
        <v>129</v>
      </c>
      <c r="M58" s="23">
        <f t="shared" si="7"/>
        <v>9915000</v>
      </c>
      <c r="O58" s="24">
        <f t="shared" si="8"/>
        <v>0.37176602924634422</v>
      </c>
      <c r="Q58" s="31">
        <f t="shared" si="1"/>
        <v>333.67999999999995</v>
      </c>
      <c r="S58" s="31">
        <f t="shared" si="10"/>
        <v>157.6</v>
      </c>
      <c r="V58" s="34">
        <f t="shared" si="11"/>
        <v>26.32</v>
      </c>
      <c r="W58">
        <f t="shared" si="12"/>
        <v>149.76</v>
      </c>
    </row>
    <row r="59" spans="1:24">
      <c r="A59" s="35">
        <f>+'2" W C'!E50*1000</f>
        <v>50000</v>
      </c>
      <c r="C59">
        <f>+'2" W C'!R50</f>
        <v>1</v>
      </c>
      <c r="E59">
        <f t="shared" si="3"/>
        <v>217</v>
      </c>
      <c r="G59" s="35">
        <f t="shared" si="4"/>
        <v>50000</v>
      </c>
      <c r="H59" s="35"/>
      <c r="I59" s="35">
        <f t="shared" si="5"/>
        <v>3644000</v>
      </c>
      <c r="K59">
        <f t="shared" si="6"/>
        <v>128</v>
      </c>
      <c r="M59" s="23">
        <f t="shared" si="7"/>
        <v>10044000</v>
      </c>
      <c r="O59" s="24">
        <f t="shared" si="8"/>
        <v>0.37660292463442069</v>
      </c>
      <c r="Q59" s="31">
        <f t="shared" si="1"/>
        <v>169.95999999999998</v>
      </c>
      <c r="S59" s="31">
        <f t="shared" si="10"/>
        <v>78.8</v>
      </c>
      <c r="V59" s="34">
        <f t="shared" si="11"/>
        <v>13.16</v>
      </c>
      <c r="W59" s="34">
        <f>$S$5*25*C59</f>
        <v>78</v>
      </c>
      <c r="X59">
        <f>$S$6*((A59-50000)/1000)*C59</f>
        <v>0</v>
      </c>
    </row>
    <row r="60" spans="1:24">
      <c r="A60" s="35">
        <f>+'2" W C'!E51*1000</f>
        <v>51000</v>
      </c>
      <c r="C60">
        <f>+'2" W C'!R51</f>
        <v>2</v>
      </c>
      <c r="E60">
        <f t="shared" si="3"/>
        <v>219</v>
      </c>
      <c r="G60" s="35">
        <f t="shared" si="4"/>
        <v>102000</v>
      </c>
      <c r="H60" s="35"/>
      <c r="I60" s="35">
        <f t="shared" si="5"/>
        <v>3746000</v>
      </c>
      <c r="K60">
        <f t="shared" si="6"/>
        <v>126</v>
      </c>
      <c r="M60" s="23">
        <f t="shared" si="7"/>
        <v>10172000</v>
      </c>
      <c r="O60" s="24">
        <f t="shared" si="8"/>
        <v>0.38140232470941132</v>
      </c>
      <c r="Q60" s="31">
        <f t="shared" si="1"/>
        <v>345.49999999999994</v>
      </c>
      <c r="S60" s="31">
        <f t="shared" si="10"/>
        <v>157.6</v>
      </c>
      <c r="V60" s="34">
        <f t="shared" si="11"/>
        <v>26.32</v>
      </c>
      <c r="W60" s="34">
        <f t="shared" ref="W60:W123" si="13">$S$5*25*C60</f>
        <v>156</v>
      </c>
      <c r="X60">
        <f t="shared" ref="X60:X90" si="14">$S$6*((A60-50000)/1000)*C60</f>
        <v>5.58</v>
      </c>
    </row>
    <row r="61" spans="1:24">
      <c r="A61" s="35">
        <f>+'2" W C'!E52*1000</f>
        <v>52000</v>
      </c>
      <c r="C61">
        <f>+'2" W C'!R52</f>
        <v>1</v>
      </c>
      <c r="E61">
        <f t="shared" si="3"/>
        <v>220</v>
      </c>
      <c r="G61" s="35">
        <f t="shared" si="4"/>
        <v>52000</v>
      </c>
      <c r="H61" s="35"/>
      <c r="I61" s="35">
        <f t="shared" si="5"/>
        <v>3798000</v>
      </c>
      <c r="K61">
        <f t="shared" si="6"/>
        <v>125</v>
      </c>
      <c r="M61" s="23">
        <f t="shared" si="7"/>
        <v>10298000</v>
      </c>
      <c r="O61" s="24">
        <f t="shared" si="8"/>
        <v>0.38612673415823023</v>
      </c>
      <c r="Q61" s="31">
        <f t="shared" si="1"/>
        <v>175.54</v>
      </c>
      <c r="S61" s="31">
        <f t="shared" si="10"/>
        <v>78.8</v>
      </c>
      <c r="V61" s="34">
        <f t="shared" si="11"/>
        <v>13.16</v>
      </c>
      <c r="W61" s="34">
        <f t="shared" si="13"/>
        <v>78</v>
      </c>
      <c r="X61">
        <f t="shared" si="14"/>
        <v>5.58</v>
      </c>
    </row>
    <row r="62" spans="1:24">
      <c r="A62" s="35">
        <f>+'2" W C'!E53*1000</f>
        <v>55000</v>
      </c>
      <c r="C62">
        <f>+'2" W C'!R53</f>
        <v>1</v>
      </c>
      <c r="E62">
        <f t="shared" si="3"/>
        <v>221</v>
      </c>
      <c r="G62" s="35">
        <f t="shared" si="4"/>
        <v>55000</v>
      </c>
      <c r="H62" s="35"/>
      <c r="I62" s="35">
        <f t="shared" si="5"/>
        <v>3853000</v>
      </c>
      <c r="K62">
        <f t="shared" si="6"/>
        <v>124</v>
      </c>
      <c r="M62" s="23">
        <f t="shared" si="7"/>
        <v>10673000</v>
      </c>
      <c r="O62" s="24">
        <f t="shared" si="8"/>
        <v>0.4001874765654293</v>
      </c>
      <c r="Q62" s="31">
        <f t="shared" si="1"/>
        <v>183.90999999999997</v>
      </c>
      <c r="S62" s="31">
        <f t="shared" si="10"/>
        <v>78.8</v>
      </c>
      <c r="V62" s="34">
        <f t="shared" si="11"/>
        <v>13.16</v>
      </c>
      <c r="W62" s="34">
        <f t="shared" si="13"/>
        <v>78</v>
      </c>
      <c r="X62">
        <f t="shared" si="14"/>
        <v>13.95</v>
      </c>
    </row>
    <row r="63" spans="1:24">
      <c r="A63" s="35">
        <f>+'2" W C'!E54*1000</f>
        <v>57000</v>
      </c>
      <c r="C63">
        <f>+'2" W C'!R54</f>
        <v>1</v>
      </c>
      <c r="E63">
        <f t="shared" si="3"/>
        <v>222</v>
      </c>
      <c r="G63" s="35">
        <f t="shared" si="4"/>
        <v>57000</v>
      </c>
      <c r="H63" s="35"/>
      <c r="I63" s="35">
        <f t="shared" si="5"/>
        <v>3910000</v>
      </c>
      <c r="K63">
        <f t="shared" si="6"/>
        <v>123</v>
      </c>
      <c r="M63" s="23">
        <f t="shared" si="7"/>
        <v>10921000</v>
      </c>
      <c r="O63" s="24">
        <f t="shared" si="8"/>
        <v>0.40948631421072368</v>
      </c>
      <c r="Q63" s="31">
        <f t="shared" si="1"/>
        <v>189.48999999999998</v>
      </c>
      <c r="S63" s="31">
        <f t="shared" si="10"/>
        <v>78.8</v>
      </c>
      <c r="V63" s="34">
        <f t="shared" si="11"/>
        <v>13.16</v>
      </c>
      <c r="W63" s="34">
        <f t="shared" si="13"/>
        <v>78</v>
      </c>
      <c r="X63">
        <f t="shared" si="14"/>
        <v>19.53</v>
      </c>
    </row>
    <row r="64" spans="1:24">
      <c r="A64" s="35">
        <f>+'2" W C'!E55*1000</f>
        <v>58000</v>
      </c>
      <c r="C64">
        <f>+'2" W C'!R55</f>
        <v>1</v>
      </c>
      <c r="E64">
        <f t="shared" si="3"/>
        <v>223</v>
      </c>
      <c r="G64" s="35">
        <f t="shared" si="4"/>
        <v>58000</v>
      </c>
      <c r="H64" s="35"/>
      <c r="I64" s="35">
        <f t="shared" si="5"/>
        <v>3968000</v>
      </c>
      <c r="K64">
        <f t="shared" si="6"/>
        <v>122</v>
      </c>
      <c r="M64" s="23">
        <f t="shared" si="7"/>
        <v>11044000</v>
      </c>
      <c r="O64" s="24">
        <f t="shared" si="8"/>
        <v>0.41409823772028498</v>
      </c>
      <c r="Q64" s="31">
        <f t="shared" si="1"/>
        <v>192.27999999999997</v>
      </c>
      <c r="S64" s="31">
        <f t="shared" si="10"/>
        <v>78.8</v>
      </c>
      <c r="V64" s="34">
        <f t="shared" si="11"/>
        <v>13.16</v>
      </c>
      <c r="W64" s="34">
        <f t="shared" si="13"/>
        <v>78</v>
      </c>
      <c r="X64">
        <f t="shared" si="14"/>
        <v>22.32</v>
      </c>
    </row>
    <row r="65" spans="1:24">
      <c r="A65" s="35">
        <f>+'2" W C'!E56*1000</f>
        <v>59000</v>
      </c>
      <c r="C65">
        <f>+'2" W C'!R56</f>
        <v>1</v>
      </c>
      <c r="E65">
        <f t="shared" si="3"/>
        <v>224</v>
      </c>
      <c r="G65" s="35">
        <f t="shared" si="4"/>
        <v>59000</v>
      </c>
      <c r="H65" s="35"/>
      <c r="I65" s="35">
        <f t="shared" si="5"/>
        <v>4027000</v>
      </c>
      <c r="K65">
        <f t="shared" si="6"/>
        <v>121</v>
      </c>
      <c r="M65" s="23">
        <f t="shared" si="7"/>
        <v>11166000</v>
      </c>
      <c r="O65" s="24">
        <f t="shared" si="8"/>
        <v>0.41867266591676039</v>
      </c>
      <c r="Q65" s="31">
        <f t="shared" si="1"/>
        <v>195.07</v>
      </c>
      <c r="S65" s="31">
        <f t="shared" si="10"/>
        <v>78.8</v>
      </c>
      <c r="V65" s="34">
        <f t="shared" si="11"/>
        <v>13.16</v>
      </c>
      <c r="W65" s="34">
        <f t="shared" si="13"/>
        <v>78</v>
      </c>
      <c r="X65">
        <f t="shared" si="14"/>
        <v>25.11</v>
      </c>
    </row>
    <row r="66" spans="1:24">
      <c r="A66" s="35">
        <f>+'2" W C'!E57*1000</f>
        <v>60000</v>
      </c>
      <c r="C66">
        <f>+'2" W C'!R57</f>
        <v>1</v>
      </c>
      <c r="E66">
        <f t="shared" si="3"/>
        <v>225</v>
      </c>
      <c r="G66" s="35">
        <f t="shared" si="4"/>
        <v>60000</v>
      </c>
      <c r="H66" s="35"/>
      <c r="I66" s="35">
        <f t="shared" si="5"/>
        <v>4087000</v>
      </c>
      <c r="K66">
        <f t="shared" si="6"/>
        <v>120</v>
      </c>
      <c r="M66" s="23">
        <f t="shared" si="7"/>
        <v>11287000</v>
      </c>
      <c r="O66" s="24">
        <f t="shared" si="8"/>
        <v>0.42320959880014997</v>
      </c>
      <c r="Q66" s="31">
        <f t="shared" si="1"/>
        <v>197.85999999999999</v>
      </c>
      <c r="S66" s="31">
        <f t="shared" si="10"/>
        <v>78.8</v>
      </c>
      <c r="V66" s="34">
        <f t="shared" si="11"/>
        <v>13.16</v>
      </c>
      <c r="W66" s="34">
        <f t="shared" si="13"/>
        <v>78</v>
      </c>
      <c r="X66">
        <f t="shared" si="14"/>
        <v>27.9</v>
      </c>
    </row>
    <row r="67" spans="1:24">
      <c r="A67" s="35">
        <f>+'2" W C'!E58*1000</f>
        <v>63000</v>
      </c>
      <c r="C67">
        <f>+'2" W C'!R58</f>
        <v>1</v>
      </c>
      <c r="E67">
        <f t="shared" si="3"/>
        <v>226</v>
      </c>
      <c r="G67" s="35">
        <f t="shared" si="4"/>
        <v>63000</v>
      </c>
      <c r="H67" s="35"/>
      <c r="I67" s="35">
        <f t="shared" si="5"/>
        <v>4150000</v>
      </c>
      <c r="K67">
        <f t="shared" si="6"/>
        <v>119</v>
      </c>
      <c r="M67" s="23">
        <f t="shared" si="7"/>
        <v>11647000</v>
      </c>
      <c r="O67" s="24">
        <f t="shared" si="8"/>
        <v>0.43670791151106114</v>
      </c>
      <c r="Q67" s="31">
        <f t="shared" si="1"/>
        <v>206.23</v>
      </c>
      <c r="S67" s="31">
        <f t="shared" si="10"/>
        <v>78.8</v>
      </c>
      <c r="V67" s="34">
        <f t="shared" si="11"/>
        <v>13.16</v>
      </c>
      <c r="W67" s="34">
        <f t="shared" si="13"/>
        <v>78</v>
      </c>
      <c r="X67">
        <f t="shared" si="14"/>
        <v>36.270000000000003</v>
      </c>
    </row>
    <row r="68" spans="1:24">
      <c r="A68" s="35">
        <f>+'2" W C'!E59*1000</f>
        <v>64000</v>
      </c>
      <c r="C68">
        <f>+'2" W C'!R59</f>
        <v>1</v>
      </c>
      <c r="E68">
        <f t="shared" si="3"/>
        <v>227</v>
      </c>
      <c r="G68" s="35">
        <f t="shared" si="4"/>
        <v>64000</v>
      </c>
      <c r="H68" s="35"/>
      <c r="I68" s="35">
        <f t="shared" si="5"/>
        <v>4214000</v>
      </c>
      <c r="K68">
        <f t="shared" si="6"/>
        <v>118</v>
      </c>
      <c r="M68" s="23">
        <f t="shared" si="7"/>
        <v>11766000</v>
      </c>
      <c r="O68" s="24">
        <f t="shared" si="8"/>
        <v>0.44116985376827894</v>
      </c>
      <c r="Q68" s="31">
        <f t="shared" si="1"/>
        <v>209.01999999999998</v>
      </c>
      <c r="S68" s="31">
        <f t="shared" si="10"/>
        <v>78.8</v>
      </c>
      <c r="V68" s="34">
        <f t="shared" si="11"/>
        <v>13.16</v>
      </c>
      <c r="W68" s="34">
        <f t="shared" si="13"/>
        <v>78</v>
      </c>
      <c r="X68">
        <f t="shared" si="14"/>
        <v>39.06</v>
      </c>
    </row>
    <row r="69" spans="1:24">
      <c r="A69" s="35">
        <f>+'2" W C'!E60*1000</f>
        <v>65000</v>
      </c>
      <c r="C69">
        <f>+'2" W C'!R60</f>
        <v>2</v>
      </c>
      <c r="E69">
        <f t="shared" si="3"/>
        <v>229</v>
      </c>
      <c r="G69" s="35">
        <f t="shared" si="4"/>
        <v>130000</v>
      </c>
      <c r="H69" s="35"/>
      <c r="I69" s="35">
        <f t="shared" si="5"/>
        <v>4344000</v>
      </c>
      <c r="K69">
        <f t="shared" si="6"/>
        <v>116</v>
      </c>
      <c r="M69" s="23">
        <f t="shared" si="7"/>
        <v>11884000</v>
      </c>
      <c r="O69" s="24">
        <f t="shared" si="8"/>
        <v>0.44559430071241096</v>
      </c>
      <c r="Q69" s="31">
        <f t="shared" si="1"/>
        <v>423.61999999999995</v>
      </c>
      <c r="S69" s="31">
        <f t="shared" si="10"/>
        <v>157.6</v>
      </c>
      <c r="V69" s="34">
        <f t="shared" si="11"/>
        <v>26.32</v>
      </c>
      <c r="W69" s="34">
        <f t="shared" si="13"/>
        <v>156</v>
      </c>
      <c r="X69">
        <f t="shared" si="14"/>
        <v>83.7</v>
      </c>
    </row>
    <row r="70" spans="1:24">
      <c r="A70" s="35">
        <f>+'2" W C'!E61*1000</f>
        <v>66000</v>
      </c>
      <c r="C70">
        <f>+'2" W C'!R61</f>
        <v>1</v>
      </c>
      <c r="E70">
        <f t="shared" si="3"/>
        <v>230</v>
      </c>
      <c r="G70" s="35">
        <f t="shared" si="4"/>
        <v>66000</v>
      </c>
      <c r="H70" s="35"/>
      <c r="I70" s="35">
        <f t="shared" si="5"/>
        <v>4410000</v>
      </c>
      <c r="K70">
        <f t="shared" si="6"/>
        <v>115</v>
      </c>
      <c r="M70" s="23">
        <f t="shared" si="7"/>
        <v>12000000</v>
      </c>
      <c r="O70" s="24">
        <f t="shared" si="8"/>
        <v>0.44994375703037121</v>
      </c>
      <c r="Q70" s="31">
        <f t="shared" si="1"/>
        <v>214.59999999999997</v>
      </c>
      <c r="S70" s="31">
        <f t="shared" si="10"/>
        <v>78.8</v>
      </c>
      <c r="V70" s="34">
        <f t="shared" si="11"/>
        <v>13.16</v>
      </c>
      <c r="W70" s="34">
        <f t="shared" si="13"/>
        <v>78</v>
      </c>
      <c r="X70">
        <f t="shared" si="14"/>
        <v>44.64</v>
      </c>
    </row>
    <row r="71" spans="1:24">
      <c r="A71" s="35">
        <f>+'2" W C'!E62*1000</f>
        <v>67000</v>
      </c>
      <c r="C71">
        <f>+'2" W C'!R62</f>
        <v>2</v>
      </c>
      <c r="E71">
        <f t="shared" si="3"/>
        <v>232</v>
      </c>
      <c r="G71" s="35">
        <f t="shared" si="4"/>
        <v>134000</v>
      </c>
      <c r="H71" s="35"/>
      <c r="I71" s="35">
        <f t="shared" si="5"/>
        <v>4544000</v>
      </c>
      <c r="K71">
        <f t="shared" si="6"/>
        <v>113</v>
      </c>
      <c r="M71" s="23">
        <f t="shared" si="7"/>
        <v>12115000</v>
      </c>
      <c r="O71" s="24">
        <f t="shared" si="8"/>
        <v>0.45425571803524561</v>
      </c>
      <c r="Q71" s="31">
        <f t="shared" si="1"/>
        <v>434.78</v>
      </c>
      <c r="S71" s="31">
        <f t="shared" si="10"/>
        <v>157.6</v>
      </c>
      <c r="V71" s="34">
        <f t="shared" si="11"/>
        <v>26.32</v>
      </c>
      <c r="W71" s="34">
        <f t="shared" si="13"/>
        <v>156</v>
      </c>
      <c r="X71">
        <f t="shared" si="14"/>
        <v>94.86</v>
      </c>
    </row>
    <row r="72" spans="1:24">
      <c r="A72" s="35">
        <f>+'2" W C'!E63*1000</f>
        <v>68000</v>
      </c>
      <c r="C72">
        <f>+'2" W C'!R63</f>
        <v>2</v>
      </c>
      <c r="E72">
        <f t="shared" si="3"/>
        <v>234</v>
      </c>
      <c r="G72" s="35">
        <f t="shared" si="4"/>
        <v>136000</v>
      </c>
      <c r="H72" s="35"/>
      <c r="I72" s="35">
        <f t="shared" si="5"/>
        <v>4680000</v>
      </c>
      <c r="K72">
        <f t="shared" si="6"/>
        <v>111</v>
      </c>
      <c r="M72" s="23">
        <f t="shared" si="7"/>
        <v>12228000</v>
      </c>
      <c r="O72" s="24">
        <f t="shared" si="8"/>
        <v>0.45849268841394825</v>
      </c>
      <c r="Q72" s="31">
        <f t="shared" si="1"/>
        <v>440.35999999999996</v>
      </c>
      <c r="S72" s="31">
        <f t="shared" si="10"/>
        <v>157.6</v>
      </c>
      <c r="V72" s="34">
        <f t="shared" si="11"/>
        <v>26.32</v>
      </c>
      <c r="W72" s="34">
        <f t="shared" si="13"/>
        <v>156</v>
      </c>
      <c r="X72">
        <f t="shared" si="14"/>
        <v>100.44</v>
      </c>
    </row>
    <row r="73" spans="1:24">
      <c r="A73" s="35">
        <f>+'2" W C'!E64*1000</f>
        <v>69000</v>
      </c>
      <c r="C73">
        <f>+'2" W C'!R64</f>
        <v>1</v>
      </c>
      <c r="E73">
        <f t="shared" si="3"/>
        <v>235</v>
      </c>
      <c r="G73" s="35">
        <f t="shared" si="4"/>
        <v>69000</v>
      </c>
      <c r="H73" s="35"/>
      <c r="I73" s="35">
        <f t="shared" si="5"/>
        <v>4749000</v>
      </c>
      <c r="K73">
        <f t="shared" si="6"/>
        <v>110</v>
      </c>
      <c r="M73" s="23">
        <f t="shared" si="7"/>
        <v>12339000</v>
      </c>
      <c r="O73" s="24">
        <f t="shared" si="8"/>
        <v>0.46265466816647921</v>
      </c>
      <c r="Q73" s="31">
        <f t="shared" si="1"/>
        <v>222.96999999999997</v>
      </c>
      <c r="S73" s="31">
        <f t="shared" si="10"/>
        <v>78.8</v>
      </c>
      <c r="V73" s="34">
        <f t="shared" si="11"/>
        <v>13.16</v>
      </c>
      <c r="W73" s="34">
        <f t="shared" si="13"/>
        <v>78</v>
      </c>
      <c r="X73">
        <f t="shared" si="14"/>
        <v>53.01</v>
      </c>
    </row>
    <row r="74" spans="1:24">
      <c r="A74" s="35">
        <f>+'2" W C'!E65*1000</f>
        <v>71000</v>
      </c>
      <c r="C74">
        <f>+'2" W C'!R65</f>
        <v>2</v>
      </c>
      <c r="E74">
        <f t="shared" si="3"/>
        <v>237</v>
      </c>
      <c r="G74" s="35">
        <f t="shared" si="4"/>
        <v>142000</v>
      </c>
      <c r="H74" s="35"/>
      <c r="I74" s="35">
        <f t="shared" si="5"/>
        <v>4891000</v>
      </c>
      <c r="K74">
        <f t="shared" si="6"/>
        <v>108</v>
      </c>
      <c r="M74" s="23">
        <f t="shared" si="7"/>
        <v>12559000</v>
      </c>
      <c r="O74" s="24">
        <f t="shared" si="8"/>
        <v>0.47090363704536931</v>
      </c>
      <c r="Q74" s="31">
        <f t="shared" si="1"/>
        <v>457.09999999999997</v>
      </c>
      <c r="S74" s="31">
        <f t="shared" si="10"/>
        <v>157.6</v>
      </c>
      <c r="V74" s="34">
        <f t="shared" si="11"/>
        <v>26.32</v>
      </c>
      <c r="W74" s="34">
        <f t="shared" si="13"/>
        <v>156</v>
      </c>
      <c r="X74">
        <f t="shared" si="14"/>
        <v>117.18</v>
      </c>
    </row>
    <row r="75" spans="1:24">
      <c r="A75" s="35">
        <f>+'2" W C'!E66*1000</f>
        <v>75000</v>
      </c>
      <c r="C75">
        <f>+'2" W C'!R66</f>
        <v>2</v>
      </c>
      <c r="E75">
        <f t="shared" si="3"/>
        <v>239</v>
      </c>
      <c r="G75" s="35">
        <f t="shared" si="4"/>
        <v>150000</v>
      </c>
      <c r="H75" s="35"/>
      <c r="I75" s="35">
        <f t="shared" si="5"/>
        <v>5041000</v>
      </c>
      <c r="K75">
        <f t="shared" si="6"/>
        <v>106</v>
      </c>
      <c r="M75" s="23">
        <f t="shared" si="7"/>
        <v>12991000</v>
      </c>
      <c r="O75" s="24">
        <f t="shared" si="8"/>
        <v>0.48710161229846272</v>
      </c>
      <c r="Q75" s="31">
        <f t="shared" si="1"/>
        <v>479.41999999999996</v>
      </c>
      <c r="S75" s="31">
        <f t="shared" si="10"/>
        <v>157.6</v>
      </c>
      <c r="V75" s="34">
        <f t="shared" si="11"/>
        <v>26.32</v>
      </c>
      <c r="W75" s="34">
        <f t="shared" si="13"/>
        <v>156</v>
      </c>
      <c r="X75">
        <f t="shared" si="14"/>
        <v>139.5</v>
      </c>
    </row>
    <row r="76" spans="1:24">
      <c r="A76" s="35">
        <f>+'2" W C'!E67*1000</f>
        <v>76000</v>
      </c>
      <c r="C76">
        <f>+'2" W C'!R67</f>
        <v>1</v>
      </c>
      <c r="E76">
        <f t="shared" si="3"/>
        <v>240</v>
      </c>
      <c r="G76" s="35">
        <f t="shared" si="4"/>
        <v>76000</v>
      </c>
      <c r="H76" s="35"/>
      <c r="I76" s="35">
        <f t="shared" si="5"/>
        <v>5117000</v>
      </c>
      <c r="K76">
        <f t="shared" si="6"/>
        <v>105</v>
      </c>
      <c r="M76" s="23">
        <f t="shared" si="7"/>
        <v>13097000</v>
      </c>
      <c r="O76" s="24">
        <f t="shared" si="8"/>
        <v>0.49107611548556429</v>
      </c>
      <c r="Q76" s="31">
        <f t="shared" si="1"/>
        <v>242.5</v>
      </c>
      <c r="S76" s="31">
        <f t="shared" si="10"/>
        <v>78.8</v>
      </c>
      <c r="V76" s="34">
        <f t="shared" si="11"/>
        <v>13.16</v>
      </c>
      <c r="W76" s="34">
        <f t="shared" si="13"/>
        <v>78</v>
      </c>
      <c r="X76">
        <f t="shared" si="14"/>
        <v>72.540000000000006</v>
      </c>
    </row>
    <row r="77" spans="1:24">
      <c r="A77" s="35">
        <f>+'2" W C'!E68*1000</f>
        <v>77000</v>
      </c>
      <c r="C77">
        <f>+'2" W C'!R68</f>
        <v>2</v>
      </c>
      <c r="E77">
        <f t="shared" si="3"/>
        <v>242</v>
      </c>
      <c r="G77" s="35">
        <f t="shared" si="4"/>
        <v>154000</v>
      </c>
      <c r="H77" s="35"/>
      <c r="I77" s="35">
        <f t="shared" si="5"/>
        <v>5271000</v>
      </c>
      <c r="K77">
        <f t="shared" si="6"/>
        <v>103</v>
      </c>
      <c r="M77" s="23">
        <f t="shared" si="7"/>
        <v>13202000</v>
      </c>
      <c r="O77" s="24">
        <f t="shared" si="8"/>
        <v>0.49501312335958003</v>
      </c>
      <c r="Q77" s="31">
        <f t="shared" ref="Q77:Q140" si="15">SUM(S77:Y77)</f>
        <v>490.57999999999993</v>
      </c>
      <c r="S77" s="31">
        <f t="shared" si="10"/>
        <v>157.6</v>
      </c>
      <c r="V77" s="34">
        <f t="shared" si="11"/>
        <v>26.32</v>
      </c>
      <c r="W77" s="34">
        <f t="shared" si="13"/>
        <v>156</v>
      </c>
      <c r="X77">
        <f t="shared" si="14"/>
        <v>150.66</v>
      </c>
    </row>
    <row r="78" spans="1:24">
      <c r="A78" s="35">
        <f>+'2" W C'!E69*1000</f>
        <v>80000</v>
      </c>
      <c r="C78">
        <f>+'2" W C'!R69</f>
        <v>2</v>
      </c>
      <c r="E78">
        <f t="shared" ref="E78:E141" si="16">+E77+C78</f>
        <v>244</v>
      </c>
      <c r="G78" s="35">
        <f t="shared" ref="G78:G141" si="17">+A78*C78</f>
        <v>160000</v>
      </c>
      <c r="H78" s="35"/>
      <c r="I78" s="35">
        <f t="shared" ref="I78:I141" si="18">+G78+I77</f>
        <v>5431000</v>
      </c>
      <c r="K78">
        <f t="shared" ref="K78:K141" si="19">$E$152-E78</f>
        <v>101</v>
      </c>
      <c r="M78" s="23">
        <f t="shared" ref="M78:M141" si="20">(A78*K78)+I78</f>
        <v>13511000</v>
      </c>
      <c r="O78" s="24">
        <f t="shared" ref="O78:O141" si="21">M78/$M$152</f>
        <v>0.50659917510311214</v>
      </c>
      <c r="Q78" s="31">
        <f t="shared" si="15"/>
        <v>507.31999999999994</v>
      </c>
      <c r="S78" s="31">
        <f t="shared" si="10"/>
        <v>157.6</v>
      </c>
      <c r="V78" s="34">
        <f t="shared" si="11"/>
        <v>26.32</v>
      </c>
      <c r="W78" s="34">
        <f t="shared" si="13"/>
        <v>156</v>
      </c>
      <c r="X78">
        <f t="shared" si="14"/>
        <v>167.4</v>
      </c>
    </row>
    <row r="79" spans="1:24">
      <c r="A79" s="35">
        <f>+'2" W C'!E70*1000</f>
        <v>81000</v>
      </c>
      <c r="C79">
        <f>+'2" W C'!R70</f>
        <v>2</v>
      </c>
      <c r="E79">
        <f t="shared" si="16"/>
        <v>246</v>
      </c>
      <c r="G79" s="35">
        <f t="shared" si="17"/>
        <v>162000</v>
      </c>
      <c r="H79" s="35"/>
      <c r="I79" s="35">
        <f t="shared" si="18"/>
        <v>5593000</v>
      </c>
      <c r="K79">
        <f t="shared" si="19"/>
        <v>99</v>
      </c>
      <c r="M79" s="23">
        <f t="shared" si="20"/>
        <v>13612000</v>
      </c>
      <c r="O79" s="24">
        <f t="shared" si="21"/>
        <v>0.51038620172478444</v>
      </c>
      <c r="Q79" s="31">
        <f t="shared" si="15"/>
        <v>512.9</v>
      </c>
      <c r="S79" s="31">
        <f t="shared" si="10"/>
        <v>157.6</v>
      </c>
      <c r="V79" s="34">
        <f t="shared" si="11"/>
        <v>26.32</v>
      </c>
      <c r="W79" s="34">
        <f t="shared" si="13"/>
        <v>156</v>
      </c>
      <c r="X79">
        <f t="shared" si="14"/>
        <v>172.98</v>
      </c>
    </row>
    <row r="80" spans="1:24">
      <c r="A80" s="35">
        <f>+'2" W C'!E71*1000</f>
        <v>82000</v>
      </c>
      <c r="C80">
        <f>+'2" W C'!R71</f>
        <v>1</v>
      </c>
      <c r="E80">
        <f t="shared" si="16"/>
        <v>247</v>
      </c>
      <c r="G80" s="35">
        <f t="shared" si="17"/>
        <v>82000</v>
      </c>
      <c r="H80" s="35"/>
      <c r="I80" s="35">
        <f t="shared" si="18"/>
        <v>5675000</v>
      </c>
      <c r="K80">
        <f t="shared" si="19"/>
        <v>98</v>
      </c>
      <c r="M80" s="23">
        <f t="shared" si="20"/>
        <v>13711000</v>
      </c>
      <c r="O80" s="24">
        <f t="shared" si="21"/>
        <v>0.51409823772028496</v>
      </c>
      <c r="Q80" s="31">
        <f t="shared" si="15"/>
        <v>259.24</v>
      </c>
      <c r="S80" s="31">
        <f t="shared" si="10"/>
        <v>78.8</v>
      </c>
      <c r="V80" s="34">
        <f t="shared" si="11"/>
        <v>13.16</v>
      </c>
      <c r="W80" s="34">
        <f t="shared" si="13"/>
        <v>78</v>
      </c>
      <c r="X80">
        <f t="shared" si="14"/>
        <v>89.28</v>
      </c>
    </row>
    <row r="81" spans="1:25">
      <c r="A81" s="35">
        <f>+'2" W C'!E72*1000</f>
        <v>84000</v>
      </c>
      <c r="C81">
        <f>+'2" W C'!R72</f>
        <v>1</v>
      </c>
      <c r="E81">
        <f t="shared" si="16"/>
        <v>248</v>
      </c>
      <c r="G81" s="35">
        <f t="shared" si="17"/>
        <v>84000</v>
      </c>
      <c r="H81" s="35"/>
      <c r="I81" s="35">
        <f t="shared" si="18"/>
        <v>5759000</v>
      </c>
      <c r="K81">
        <f t="shared" si="19"/>
        <v>97</v>
      </c>
      <c r="M81" s="23">
        <f t="shared" si="20"/>
        <v>13907000</v>
      </c>
      <c r="O81" s="24">
        <f t="shared" si="21"/>
        <v>0.52144731908511432</v>
      </c>
      <c r="Q81" s="31">
        <f t="shared" si="15"/>
        <v>264.82</v>
      </c>
      <c r="S81" s="31">
        <f t="shared" si="10"/>
        <v>78.8</v>
      </c>
      <c r="V81" s="34">
        <f t="shared" si="11"/>
        <v>13.16</v>
      </c>
      <c r="W81" s="34">
        <f t="shared" si="13"/>
        <v>78</v>
      </c>
      <c r="X81">
        <f t="shared" si="14"/>
        <v>94.86</v>
      </c>
    </row>
    <row r="82" spans="1:25">
      <c r="A82" s="35">
        <f>+'2" W C'!E73*1000</f>
        <v>85000</v>
      </c>
      <c r="C82">
        <f>+'2" W C'!R73</f>
        <v>1</v>
      </c>
      <c r="E82">
        <f t="shared" si="16"/>
        <v>249</v>
      </c>
      <c r="G82" s="35">
        <f t="shared" si="17"/>
        <v>85000</v>
      </c>
      <c r="H82" s="35"/>
      <c r="I82" s="35">
        <f t="shared" si="18"/>
        <v>5844000</v>
      </c>
      <c r="K82">
        <f t="shared" si="19"/>
        <v>96</v>
      </c>
      <c r="M82" s="23">
        <f t="shared" si="20"/>
        <v>14004000</v>
      </c>
      <c r="O82" s="24">
        <f t="shared" si="21"/>
        <v>0.52508436445444318</v>
      </c>
      <c r="Q82" s="31">
        <f t="shared" si="15"/>
        <v>267.61</v>
      </c>
      <c r="S82" s="31">
        <f t="shared" si="10"/>
        <v>78.8</v>
      </c>
      <c r="V82" s="34">
        <f t="shared" si="11"/>
        <v>13.16</v>
      </c>
      <c r="W82" s="34">
        <f t="shared" si="13"/>
        <v>78</v>
      </c>
      <c r="X82">
        <f t="shared" si="14"/>
        <v>97.65</v>
      </c>
    </row>
    <row r="83" spans="1:25">
      <c r="A83" s="35">
        <f>+'2" W C'!E74*1000</f>
        <v>87000</v>
      </c>
      <c r="C83">
        <f>+'2" W C'!R74</f>
        <v>1</v>
      </c>
      <c r="E83">
        <f t="shared" si="16"/>
        <v>250</v>
      </c>
      <c r="G83" s="35">
        <f t="shared" si="17"/>
        <v>87000</v>
      </c>
      <c r="H83" s="35"/>
      <c r="I83" s="35">
        <f t="shared" si="18"/>
        <v>5931000</v>
      </c>
      <c r="K83">
        <f t="shared" si="19"/>
        <v>95</v>
      </c>
      <c r="M83" s="23">
        <f t="shared" si="20"/>
        <v>14196000</v>
      </c>
      <c r="O83" s="24">
        <f t="shared" si="21"/>
        <v>0.5322834645669291</v>
      </c>
      <c r="Q83" s="31">
        <f t="shared" si="15"/>
        <v>273.19</v>
      </c>
      <c r="S83" s="31">
        <f t="shared" si="10"/>
        <v>78.8</v>
      </c>
      <c r="V83" s="34">
        <f t="shared" si="11"/>
        <v>13.16</v>
      </c>
      <c r="W83" s="34">
        <f t="shared" si="13"/>
        <v>78</v>
      </c>
      <c r="X83">
        <f t="shared" si="14"/>
        <v>103.23</v>
      </c>
    </row>
    <row r="84" spans="1:25">
      <c r="A84" s="35">
        <f>+'2" W C'!E75*1000</f>
        <v>88000</v>
      </c>
      <c r="C84">
        <f>+'2" W C'!R75</f>
        <v>5</v>
      </c>
      <c r="E84">
        <f t="shared" si="16"/>
        <v>255</v>
      </c>
      <c r="G84" s="35">
        <f t="shared" si="17"/>
        <v>440000</v>
      </c>
      <c r="H84" s="35"/>
      <c r="I84" s="35">
        <f t="shared" si="18"/>
        <v>6371000</v>
      </c>
      <c r="K84">
        <f t="shared" si="19"/>
        <v>90</v>
      </c>
      <c r="M84" s="23">
        <f t="shared" si="20"/>
        <v>14291000</v>
      </c>
      <c r="O84" s="24">
        <f t="shared" si="21"/>
        <v>0.53584551931008628</v>
      </c>
      <c r="Q84" s="31">
        <f t="shared" si="15"/>
        <v>1379.9</v>
      </c>
      <c r="S84" s="31">
        <f t="shared" si="10"/>
        <v>394</v>
      </c>
      <c r="V84" s="34">
        <f t="shared" si="11"/>
        <v>65.8</v>
      </c>
      <c r="W84" s="34">
        <f t="shared" si="13"/>
        <v>390</v>
      </c>
      <c r="X84">
        <f t="shared" si="14"/>
        <v>530.1</v>
      </c>
    </row>
    <row r="85" spans="1:25">
      <c r="A85" s="35">
        <f>+'2" W C'!E76*1000</f>
        <v>89000</v>
      </c>
      <c r="C85">
        <f>+'2" W C'!R76</f>
        <v>5</v>
      </c>
      <c r="E85">
        <f t="shared" si="16"/>
        <v>260</v>
      </c>
      <c r="G85" s="35">
        <f t="shared" si="17"/>
        <v>445000</v>
      </c>
      <c r="H85" s="35"/>
      <c r="I85" s="35">
        <f t="shared" si="18"/>
        <v>6816000</v>
      </c>
      <c r="K85">
        <f t="shared" si="19"/>
        <v>85</v>
      </c>
      <c r="M85" s="23">
        <f t="shared" si="20"/>
        <v>14381000</v>
      </c>
      <c r="O85" s="24">
        <f t="shared" si="21"/>
        <v>0.53922009748781408</v>
      </c>
      <c r="Q85" s="31">
        <f t="shared" si="15"/>
        <v>1393.85</v>
      </c>
      <c r="S85" s="31">
        <f t="shared" si="10"/>
        <v>394</v>
      </c>
      <c r="V85" s="34">
        <f t="shared" si="11"/>
        <v>65.8</v>
      </c>
      <c r="W85" s="34">
        <f t="shared" si="13"/>
        <v>390</v>
      </c>
      <c r="X85">
        <f t="shared" si="14"/>
        <v>544.04999999999995</v>
      </c>
    </row>
    <row r="86" spans="1:25">
      <c r="A86" s="35">
        <f>+'2" W C'!E77*1000</f>
        <v>92000</v>
      </c>
      <c r="C86">
        <f>+'2" W C'!R77</f>
        <v>1</v>
      </c>
      <c r="E86">
        <f t="shared" si="16"/>
        <v>261</v>
      </c>
      <c r="G86" s="35">
        <f t="shared" si="17"/>
        <v>92000</v>
      </c>
      <c r="H86" s="35"/>
      <c r="I86" s="35">
        <f t="shared" si="18"/>
        <v>6908000</v>
      </c>
      <c r="K86">
        <f t="shared" si="19"/>
        <v>84</v>
      </c>
      <c r="M86" s="23">
        <f t="shared" si="20"/>
        <v>14636000</v>
      </c>
      <c r="O86" s="24">
        <f t="shared" si="21"/>
        <v>0.5487814023247094</v>
      </c>
      <c r="Q86" s="31">
        <f t="shared" si="15"/>
        <v>287.14</v>
      </c>
      <c r="S86" s="31">
        <f t="shared" si="10"/>
        <v>78.8</v>
      </c>
      <c r="V86" s="34">
        <f t="shared" si="11"/>
        <v>13.16</v>
      </c>
      <c r="W86" s="34">
        <f t="shared" si="13"/>
        <v>78</v>
      </c>
      <c r="X86">
        <f t="shared" si="14"/>
        <v>117.18</v>
      </c>
    </row>
    <row r="87" spans="1:25">
      <c r="A87" s="35">
        <f>+'2" W C'!E78*1000</f>
        <v>93000</v>
      </c>
      <c r="C87">
        <f>+'2" W C'!R78</f>
        <v>2</v>
      </c>
      <c r="E87">
        <f t="shared" si="16"/>
        <v>263</v>
      </c>
      <c r="G87" s="35">
        <f t="shared" si="17"/>
        <v>186000</v>
      </c>
      <c r="H87" s="35"/>
      <c r="I87" s="35">
        <f t="shared" si="18"/>
        <v>7094000</v>
      </c>
      <c r="K87">
        <f t="shared" si="19"/>
        <v>82</v>
      </c>
      <c r="M87" s="23">
        <f t="shared" si="20"/>
        <v>14720000</v>
      </c>
      <c r="O87" s="24">
        <f t="shared" si="21"/>
        <v>0.55193100862392197</v>
      </c>
      <c r="Q87" s="31">
        <f t="shared" si="15"/>
        <v>579.8599999999999</v>
      </c>
      <c r="S87" s="31">
        <f t="shared" si="10"/>
        <v>157.6</v>
      </c>
      <c r="V87" s="34">
        <f t="shared" si="11"/>
        <v>26.32</v>
      </c>
      <c r="W87" s="34">
        <f t="shared" si="13"/>
        <v>156</v>
      </c>
      <c r="X87">
        <f t="shared" si="14"/>
        <v>239.94</v>
      </c>
    </row>
    <row r="88" spans="1:25">
      <c r="A88" s="35">
        <f>+'2" W C'!E79*1000</f>
        <v>94000</v>
      </c>
      <c r="C88">
        <f>+'2" W C'!R79</f>
        <v>1</v>
      </c>
      <c r="E88">
        <f t="shared" si="16"/>
        <v>264</v>
      </c>
      <c r="G88" s="35">
        <f t="shared" si="17"/>
        <v>94000</v>
      </c>
      <c r="H88" s="35"/>
      <c r="I88" s="35">
        <f t="shared" si="18"/>
        <v>7188000</v>
      </c>
      <c r="K88">
        <f t="shared" si="19"/>
        <v>81</v>
      </c>
      <c r="M88" s="23">
        <f t="shared" si="20"/>
        <v>14802000</v>
      </c>
      <c r="O88" s="24">
        <f t="shared" si="21"/>
        <v>0.55500562429696287</v>
      </c>
      <c r="Q88" s="31">
        <f t="shared" si="15"/>
        <v>292.71999999999997</v>
      </c>
      <c r="S88" s="31">
        <f t="shared" si="10"/>
        <v>78.8</v>
      </c>
      <c r="V88" s="34">
        <f t="shared" si="11"/>
        <v>13.16</v>
      </c>
      <c r="W88" s="34">
        <f t="shared" si="13"/>
        <v>78</v>
      </c>
      <c r="X88">
        <f t="shared" si="14"/>
        <v>122.76</v>
      </c>
    </row>
    <row r="89" spans="1:25">
      <c r="A89" s="35">
        <f>+'2" W C'!E80*1000</f>
        <v>95000</v>
      </c>
      <c r="C89">
        <f>+'2" W C'!R80</f>
        <v>2</v>
      </c>
      <c r="E89">
        <f t="shared" si="16"/>
        <v>266</v>
      </c>
      <c r="G89" s="35">
        <f t="shared" si="17"/>
        <v>190000</v>
      </c>
      <c r="H89" s="35"/>
      <c r="I89" s="35">
        <f t="shared" si="18"/>
        <v>7378000</v>
      </c>
      <c r="K89">
        <f t="shared" si="19"/>
        <v>79</v>
      </c>
      <c r="M89" s="23">
        <f t="shared" si="20"/>
        <v>14883000</v>
      </c>
      <c r="O89" s="24">
        <f t="shared" si="21"/>
        <v>0.55804274465691783</v>
      </c>
      <c r="Q89" s="31">
        <f t="shared" si="15"/>
        <v>591.02</v>
      </c>
      <c r="S89" s="31">
        <f t="shared" si="10"/>
        <v>157.6</v>
      </c>
      <c r="V89" s="34">
        <f t="shared" si="11"/>
        <v>26.32</v>
      </c>
      <c r="W89" s="34">
        <f t="shared" si="13"/>
        <v>156</v>
      </c>
      <c r="X89">
        <f t="shared" si="14"/>
        <v>251.1</v>
      </c>
    </row>
    <row r="90" spans="1:25">
      <c r="A90" s="35">
        <f>+'2" W C'!E81*1000</f>
        <v>98000</v>
      </c>
      <c r="C90">
        <f>+'2" W C'!R81</f>
        <v>2</v>
      </c>
      <c r="E90">
        <f t="shared" si="16"/>
        <v>268</v>
      </c>
      <c r="G90" s="35">
        <f t="shared" si="17"/>
        <v>196000</v>
      </c>
      <c r="H90" s="35"/>
      <c r="I90" s="35">
        <f t="shared" si="18"/>
        <v>7574000</v>
      </c>
      <c r="K90">
        <f t="shared" si="19"/>
        <v>77</v>
      </c>
      <c r="M90" s="23">
        <f t="shared" si="20"/>
        <v>15120000</v>
      </c>
      <c r="O90" s="24">
        <f t="shared" si="21"/>
        <v>0.56692913385826771</v>
      </c>
      <c r="Q90" s="31">
        <f t="shared" si="15"/>
        <v>607.76</v>
      </c>
      <c r="S90" s="31">
        <f t="shared" si="10"/>
        <v>157.6</v>
      </c>
      <c r="V90" s="34">
        <f t="shared" si="11"/>
        <v>26.32</v>
      </c>
      <c r="W90" s="34">
        <f t="shared" si="13"/>
        <v>156</v>
      </c>
      <c r="X90">
        <f t="shared" si="14"/>
        <v>267.84000000000003</v>
      </c>
    </row>
    <row r="91" spans="1:25">
      <c r="A91" s="35">
        <f>+'2" W C'!E82*1000</f>
        <v>101000</v>
      </c>
      <c r="C91">
        <f>+'2" W C'!R82</f>
        <v>2</v>
      </c>
      <c r="E91">
        <f t="shared" si="16"/>
        <v>270</v>
      </c>
      <c r="G91" s="35">
        <f t="shared" si="17"/>
        <v>202000</v>
      </c>
      <c r="H91" s="35"/>
      <c r="I91" s="35">
        <f t="shared" si="18"/>
        <v>7776000</v>
      </c>
      <c r="K91">
        <f t="shared" si="19"/>
        <v>75</v>
      </c>
      <c r="M91" s="23">
        <f t="shared" si="20"/>
        <v>15351000</v>
      </c>
      <c r="O91" s="24">
        <f t="shared" si="21"/>
        <v>0.57559055118110236</v>
      </c>
      <c r="Q91" s="31">
        <f t="shared" si="15"/>
        <v>624.02</v>
      </c>
      <c r="S91" s="31">
        <f t="shared" si="10"/>
        <v>157.6</v>
      </c>
      <c r="V91" s="34">
        <f t="shared" si="11"/>
        <v>26.32</v>
      </c>
      <c r="W91" s="34">
        <f t="shared" si="13"/>
        <v>156</v>
      </c>
      <c r="X91" s="31">
        <f>$S$6*50*C91</f>
        <v>279</v>
      </c>
      <c r="Y91" s="36">
        <f>$S$7*((A91-100000)/1000)*C91</f>
        <v>5.0999999999999996</v>
      </c>
    </row>
    <row r="92" spans="1:25">
      <c r="A92" s="35">
        <f>+'2" W C'!E83*1000</f>
        <v>103000</v>
      </c>
      <c r="C92">
        <f>+'2" W C'!R83</f>
        <v>1</v>
      </c>
      <c r="E92">
        <f t="shared" si="16"/>
        <v>271</v>
      </c>
      <c r="G92" s="35">
        <f t="shared" si="17"/>
        <v>103000</v>
      </c>
      <c r="H92" s="35"/>
      <c r="I92" s="35">
        <f t="shared" si="18"/>
        <v>7879000</v>
      </c>
      <c r="K92">
        <f t="shared" si="19"/>
        <v>74</v>
      </c>
      <c r="M92" s="23">
        <f t="shared" si="20"/>
        <v>15501000</v>
      </c>
      <c r="O92" s="24">
        <f t="shared" si="21"/>
        <v>0.58121484814398205</v>
      </c>
      <c r="Q92" s="31">
        <f t="shared" si="15"/>
        <v>317.10999999999996</v>
      </c>
      <c r="S92" s="31">
        <f t="shared" si="10"/>
        <v>78.8</v>
      </c>
      <c r="V92" s="34">
        <f t="shared" si="11"/>
        <v>13.16</v>
      </c>
      <c r="W92" s="34">
        <f t="shared" si="13"/>
        <v>78</v>
      </c>
      <c r="X92" s="34">
        <f t="shared" ref="X92:X152" si="22">$S$6*50*C92</f>
        <v>139.5</v>
      </c>
      <c r="Y92" s="36">
        <f t="shared" ref="Y92:Y152" si="23">$S$7*((A92-100000)/1000)*C92</f>
        <v>7.6499999999999995</v>
      </c>
    </row>
    <row r="93" spans="1:25">
      <c r="A93" s="35">
        <f>+'2" W C'!E84*1000</f>
        <v>105000</v>
      </c>
      <c r="C93">
        <f>+'2" W C'!R84</f>
        <v>1</v>
      </c>
      <c r="E93">
        <f t="shared" si="16"/>
        <v>272</v>
      </c>
      <c r="G93" s="35">
        <f t="shared" si="17"/>
        <v>105000</v>
      </c>
      <c r="H93" s="35"/>
      <c r="I93" s="35">
        <f t="shared" si="18"/>
        <v>7984000</v>
      </c>
      <c r="K93">
        <f t="shared" si="19"/>
        <v>73</v>
      </c>
      <c r="M93" s="23">
        <f t="shared" si="20"/>
        <v>15649000</v>
      </c>
      <c r="O93" s="24">
        <f t="shared" si="21"/>
        <v>0.58676415448068986</v>
      </c>
      <c r="Q93" s="31">
        <f t="shared" si="15"/>
        <v>322.20999999999998</v>
      </c>
      <c r="S93" s="31">
        <f t="shared" si="10"/>
        <v>78.8</v>
      </c>
      <c r="V93" s="34">
        <f t="shared" si="11"/>
        <v>13.16</v>
      </c>
      <c r="W93" s="34">
        <f t="shared" si="13"/>
        <v>78</v>
      </c>
      <c r="X93" s="34">
        <f t="shared" si="22"/>
        <v>139.5</v>
      </c>
      <c r="Y93" s="36">
        <f t="shared" si="23"/>
        <v>12.75</v>
      </c>
    </row>
    <row r="94" spans="1:25">
      <c r="A94" s="35">
        <f>+'2" W C'!E85*1000</f>
        <v>106000</v>
      </c>
      <c r="C94">
        <f>+'2" W C'!R85</f>
        <v>2</v>
      </c>
      <c r="E94">
        <f t="shared" si="16"/>
        <v>274</v>
      </c>
      <c r="G94" s="35">
        <f t="shared" si="17"/>
        <v>212000</v>
      </c>
      <c r="H94" s="35"/>
      <c r="I94" s="35">
        <f t="shared" si="18"/>
        <v>8196000</v>
      </c>
      <c r="K94">
        <f t="shared" si="19"/>
        <v>71</v>
      </c>
      <c r="M94" s="23">
        <f t="shared" si="20"/>
        <v>15722000</v>
      </c>
      <c r="O94" s="24">
        <f t="shared" si="21"/>
        <v>0.58950131233595804</v>
      </c>
      <c r="Q94" s="31">
        <f t="shared" si="15"/>
        <v>649.52</v>
      </c>
      <c r="S94" s="31">
        <f t="shared" si="10"/>
        <v>157.6</v>
      </c>
      <c r="V94" s="34">
        <f t="shared" si="11"/>
        <v>26.32</v>
      </c>
      <c r="W94" s="34">
        <f t="shared" si="13"/>
        <v>156</v>
      </c>
      <c r="X94" s="34">
        <f t="shared" si="22"/>
        <v>279</v>
      </c>
      <c r="Y94" s="36">
        <f t="shared" si="23"/>
        <v>30.599999999999998</v>
      </c>
    </row>
    <row r="95" spans="1:25">
      <c r="A95" s="35">
        <f>+'2" W C'!E86*1000</f>
        <v>107000</v>
      </c>
      <c r="C95">
        <f>+'2" W C'!R86</f>
        <v>1</v>
      </c>
      <c r="E95">
        <f t="shared" si="16"/>
        <v>275</v>
      </c>
      <c r="G95" s="35">
        <f t="shared" si="17"/>
        <v>107000</v>
      </c>
      <c r="H95" s="35"/>
      <c r="I95" s="35">
        <f t="shared" si="18"/>
        <v>8303000</v>
      </c>
      <c r="K95">
        <f t="shared" si="19"/>
        <v>70</v>
      </c>
      <c r="M95" s="23">
        <f t="shared" si="20"/>
        <v>15793000</v>
      </c>
      <c r="O95" s="24">
        <f t="shared" si="21"/>
        <v>0.59216347956505433</v>
      </c>
      <c r="Q95" s="31">
        <f t="shared" si="15"/>
        <v>327.31</v>
      </c>
      <c r="S95" s="31">
        <f t="shared" si="10"/>
        <v>78.8</v>
      </c>
      <c r="V95" s="34">
        <f t="shared" si="11"/>
        <v>13.16</v>
      </c>
      <c r="W95" s="34">
        <f t="shared" si="13"/>
        <v>78</v>
      </c>
      <c r="X95" s="34">
        <f t="shared" si="22"/>
        <v>139.5</v>
      </c>
      <c r="Y95" s="36">
        <f t="shared" si="23"/>
        <v>17.849999999999998</v>
      </c>
    </row>
    <row r="96" spans="1:25">
      <c r="A96" s="35">
        <f>+'2" W C'!E87*1000</f>
        <v>109000</v>
      </c>
      <c r="C96">
        <f>+'2" W C'!R87</f>
        <v>1</v>
      </c>
      <c r="E96">
        <f t="shared" si="16"/>
        <v>276</v>
      </c>
      <c r="G96" s="35">
        <f t="shared" si="17"/>
        <v>109000</v>
      </c>
      <c r="H96" s="35"/>
      <c r="I96" s="35">
        <f t="shared" si="18"/>
        <v>8412000</v>
      </c>
      <c r="K96">
        <f t="shared" si="19"/>
        <v>69</v>
      </c>
      <c r="M96" s="23">
        <f t="shared" si="20"/>
        <v>15933000</v>
      </c>
      <c r="O96" s="24">
        <f t="shared" si="21"/>
        <v>0.59741282339707535</v>
      </c>
      <c r="Q96" s="31">
        <f t="shared" si="15"/>
        <v>332.40999999999997</v>
      </c>
      <c r="S96" s="31">
        <f t="shared" si="10"/>
        <v>78.8</v>
      </c>
      <c r="V96" s="34">
        <f t="shared" si="11"/>
        <v>13.16</v>
      </c>
      <c r="W96" s="34">
        <f t="shared" si="13"/>
        <v>78</v>
      </c>
      <c r="X96" s="34">
        <f t="shared" si="22"/>
        <v>139.5</v>
      </c>
      <c r="Y96" s="36">
        <f t="shared" si="23"/>
        <v>22.95</v>
      </c>
    </row>
    <row r="97" spans="1:25">
      <c r="A97" s="35">
        <f>+'2" W C'!E88*1000</f>
        <v>110000</v>
      </c>
      <c r="C97">
        <f>+'2" W C'!R88</f>
        <v>1</v>
      </c>
      <c r="E97">
        <f t="shared" si="16"/>
        <v>277</v>
      </c>
      <c r="G97" s="35">
        <f t="shared" si="17"/>
        <v>110000</v>
      </c>
      <c r="H97" s="35"/>
      <c r="I97" s="35">
        <f t="shared" si="18"/>
        <v>8522000</v>
      </c>
      <c r="K97">
        <f t="shared" si="19"/>
        <v>68</v>
      </c>
      <c r="M97" s="23">
        <f t="shared" si="20"/>
        <v>16002000</v>
      </c>
      <c r="O97" s="24">
        <f t="shared" si="21"/>
        <v>0.6</v>
      </c>
      <c r="Q97" s="31">
        <f t="shared" si="15"/>
        <v>334.96</v>
      </c>
      <c r="S97" s="31">
        <f t="shared" si="10"/>
        <v>78.8</v>
      </c>
      <c r="V97" s="34">
        <f t="shared" si="11"/>
        <v>13.16</v>
      </c>
      <c r="W97" s="34">
        <f t="shared" si="13"/>
        <v>78</v>
      </c>
      <c r="X97" s="34">
        <f t="shared" si="22"/>
        <v>139.5</v>
      </c>
      <c r="Y97" s="36">
        <f t="shared" si="23"/>
        <v>25.5</v>
      </c>
    </row>
    <row r="98" spans="1:25">
      <c r="A98" s="35">
        <f>+'2" W C'!E89*1000</f>
        <v>111000</v>
      </c>
      <c r="C98">
        <f>+'2" W C'!R89</f>
        <v>1</v>
      </c>
      <c r="E98">
        <f t="shared" si="16"/>
        <v>278</v>
      </c>
      <c r="G98" s="35">
        <f t="shared" si="17"/>
        <v>111000</v>
      </c>
      <c r="H98" s="35"/>
      <c r="I98" s="35">
        <f t="shared" si="18"/>
        <v>8633000</v>
      </c>
      <c r="K98">
        <f t="shared" si="19"/>
        <v>67</v>
      </c>
      <c r="M98" s="23">
        <f t="shared" si="20"/>
        <v>16070000</v>
      </c>
      <c r="O98" s="24">
        <f t="shared" si="21"/>
        <v>0.60254968128983877</v>
      </c>
      <c r="Q98" s="31">
        <f t="shared" si="15"/>
        <v>337.51</v>
      </c>
      <c r="S98" s="31">
        <f t="shared" si="10"/>
        <v>78.8</v>
      </c>
      <c r="V98" s="34">
        <f t="shared" si="11"/>
        <v>13.16</v>
      </c>
      <c r="W98" s="34">
        <f t="shared" si="13"/>
        <v>78</v>
      </c>
      <c r="X98" s="34">
        <f t="shared" si="22"/>
        <v>139.5</v>
      </c>
      <c r="Y98" s="36">
        <f t="shared" si="23"/>
        <v>28.049999999999997</v>
      </c>
    </row>
    <row r="99" spans="1:25">
      <c r="A99" s="35">
        <f>+'2" W C'!E90*1000</f>
        <v>112000</v>
      </c>
      <c r="C99">
        <f>+'2" W C'!R90</f>
        <v>3</v>
      </c>
      <c r="E99">
        <f t="shared" si="16"/>
        <v>281</v>
      </c>
      <c r="G99" s="35">
        <f t="shared" si="17"/>
        <v>336000</v>
      </c>
      <c r="H99" s="35"/>
      <c r="I99" s="35">
        <f t="shared" si="18"/>
        <v>8969000</v>
      </c>
      <c r="K99">
        <f t="shared" si="19"/>
        <v>64</v>
      </c>
      <c r="M99" s="23">
        <f t="shared" si="20"/>
        <v>16137000</v>
      </c>
      <c r="O99" s="24">
        <f t="shared" si="21"/>
        <v>0.60506186726659172</v>
      </c>
      <c r="Q99" s="31">
        <f t="shared" si="15"/>
        <v>1020.18</v>
      </c>
      <c r="S99" s="31">
        <f t="shared" si="10"/>
        <v>236.39999999999998</v>
      </c>
      <c r="V99" s="34">
        <f t="shared" si="11"/>
        <v>39.480000000000004</v>
      </c>
      <c r="W99" s="34">
        <f t="shared" si="13"/>
        <v>234</v>
      </c>
      <c r="X99" s="34">
        <f t="shared" si="22"/>
        <v>418.5</v>
      </c>
      <c r="Y99" s="36">
        <f t="shared" si="23"/>
        <v>91.8</v>
      </c>
    </row>
    <row r="100" spans="1:25">
      <c r="A100" s="35">
        <f>+'2" W C'!E91*1000</f>
        <v>114000</v>
      </c>
      <c r="C100">
        <f>+'2" W C'!R91</f>
        <v>2</v>
      </c>
      <c r="E100">
        <f t="shared" si="16"/>
        <v>283</v>
      </c>
      <c r="G100" s="35">
        <f t="shared" si="17"/>
        <v>228000</v>
      </c>
      <c r="H100" s="35"/>
      <c r="I100" s="35">
        <f t="shared" si="18"/>
        <v>9197000</v>
      </c>
      <c r="K100">
        <f t="shared" si="19"/>
        <v>62</v>
      </c>
      <c r="M100" s="23">
        <f t="shared" si="20"/>
        <v>16265000</v>
      </c>
      <c r="O100" s="24">
        <f t="shared" si="21"/>
        <v>0.6098612673415823</v>
      </c>
      <c r="Q100" s="31">
        <f t="shared" si="15"/>
        <v>690.31999999999994</v>
      </c>
      <c r="S100" s="31">
        <f t="shared" si="10"/>
        <v>157.6</v>
      </c>
      <c r="V100" s="34">
        <f t="shared" si="11"/>
        <v>26.32</v>
      </c>
      <c r="W100" s="34">
        <f t="shared" si="13"/>
        <v>156</v>
      </c>
      <c r="X100" s="34">
        <f t="shared" si="22"/>
        <v>279</v>
      </c>
      <c r="Y100" s="36">
        <f t="shared" si="23"/>
        <v>71.399999999999991</v>
      </c>
    </row>
    <row r="101" spans="1:25">
      <c r="A101" s="35">
        <f>+'2" W C'!E92*1000</f>
        <v>117000</v>
      </c>
      <c r="C101">
        <f>+'2" W C'!R92</f>
        <v>1</v>
      </c>
      <c r="E101">
        <f t="shared" si="16"/>
        <v>284</v>
      </c>
      <c r="G101" s="35">
        <f t="shared" si="17"/>
        <v>117000</v>
      </c>
      <c r="H101" s="35"/>
      <c r="I101" s="35">
        <f t="shared" si="18"/>
        <v>9314000</v>
      </c>
      <c r="K101">
        <f t="shared" si="19"/>
        <v>61</v>
      </c>
      <c r="M101" s="23">
        <f t="shared" si="20"/>
        <v>16451000</v>
      </c>
      <c r="O101" s="24">
        <f t="shared" si="21"/>
        <v>0.616835395575553</v>
      </c>
      <c r="Q101" s="31">
        <f t="shared" si="15"/>
        <v>352.80999999999995</v>
      </c>
      <c r="S101" s="31">
        <f t="shared" si="10"/>
        <v>78.8</v>
      </c>
      <c r="V101" s="34">
        <f t="shared" si="11"/>
        <v>13.16</v>
      </c>
      <c r="W101" s="34">
        <f t="shared" si="13"/>
        <v>78</v>
      </c>
      <c r="X101" s="34">
        <f t="shared" si="22"/>
        <v>139.5</v>
      </c>
      <c r="Y101" s="36">
        <f t="shared" si="23"/>
        <v>43.349999999999994</v>
      </c>
    </row>
    <row r="102" spans="1:25">
      <c r="A102" s="35">
        <f>+'2" W C'!E93*1000</f>
        <v>119000</v>
      </c>
      <c r="C102">
        <f>+'2" W C'!R93</f>
        <v>1</v>
      </c>
      <c r="E102">
        <f t="shared" si="16"/>
        <v>285</v>
      </c>
      <c r="G102" s="35">
        <f t="shared" si="17"/>
        <v>119000</v>
      </c>
      <c r="H102" s="35"/>
      <c r="I102" s="35">
        <f t="shared" si="18"/>
        <v>9433000</v>
      </c>
      <c r="K102">
        <f t="shared" si="19"/>
        <v>60</v>
      </c>
      <c r="M102" s="23">
        <f t="shared" si="20"/>
        <v>16573000</v>
      </c>
      <c r="O102" s="24">
        <f t="shared" si="21"/>
        <v>0.62140982377202847</v>
      </c>
      <c r="Q102" s="31">
        <f t="shared" si="15"/>
        <v>357.90999999999997</v>
      </c>
      <c r="S102" s="31">
        <f t="shared" ref="S102:S152" si="24">$S$2*C102</f>
        <v>78.8</v>
      </c>
      <c r="V102" s="34">
        <f t="shared" ref="V102:V152" si="25">$S$4*4*C102</f>
        <v>13.16</v>
      </c>
      <c r="W102" s="34">
        <f t="shared" si="13"/>
        <v>78</v>
      </c>
      <c r="X102" s="34">
        <f t="shared" si="22"/>
        <v>139.5</v>
      </c>
      <c r="Y102" s="36">
        <f t="shared" si="23"/>
        <v>48.449999999999996</v>
      </c>
    </row>
    <row r="103" spans="1:25">
      <c r="A103" s="35">
        <f>+'2" W C'!E94*1000</f>
        <v>122000</v>
      </c>
      <c r="C103">
        <f>+'2" W C'!R94</f>
        <v>1</v>
      </c>
      <c r="E103">
        <f t="shared" si="16"/>
        <v>286</v>
      </c>
      <c r="G103" s="35">
        <f t="shared" si="17"/>
        <v>122000</v>
      </c>
      <c r="H103" s="35"/>
      <c r="I103" s="35">
        <f t="shared" si="18"/>
        <v>9555000</v>
      </c>
      <c r="K103">
        <f t="shared" si="19"/>
        <v>59</v>
      </c>
      <c r="M103" s="23">
        <f t="shared" si="20"/>
        <v>16753000</v>
      </c>
      <c r="O103" s="24">
        <f t="shared" si="21"/>
        <v>0.62815898012748406</v>
      </c>
      <c r="Q103" s="31">
        <f t="shared" si="15"/>
        <v>365.55999999999995</v>
      </c>
      <c r="S103" s="31">
        <f t="shared" si="24"/>
        <v>78.8</v>
      </c>
      <c r="V103" s="34">
        <f t="shared" si="25"/>
        <v>13.16</v>
      </c>
      <c r="W103" s="34">
        <f t="shared" si="13"/>
        <v>78</v>
      </c>
      <c r="X103" s="34">
        <f t="shared" si="22"/>
        <v>139.5</v>
      </c>
      <c r="Y103" s="36">
        <f t="shared" si="23"/>
        <v>56.099999999999994</v>
      </c>
    </row>
    <row r="104" spans="1:25">
      <c r="A104" s="35">
        <f>+'2" W C'!E95*1000</f>
        <v>125000</v>
      </c>
      <c r="C104">
        <f>+'2" W C'!R95</f>
        <v>1</v>
      </c>
      <c r="E104">
        <f t="shared" si="16"/>
        <v>287</v>
      </c>
      <c r="G104" s="35">
        <f t="shared" si="17"/>
        <v>125000</v>
      </c>
      <c r="H104" s="35"/>
      <c r="I104" s="35">
        <f t="shared" si="18"/>
        <v>9680000</v>
      </c>
      <c r="K104">
        <f t="shared" si="19"/>
        <v>58</v>
      </c>
      <c r="M104" s="23">
        <f t="shared" si="20"/>
        <v>16930000</v>
      </c>
      <c r="O104" s="24">
        <f t="shared" si="21"/>
        <v>0.63479565054368203</v>
      </c>
      <c r="Q104" s="31">
        <f t="shared" si="15"/>
        <v>373.21</v>
      </c>
      <c r="S104" s="31">
        <f t="shared" si="24"/>
        <v>78.8</v>
      </c>
      <c r="V104" s="34">
        <f t="shared" si="25"/>
        <v>13.16</v>
      </c>
      <c r="W104" s="34">
        <f t="shared" si="13"/>
        <v>78</v>
      </c>
      <c r="X104" s="34">
        <f t="shared" si="22"/>
        <v>139.5</v>
      </c>
      <c r="Y104" s="36">
        <f t="shared" si="23"/>
        <v>63.749999999999993</v>
      </c>
    </row>
    <row r="105" spans="1:25">
      <c r="A105" s="35">
        <f>+'2" W C'!E96*1000</f>
        <v>128000</v>
      </c>
      <c r="C105">
        <f>+'2" W C'!R96</f>
        <v>2</v>
      </c>
      <c r="E105">
        <f t="shared" si="16"/>
        <v>289</v>
      </c>
      <c r="G105" s="35">
        <f t="shared" si="17"/>
        <v>256000</v>
      </c>
      <c r="H105" s="35"/>
      <c r="I105" s="35">
        <f t="shared" si="18"/>
        <v>9936000</v>
      </c>
      <c r="K105">
        <f t="shared" si="19"/>
        <v>56</v>
      </c>
      <c r="M105" s="23">
        <f t="shared" si="20"/>
        <v>17104000</v>
      </c>
      <c r="O105" s="24">
        <f t="shared" si="21"/>
        <v>0.6413198350206224</v>
      </c>
      <c r="Q105" s="31">
        <f t="shared" si="15"/>
        <v>761.71999999999991</v>
      </c>
      <c r="S105" s="31">
        <f t="shared" si="24"/>
        <v>157.6</v>
      </c>
      <c r="V105" s="34">
        <f t="shared" si="25"/>
        <v>26.32</v>
      </c>
      <c r="W105" s="34">
        <f t="shared" si="13"/>
        <v>156</v>
      </c>
      <c r="X105" s="34">
        <f t="shared" si="22"/>
        <v>279</v>
      </c>
      <c r="Y105" s="36">
        <f t="shared" si="23"/>
        <v>142.79999999999998</v>
      </c>
    </row>
    <row r="106" spans="1:25">
      <c r="A106" s="35">
        <f>+'2" W C'!E97*1000</f>
        <v>133000</v>
      </c>
      <c r="C106">
        <f>+'2" W C'!R97</f>
        <v>1</v>
      </c>
      <c r="E106">
        <f t="shared" si="16"/>
        <v>290</v>
      </c>
      <c r="G106" s="35">
        <f t="shared" si="17"/>
        <v>133000</v>
      </c>
      <c r="H106" s="35"/>
      <c r="I106" s="35">
        <f t="shared" si="18"/>
        <v>10069000</v>
      </c>
      <c r="K106">
        <f t="shared" si="19"/>
        <v>55</v>
      </c>
      <c r="M106" s="23">
        <f t="shared" si="20"/>
        <v>17384000</v>
      </c>
      <c r="O106" s="24">
        <f t="shared" si="21"/>
        <v>0.65181852268466445</v>
      </c>
      <c r="Q106" s="31">
        <f t="shared" si="15"/>
        <v>393.60999999999996</v>
      </c>
      <c r="S106" s="31">
        <f t="shared" si="24"/>
        <v>78.8</v>
      </c>
      <c r="V106" s="34">
        <f t="shared" si="25"/>
        <v>13.16</v>
      </c>
      <c r="W106" s="34">
        <f t="shared" si="13"/>
        <v>78</v>
      </c>
      <c r="X106" s="34">
        <f t="shared" si="22"/>
        <v>139.5</v>
      </c>
      <c r="Y106" s="36">
        <f t="shared" si="23"/>
        <v>84.149999999999991</v>
      </c>
    </row>
    <row r="107" spans="1:25">
      <c r="A107" s="35">
        <f>+'2" W C'!E98*1000</f>
        <v>134000</v>
      </c>
      <c r="C107">
        <f>+'2" W C'!R98</f>
        <v>1</v>
      </c>
      <c r="E107">
        <f t="shared" si="16"/>
        <v>291</v>
      </c>
      <c r="G107" s="35">
        <f t="shared" si="17"/>
        <v>134000</v>
      </c>
      <c r="H107" s="35"/>
      <c r="I107" s="35">
        <f t="shared" si="18"/>
        <v>10203000</v>
      </c>
      <c r="K107">
        <f t="shared" si="19"/>
        <v>54</v>
      </c>
      <c r="M107" s="23">
        <f t="shared" si="20"/>
        <v>17439000</v>
      </c>
      <c r="O107" s="24">
        <f t="shared" si="21"/>
        <v>0.65388076490438696</v>
      </c>
      <c r="Q107" s="31">
        <f t="shared" si="15"/>
        <v>396.15999999999997</v>
      </c>
      <c r="S107" s="31">
        <f t="shared" si="24"/>
        <v>78.8</v>
      </c>
      <c r="V107" s="34">
        <f t="shared" si="25"/>
        <v>13.16</v>
      </c>
      <c r="W107" s="34">
        <f t="shared" si="13"/>
        <v>78</v>
      </c>
      <c r="X107" s="34">
        <f t="shared" si="22"/>
        <v>139.5</v>
      </c>
      <c r="Y107" s="36">
        <f t="shared" si="23"/>
        <v>86.699999999999989</v>
      </c>
    </row>
    <row r="108" spans="1:25">
      <c r="A108" s="35">
        <f>+'2" W C'!E99*1000</f>
        <v>142000</v>
      </c>
      <c r="C108">
        <f>+'2" W C'!R99</f>
        <v>2</v>
      </c>
      <c r="E108">
        <f t="shared" si="16"/>
        <v>293</v>
      </c>
      <c r="G108" s="35">
        <f t="shared" si="17"/>
        <v>284000</v>
      </c>
      <c r="H108" s="35"/>
      <c r="I108" s="35">
        <f t="shared" si="18"/>
        <v>10487000</v>
      </c>
      <c r="K108">
        <f t="shared" si="19"/>
        <v>52</v>
      </c>
      <c r="M108" s="23">
        <f t="shared" si="20"/>
        <v>17871000</v>
      </c>
      <c r="O108" s="24">
        <f t="shared" si="21"/>
        <v>0.67007874015748037</v>
      </c>
      <c r="Q108" s="31">
        <f t="shared" si="15"/>
        <v>833.11999999999989</v>
      </c>
      <c r="S108" s="31">
        <f t="shared" si="24"/>
        <v>157.6</v>
      </c>
      <c r="V108" s="34">
        <f t="shared" si="25"/>
        <v>26.32</v>
      </c>
      <c r="W108" s="34">
        <f t="shared" si="13"/>
        <v>156</v>
      </c>
      <c r="X108" s="34">
        <f t="shared" si="22"/>
        <v>279</v>
      </c>
      <c r="Y108" s="36">
        <f t="shared" si="23"/>
        <v>214.2</v>
      </c>
    </row>
    <row r="109" spans="1:25">
      <c r="A109" s="35">
        <f>+'2" W C'!E100*1000</f>
        <v>144000</v>
      </c>
      <c r="C109">
        <f>+'2" W C'!R100</f>
        <v>1</v>
      </c>
      <c r="E109">
        <f t="shared" si="16"/>
        <v>294</v>
      </c>
      <c r="G109" s="35">
        <f t="shared" si="17"/>
        <v>144000</v>
      </c>
      <c r="H109" s="35"/>
      <c r="I109" s="35">
        <f t="shared" si="18"/>
        <v>10631000</v>
      </c>
      <c r="K109">
        <f t="shared" si="19"/>
        <v>51</v>
      </c>
      <c r="M109" s="23">
        <f t="shared" si="20"/>
        <v>17975000</v>
      </c>
      <c r="O109" s="24">
        <f t="shared" si="21"/>
        <v>0.67397825271841016</v>
      </c>
      <c r="Q109" s="31">
        <f t="shared" si="15"/>
        <v>421.65999999999997</v>
      </c>
      <c r="S109" s="31">
        <f t="shared" si="24"/>
        <v>78.8</v>
      </c>
      <c r="V109" s="34">
        <f t="shared" si="25"/>
        <v>13.16</v>
      </c>
      <c r="W109" s="34">
        <f t="shared" si="13"/>
        <v>78</v>
      </c>
      <c r="X109" s="34">
        <f t="shared" si="22"/>
        <v>139.5</v>
      </c>
      <c r="Y109" s="36">
        <f t="shared" si="23"/>
        <v>112.19999999999999</v>
      </c>
    </row>
    <row r="110" spans="1:25">
      <c r="A110" s="35">
        <f>+'2" W C'!E101*1000</f>
        <v>145000</v>
      </c>
      <c r="C110">
        <f>+'2" W C'!R101</f>
        <v>2</v>
      </c>
      <c r="E110">
        <f t="shared" si="16"/>
        <v>296</v>
      </c>
      <c r="G110" s="35">
        <f t="shared" si="17"/>
        <v>290000</v>
      </c>
      <c r="H110" s="35"/>
      <c r="I110" s="35">
        <f t="shared" si="18"/>
        <v>10921000</v>
      </c>
      <c r="K110">
        <f t="shared" si="19"/>
        <v>49</v>
      </c>
      <c r="M110" s="23">
        <f t="shared" si="20"/>
        <v>18026000</v>
      </c>
      <c r="O110" s="24">
        <f t="shared" si="21"/>
        <v>0.67589051368578923</v>
      </c>
      <c r="Q110" s="31">
        <f t="shared" si="15"/>
        <v>848.42</v>
      </c>
      <c r="S110" s="31">
        <f t="shared" si="24"/>
        <v>157.6</v>
      </c>
      <c r="V110" s="34">
        <f t="shared" si="25"/>
        <v>26.32</v>
      </c>
      <c r="W110" s="34">
        <f t="shared" si="13"/>
        <v>156</v>
      </c>
      <c r="X110" s="34">
        <f t="shared" si="22"/>
        <v>279</v>
      </c>
      <c r="Y110" s="36">
        <f t="shared" si="23"/>
        <v>229.49999999999997</v>
      </c>
    </row>
    <row r="111" spans="1:25">
      <c r="A111" s="35">
        <f>+'2" W C'!E102*1000</f>
        <v>147000</v>
      </c>
      <c r="C111">
        <f>+'2" W C'!R102</f>
        <v>2</v>
      </c>
      <c r="E111">
        <f t="shared" si="16"/>
        <v>298</v>
      </c>
      <c r="G111" s="35">
        <f t="shared" si="17"/>
        <v>294000</v>
      </c>
      <c r="H111" s="35"/>
      <c r="I111" s="35">
        <f t="shared" si="18"/>
        <v>11215000</v>
      </c>
      <c r="K111">
        <f t="shared" si="19"/>
        <v>47</v>
      </c>
      <c r="M111" s="23">
        <f t="shared" si="20"/>
        <v>18124000</v>
      </c>
      <c r="O111" s="24">
        <f t="shared" si="21"/>
        <v>0.67956505436820402</v>
      </c>
      <c r="Q111" s="31">
        <f t="shared" si="15"/>
        <v>858.61999999999989</v>
      </c>
      <c r="S111" s="31">
        <f t="shared" si="24"/>
        <v>157.6</v>
      </c>
      <c r="V111" s="34">
        <f t="shared" si="25"/>
        <v>26.32</v>
      </c>
      <c r="W111" s="34">
        <f t="shared" si="13"/>
        <v>156</v>
      </c>
      <c r="X111" s="34">
        <f t="shared" si="22"/>
        <v>279</v>
      </c>
      <c r="Y111" s="36">
        <f t="shared" si="23"/>
        <v>239.7</v>
      </c>
    </row>
    <row r="112" spans="1:25">
      <c r="A112" s="35">
        <f>+'2" W C'!E103*1000</f>
        <v>148000</v>
      </c>
      <c r="C112">
        <f>+'2" W C'!R103</f>
        <v>1</v>
      </c>
      <c r="E112">
        <f t="shared" si="16"/>
        <v>299</v>
      </c>
      <c r="G112" s="35">
        <f t="shared" si="17"/>
        <v>148000</v>
      </c>
      <c r="H112" s="35"/>
      <c r="I112" s="35">
        <f t="shared" si="18"/>
        <v>11363000</v>
      </c>
      <c r="K112">
        <f t="shared" si="19"/>
        <v>46</v>
      </c>
      <c r="M112" s="23">
        <f t="shared" si="20"/>
        <v>18171000</v>
      </c>
      <c r="O112" s="24">
        <f t="shared" si="21"/>
        <v>0.68132733408323964</v>
      </c>
      <c r="Q112" s="31">
        <f t="shared" si="15"/>
        <v>431.85999999999996</v>
      </c>
      <c r="S112" s="31">
        <f t="shared" si="24"/>
        <v>78.8</v>
      </c>
      <c r="V112" s="34">
        <f t="shared" si="25"/>
        <v>13.16</v>
      </c>
      <c r="W112" s="34">
        <f t="shared" si="13"/>
        <v>78</v>
      </c>
      <c r="X112" s="34">
        <f t="shared" si="22"/>
        <v>139.5</v>
      </c>
      <c r="Y112" s="36">
        <f t="shared" si="23"/>
        <v>122.39999999999999</v>
      </c>
    </row>
    <row r="113" spans="1:25">
      <c r="A113" s="35">
        <f>+'2" W C'!E104*1000</f>
        <v>151000</v>
      </c>
      <c r="C113">
        <f>+'2" W C'!R104</f>
        <v>2</v>
      </c>
      <c r="E113">
        <f t="shared" si="16"/>
        <v>301</v>
      </c>
      <c r="G113" s="35">
        <f t="shared" si="17"/>
        <v>302000</v>
      </c>
      <c r="H113" s="35"/>
      <c r="I113" s="35">
        <f t="shared" si="18"/>
        <v>11665000</v>
      </c>
      <c r="K113">
        <f t="shared" si="19"/>
        <v>44</v>
      </c>
      <c r="M113" s="23">
        <f t="shared" si="20"/>
        <v>18309000</v>
      </c>
      <c r="O113" s="24">
        <f t="shared" si="21"/>
        <v>0.68650168728908889</v>
      </c>
      <c r="Q113" s="31">
        <f t="shared" si="15"/>
        <v>879.02</v>
      </c>
      <c r="S113" s="31">
        <f t="shared" si="24"/>
        <v>157.6</v>
      </c>
      <c r="V113" s="34">
        <f t="shared" si="25"/>
        <v>26.32</v>
      </c>
      <c r="W113" s="34">
        <f t="shared" si="13"/>
        <v>156</v>
      </c>
      <c r="X113" s="34">
        <f t="shared" si="22"/>
        <v>279</v>
      </c>
      <c r="Y113" s="36">
        <f t="shared" si="23"/>
        <v>260.09999999999997</v>
      </c>
    </row>
    <row r="114" spans="1:25">
      <c r="A114" s="35">
        <f>+'2" W C'!E105*1000</f>
        <v>152000</v>
      </c>
      <c r="C114">
        <f>+'2" W C'!R105</f>
        <v>1</v>
      </c>
      <c r="E114">
        <f t="shared" si="16"/>
        <v>302</v>
      </c>
      <c r="G114" s="35">
        <f t="shared" si="17"/>
        <v>152000</v>
      </c>
      <c r="H114" s="35"/>
      <c r="I114" s="35">
        <f t="shared" si="18"/>
        <v>11817000</v>
      </c>
      <c r="K114">
        <f t="shared" si="19"/>
        <v>43</v>
      </c>
      <c r="M114" s="23">
        <f t="shared" si="20"/>
        <v>18353000</v>
      </c>
      <c r="O114" s="24">
        <f t="shared" si="21"/>
        <v>0.6881514810648669</v>
      </c>
      <c r="Q114" s="31">
        <f t="shared" si="15"/>
        <v>442.05999999999995</v>
      </c>
      <c r="S114" s="31">
        <f t="shared" si="24"/>
        <v>78.8</v>
      </c>
      <c r="V114" s="34">
        <f t="shared" si="25"/>
        <v>13.16</v>
      </c>
      <c r="W114" s="34">
        <f t="shared" si="13"/>
        <v>78</v>
      </c>
      <c r="X114" s="34">
        <f t="shared" si="22"/>
        <v>139.5</v>
      </c>
      <c r="Y114" s="36">
        <f t="shared" si="23"/>
        <v>132.6</v>
      </c>
    </row>
    <row r="115" spans="1:25">
      <c r="A115" s="35">
        <f>+'2" W C'!E106*1000</f>
        <v>157000</v>
      </c>
      <c r="C115">
        <f>+'2" W C'!R106</f>
        <v>2</v>
      </c>
      <c r="E115">
        <f t="shared" si="16"/>
        <v>304</v>
      </c>
      <c r="G115" s="35">
        <f t="shared" si="17"/>
        <v>314000</v>
      </c>
      <c r="H115" s="35"/>
      <c r="I115" s="35">
        <f t="shared" si="18"/>
        <v>12131000</v>
      </c>
      <c r="K115">
        <f t="shared" si="19"/>
        <v>41</v>
      </c>
      <c r="M115" s="23">
        <f t="shared" si="20"/>
        <v>18568000</v>
      </c>
      <c r="O115" s="24">
        <f t="shared" si="21"/>
        <v>0.69621297337832766</v>
      </c>
      <c r="Q115" s="31">
        <f t="shared" si="15"/>
        <v>909.61999999999989</v>
      </c>
      <c r="S115" s="31">
        <f t="shared" si="24"/>
        <v>157.6</v>
      </c>
      <c r="V115" s="34">
        <f t="shared" si="25"/>
        <v>26.32</v>
      </c>
      <c r="W115" s="34">
        <f t="shared" si="13"/>
        <v>156</v>
      </c>
      <c r="X115" s="34">
        <f t="shared" si="22"/>
        <v>279</v>
      </c>
      <c r="Y115" s="36">
        <f t="shared" si="23"/>
        <v>290.7</v>
      </c>
    </row>
    <row r="116" spans="1:25">
      <c r="A116" s="35">
        <f>+'2" W C'!E107*1000</f>
        <v>163000</v>
      </c>
      <c r="C116">
        <f>+'2" W C'!R107</f>
        <v>2</v>
      </c>
      <c r="E116">
        <f t="shared" si="16"/>
        <v>306</v>
      </c>
      <c r="G116" s="35">
        <f t="shared" si="17"/>
        <v>326000</v>
      </c>
      <c r="H116" s="35"/>
      <c r="I116" s="35">
        <f t="shared" si="18"/>
        <v>12457000</v>
      </c>
      <c r="K116">
        <f t="shared" si="19"/>
        <v>39</v>
      </c>
      <c r="M116" s="23">
        <f t="shared" si="20"/>
        <v>18814000</v>
      </c>
      <c r="O116" s="24">
        <f t="shared" si="21"/>
        <v>0.70543682039745037</v>
      </c>
      <c r="Q116" s="31">
        <f t="shared" si="15"/>
        <v>940.21999999999991</v>
      </c>
      <c r="S116" s="31">
        <f t="shared" si="24"/>
        <v>157.6</v>
      </c>
      <c r="V116" s="34">
        <f t="shared" si="25"/>
        <v>26.32</v>
      </c>
      <c r="W116" s="34">
        <f t="shared" si="13"/>
        <v>156</v>
      </c>
      <c r="X116" s="34">
        <f t="shared" si="22"/>
        <v>279</v>
      </c>
      <c r="Y116" s="36">
        <f t="shared" si="23"/>
        <v>321.29999999999995</v>
      </c>
    </row>
    <row r="117" spans="1:25">
      <c r="A117" s="35">
        <f>+'2" W C'!E108*1000</f>
        <v>165000</v>
      </c>
      <c r="C117">
        <f>+'2" W C'!R108</f>
        <v>1</v>
      </c>
      <c r="E117">
        <f t="shared" si="16"/>
        <v>307</v>
      </c>
      <c r="G117" s="35">
        <f t="shared" si="17"/>
        <v>165000</v>
      </c>
      <c r="H117" s="35"/>
      <c r="I117" s="35">
        <f t="shared" si="18"/>
        <v>12622000</v>
      </c>
      <c r="K117">
        <f t="shared" si="19"/>
        <v>38</v>
      </c>
      <c r="M117" s="23">
        <f t="shared" si="20"/>
        <v>18892000</v>
      </c>
      <c r="O117" s="24">
        <f t="shared" si="21"/>
        <v>0.70836145481814772</v>
      </c>
      <c r="Q117" s="31">
        <f t="shared" si="15"/>
        <v>475.21</v>
      </c>
      <c r="S117" s="31">
        <f t="shared" si="24"/>
        <v>78.8</v>
      </c>
      <c r="V117" s="34">
        <f t="shared" si="25"/>
        <v>13.16</v>
      </c>
      <c r="W117" s="34">
        <f t="shared" si="13"/>
        <v>78</v>
      </c>
      <c r="X117" s="34">
        <f t="shared" si="22"/>
        <v>139.5</v>
      </c>
      <c r="Y117" s="36">
        <f t="shared" si="23"/>
        <v>165.75</v>
      </c>
    </row>
    <row r="118" spans="1:25">
      <c r="A118" s="35">
        <f>+'2" W C'!E109*1000</f>
        <v>172000</v>
      </c>
      <c r="C118">
        <f>+'2" W C'!R109</f>
        <v>1</v>
      </c>
      <c r="E118">
        <f t="shared" si="16"/>
        <v>308</v>
      </c>
      <c r="G118" s="35">
        <f t="shared" si="17"/>
        <v>172000</v>
      </c>
      <c r="H118" s="35"/>
      <c r="I118" s="35">
        <f t="shared" si="18"/>
        <v>12794000</v>
      </c>
      <c r="K118">
        <f t="shared" si="19"/>
        <v>37</v>
      </c>
      <c r="M118" s="23">
        <f t="shared" si="20"/>
        <v>19158000</v>
      </c>
      <c r="O118" s="24">
        <f t="shared" si="21"/>
        <v>0.71833520809898765</v>
      </c>
      <c r="Q118" s="31">
        <f t="shared" si="15"/>
        <v>493.05999999999995</v>
      </c>
      <c r="S118" s="31">
        <f t="shared" si="24"/>
        <v>78.8</v>
      </c>
      <c r="V118" s="34">
        <f t="shared" si="25"/>
        <v>13.16</v>
      </c>
      <c r="W118" s="34">
        <f t="shared" si="13"/>
        <v>78</v>
      </c>
      <c r="X118" s="34">
        <f t="shared" si="22"/>
        <v>139.5</v>
      </c>
      <c r="Y118" s="36">
        <f t="shared" si="23"/>
        <v>183.6</v>
      </c>
    </row>
    <row r="119" spans="1:25">
      <c r="A119" s="35">
        <f>+'2" W C'!E110*1000</f>
        <v>177000</v>
      </c>
      <c r="C119">
        <f>+'2" W C'!R110</f>
        <v>1</v>
      </c>
      <c r="E119">
        <f t="shared" si="16"/>
        <v>309</v>
      </c>
      <c r="G119" s="35">
        <f t="shared" si="17"/>
        <v>177000</v>
      </c>
      <c r="H119" s="35"/>
      <c r="I119" s="35">
        <f t="shared" si="18"/>
        <v>12971000</v>
      </c>
      <c r="K119">
        <f t="shared" si="19"/>
        <v>36</v>
      </c>
      <c r="M119" s="23">
        <f t="shared" si="20"/>
        <v>19343000</v>
      </c>
      <c r="O119" s="24">
        <f t="shared" si="21"/>
        <v>0.72527184101987252</v>
      </c>
      <c r="Q119" s="31">
        <f t="shared" si="15"/>
        <v>505.80999999999995</v>
      </c>
      <c r="S119" s="31">
        <f t="shared" si="24"/>
        <v>78.8</v>
      </c>
      <c r="V119" s="34">
        <f t="shared" si="25"/>
        <v>13.16</v>
      </c>
      <c r="W119" s="34">
        <f t="shared" si="13"/>
        <v>78</v>
      </c>
      <c r="X119" s="34">
        <f t="shared" si="22"/>
        <v>139.5</v>
      </c>
      <c r="Y119" s="36">
        <f t="shared" si="23"/>
        <v>196.35</v>
      </c>
    </row>
    <row r="120" spans="1:25">
      <c r="A120" s="35">
        <f>+'2" W C'!E111*1000</f>
        <v>179000</v>
      </c>
      <c r="C120">
        <f>+'2" W C'!R111</f>
        <v>1</v>
      </c>
      <c r="E120">
        <f t="shared" si="16"/>
        <v>310</v>
      </c>
      <c r="G120" s="35">
        <f t="shared" si="17"/>
        <v>179000</v>
      </c>
      <c r="H120" s="35"/>
      <c r="I120" s="35">
        <f t="shared" si="18"/>
        <v>13150000</v>
      </c>
      <c r="K120">
        <f t="shared" si="19"/>
        <v>35</v>
      </c>
      <c r="M120" s="23">
        <f t="shared" si="20"/>
        <v>19415000</v>
      </c>
      <c r="O120" s="24">
        <f t="shared" si="21"/>
        <v>0.72797150356205476</v>
      </c>
      <c r="Q120" s="31">
        <f t="shared" si="15"/>
        <v>510.90999999999997</v>
      </c>
      <c r="S120" s="31">
        <f t="shared" si="24"/>
        <v>78.8</v>
      </c>
      <c r="V120" s="34">
        <f t="shared" si="25"/>
        <v>13.16</v>
      </c>
      <c r="W120" s="34">
        <f t="shared" si="13"/>
        <v>78</v>
      </c>
      <c r="X120" s="34">
        <f t="shared" si="22"/>
        <v>139.5</v>
      </c>
      <c r="Y120" s="36">
        <f t="shared" si="23"/>
        <v>201.45</v>
      </c>
    </row>
    <row r="121" spans="1:25">
      <c r="A121" s="35">
        <f>+'2" W C'!E112*1000</f>
        <v>185000</v>
      </c>
      <c r="C121">
        <f>+'2" W C'!R112</f>
        <v>1</v>
      </c>
      <c r="E121">
        <f t="shared" si="16"/>
        <v>311</v>
      </c>
      <c r="G121" s="35">
        <f t="shared" si="17"/>
        <v>185000</v>
      </c>
      <c r="H121" s="35"/>
      <c r="I121" s="35">
        <f t="shared" si="18"/>
        <v>13335000</v>
      </c>
      <c r="K121">
        <f t="shared" si="19"/>
        <v>34</v>
      </c>
      <c r="M121" s="23">
        <f t="shared" si="20"/>
        <v>19625000</v>
      </c>
      <c r="O121" s="24">
        <f t="shared" si="21"/>
        <v>0.73584551931008624</v>
      </c>
      <c r="Q121" s="31">
        <f t="shared" si="15"/>
        <v>526.20999999999992</v>
      </c>
      <c r="S121" s="31">
        <f t="shared" si="24"/>
        <v>78.8</v>
      </c>
      <c r="V121" s="34">
        <f t="shared" si="25"/>
        <v>13.16</v>
      </c>
      <c r="W121" s="34">
        <f t="shared" si="13"/>
        <v>78</v>
      </c>
      <c r="X121" s="34">
        <f t="shared" si="22"/>
        <v>139.5</v>
      </c>
      <c r="Y121" s="36">
        <f t="shared" si="23"/>
        <v>216.74999999999997</v>
      </c>
    </row>
    <row r="122" spans="1:25">
      <c r="A122" s="35">
        <f>+'2" W C'!E113*1000</f>
        <v>248000</v>
      </c>
      <c r="C122">
        <f>+'2" W C'!R113</f>
        <v>1</v>
      </c>
      <c r="E122">
        <f t="shared" si="16"/>
        <v>312</v>
      </c>
      <c r="G122" s="35">
        <f t="shared" si="17"/>
        <v>248000</v>
      </c>
      <c r="H122" s="35"/>
      <c r="I122" s="35">
        <f t="shared" si="18"/>
        <v>13583000</v>
      </c>
      <c r="K122">
        <f t="shared" si="19"/>
        <v>33</v>
      </c>
      <c r="M122" s="23">
        <f t="shared" si="20"/>
        <v>21767000</v>
      </c>
      <c r="O122" s="24">
        <f t="shared" si="21"/>
        <v>0.81616047994000751</v>
      </c>
      <c r="Q122" s="31">
        <f t="shared" si="15"/>
        <v>686.8599999999999</v>
      </c>
      <c r="S122" s="31">
        <f t="shared" si="24"/>
        <v>78.8</v>
      </c>
      <c r="V122" s="34">
        <f t="shared" si="25"/>
        <v>13.16</v>
      </c>
      <c r="W122" s="34">
        <f t="shared" si="13"/>
        <v>78</v>
      </c>
      <c r="X122" s="34">
        <f t="shared" si="22"/>
        <v>139.5</v>
      </c>
      <c r="Y122" s="36">
        <f t="shared" si="23"/>
        <v>377.4</v>
      </c>
    </row>
    <row r="123" spans="1:25">
      <c r="A123" s="35">
        <f>+'2" W C'!E114*1000</f>
        <v>251000</v>
      </c>
      <c r="C123">
        <f>+'2" W C'!R114</f>
        <v>1</v>
      </c>
      <c r="E123">
        <f t="shared" si="16"/>
        <v>313</v>
      </c>
      <c r="G123" s="35">
        <f t="shared" si="17"/>
        <v>251000</v>
      </c>
      <c r="H123" s="35"/>
      <c r="I123" s="35">
        <f t="shared" si="18"/>
        <v>13834000</v>
      </c>
      <c r="K123">
        <f t="shared" si="19"/>
        <v>32</v>
      </c>
      <c r="M123" s="23">
        <f t="shared" si="20"/>
        <v>21866000</v>
      </c>
      <c r="O123" s="24">
        <f t="shared" si="21"/>
        <v>0.81987251593550803</v>
      </c>
      <c r="Q123" s="31">
        <f t="shared" si="15"/>
        <v>694.51</v>
      </c>
      <c r="S123" s="31">
        <f t="shared" si="24"/>
        <v>78.8</v>
      </c>
      <c r="V123" s="34">
        <f t="shared" si="25"/>
        <v>13.16</v>
      </c>
      <c r="W123" s="34">
        <f t="shared" si="13"/>
        <v>78</v>
      </c>
      <c r="X123" s="34">
        <f t="shared" si="22"/>
        <v>139.5</v>
      </c>
      <c r="Y123" s="36">
        <f t="shared" si="23"/>
        <v>385.04999999999995</v>
      </c>
    </row>
    <row r="124" spans="1:25">
      <c r="A124" s="35">
        <f>+'2" W C'!E115*1000</f>
        <v>259000</v>
      </c>
      <c r="C124">
        <f>+'2" W C'!R115</f>
        <v>1</v>
      </c>
      <c r="E124">
        <f t="shared" si="16"/>
        <v>314</v>
      </c>
      <c r="G124" s="35">
        <f t="shared" si="17"/>
        <v>259000</v>
      </c>
      <c r="H124" s="35"/>
      <c r="I124" s="35">
        <f t="shared" si="18"/>
        <v>14093000</v>
      </c>
      <c r="K124">
        <f t="shared" si="19"/>
        <v>31</v>
      </c>
      <c r="M124" s="23">
        <f t="shared" si="20"/>
        <v>22122000</v>
      </c>
      <c r="O124" s="24">
        <f t="shared" si="21"/>
        <v>0.8294713160854893</v>
      </c>
      <c r="Q124" s="31">
        <f t="shared" si="15"/>
        <v>714.91</v>
      </c>
      <c r="S124" s="31">
        <f t="shared" si="24"/>
        <v>78.8</v>
      </c>
      <c r="V124" s="34">
        <f t="shared" si="25"/>
        <v>13.16</v>
      </c>
      <c r="W124" s="34">
        <f t="shared" ref="W124:W152" si="26">$S$5*25*C124</f>
        <v>78</v>
      </c>
      <c r="X124" s="34">
        <f t="shared" si="22"/>
        <v>139.5</v>
      </c>
      <c r="Y124" s="36">
        <f t="shared" si="23"/>
        <v>405.45</v>
      </c>
    </row>
    <row r="125" spans="1:25">
      <c r="A125" s="35">
        <f>+'2" W C'!E116*1000</f>
        <v>272000</v>
      </c>
      <c r="C125">
        <f>+'2" W C'!R116</f>
        <v>1</v>
      </c>
      <c r="E125">
        <f t="shared" si="16"/>
        <v>315</v>
      </c>
      <c r="G125" s="35">
        <f t="shared" si="17"/>
        <v>272000</v>
      </c>
      <c r="H125" s="35"/>
      <c r="I125" s="35">
        <f t="shared" si="18"/>
        <v>14365000</v>
      </c>
      <c r="K125">
        <f t="shared" si="19"/>
        <v>30</v>
      </c>
      <c r="M125" s="23">
        <f t="shared" si="20"/>
        <v>22525000</v>
      </c>
      <c r="O125" s="24">
        <f t="shared" si="21"/>
        <v>0.84458192725909265</v>
      </c>
      <c r="Q125" s="31">
        <f t="shared" si="15"/>
        <v>748.06</v>
      </c>
      <c r="S125" s="31">
        <f t="shared" si="24"/>
        <v>78.8</v>
      </c>
      <c r="V125" s="34">
        <f t="shared" si="25"/>
        <v>13.16</v>
      </c>
      <c r="W125" s="34">
        <f t="shared" si="26"/>
        <v>78</v>
      </c>
      <c r="X125" s="34">
        <f t="shared" si="22"/>
        <v>139.5</v>
      </c>
      <c r="Y125" s="36">
        <f t="shared" si="23"/>
        <v>438.59999999999997</v>
      </c>
    </row>
    <row r="126" spans="1:25">
      <c r="A126" s="35">
        <f>+'2" W C'!E117*1000</f>
        <v>275000</v>
      </c>
      <c r="C126">
        <f>+'2" W C'!R117</f>
        <v>1</v>
      </c>
      <c r="E126">
        <f t="shared" si="16"/>
        <v>316</v>
      </c>
      <c r="G126" s="35">
        <f t="shared" si="17"/>
        <v>275000</v>
      </c>
      <c r="H126" s="35"/>
      <c r="I126" s="35">
        <f t="shared" si="18"/>
        <v>14640000</v>
      </c>
      <c r="K126">
        <f t="shared" si="19"/>
        <v>29</v>
      </c>
      <c r="M126" s="23">
        <f t="shared" si="20"/>
        <v>22615000</v>
      </c>
      <c r="O126" s="24">
        <f t="shared" si="21"/>
        <v>0.84795650543682044</v>
      </c>
      <c r="Q126" s="31">
        <f t="shared" si="15"/>
        <v>755.70999999999992</v>
      </c>
      <c r="S126" s="31">
        <f t="shared" si="24"/>
        <v>78.8</v>
      </c>
      <c r="V126" s="34">
        <f t="shared" si="25"/>
        <v>13.16</v>
      </c>
      <c r="W126" s="34">
        <f t="shared" si="26"/>
        <v>78</v>
      </c>
      <c r="X126" s="34">
        <f t="shared" si="22"/>
        <v>139.5</v>
      </c>
      <c r="Y126" s="36">
        <f t="shared" si="23"/>
        <v>446.24999999999994</v>
      </c>
    </row>
    <row r="127" spans="1:25">
      <c r="A127" s="35">
        <f>+'2" W C'!E118*1000</f>
        <v>277000</v>
      </c>
      <c r="C127">
        <f>+'2" W C'!R118</f>
        <v>1</v>
      </c>
      <c r="E127">
        <f t="shared" si="16"/>
        <v>317</v>
      </c>
      <c r="G127" s="35">
        <f t="shared" si="17"/>
        <v>277000</v>
      </c>
      <c r="H127" s="35"/>
      <c r="I127" s="35">
        <f t="shared" si="18"/>
        <v>14917000</v>
      </c>
      <c r="K127">
        <f t="shared" si="19"/>
        <v>28</v>
      </c>
      <c r="M127" s="23">
        <f t="shared" si="20"/>
        <v>22673000</v>
      </c>
      <c r="O127" s="24">
        <f t="shared" si="21"/>
        <v>0.85013123359580056</v>
      </c>
      <c r="Q127" s="31">
        <f t="shared" si="15"/>
        <v>760.81</v>
      </c>
      <c r="S127" s="31">
        <f t="shared" si="24"/>
        <v>78.8</v>
      </c>
      <c r="V127" s="34">
        <f t="shared" si="25"/>
        <v>13.16</v>
      </c>
      <c r="W127" s="34">
        <f t="shared" si="26"/>
        <v>78</v>
      </c>
      <c r="X127" s="34">
        <f t="shared" si="22"/>
        <v>139.5</v>
      </c>
      <c r="Y127" s="36">
        <f t="shared" si="23"/>
        <v>451.34999999999997</v>
      </c>
    </row>
    <row r="128" spans="1:25">
      <c r="A128" s="35">
        <f>+'2" W C'!E119*1000</f>
        <v>282000</v>
      </c>
      <c r="C128">
        <f>+'2" W C'!R119</f>
        <v>1</v>
      </c>
      <c r="E128">
        <f t="shared" si="16"/>
        <v>318</v>
      </c>
      <c r="G128" s="35">
        <f t="shared" si="17"/>
        <v>282000</v>
      </c>
      <c r="H128" s="35"/>
      <c r="I128" s="35">
        <f t="shared" si="18"/>
        <v>15199000</v>
      </c>
      <c r="K128">
        <f t="shared" si="19"/>
        <v>27</v>
      </c>
      <c r="M128" s="23">
        <f t="shared" si="20"/>
        <v>22813000</v>
      </c>
      <c r="O128" s="24">
        <f t="shared" si="21"/>
        <v>0.85538057742782148</v>
      </c>
      <c r="Q128" s="31">
        <f t="shared" si="15"/>
        <v>773.56</v>
      </c>
      <c r="S128" s="31">
        <f t="shared" si="24"/>
        <v>78.8</v>
      </c>
      <c r="V128" s="34">
        <f t="shared" si="25"/>
        <v>13.16</v>
      </c>
      <c r="W128" s="34">
        <f t="shared" si="26"/>
        <v>78</v>
      </c>
      <c r="X128" s="34">
        <f t="shared" si="22"/>
        <v>139.5</v>
      </c>
      <c r="Y128" s="36">
        <f t="shared" si="23"/>
        <v>464.09999999999997</v>
      </c>
    </row>
    <row r="129" spans="1:25">
      <c r="A129" s="35">
        <f>+'2" W C'!E120*1000</f>
        <v>283000</v>
      </c>
      <c r="C129">
        <f>+'2" W C'!R120</f>
        <v>2</v>
      </c>
      <c r="E129">
        <f t="shared" si="16"/>
        <v>320</v>
      </c>
      <c r="G129" s="35">
        <f t="shared" si="17"/>
        <v>566000</v>
      </c>
      <c r="H129" s="35"/>
      <c r="I129" s="35">
        <f t="shared" si="18"/>
        <v>15765000</v>
      </c>
      <c r="K129">
        <f t="shared" si="19"/>
        <v>25</v>
      </c>
      <c r="M129" s="23">
        <f t="shared" si="20"/>
        <v>22840000</v>
      </c>
      <c r="O129" s="24">
        <f t="shared" si="21"/>
        <v>0.85639295088113987</v>
      </c>
      <c r="Q129" s="31">
        <f t="shared" si="15"/>
        <v>1552.2199999999998</v>
      </c>
      <c r="S129" s="31">
        <f t="shared" si="24"/>
        <v>157.6</v>
      </c>
      <c r="V129" s="34">
        <f t="shared" si="25"/>
        <v>26.32</v>
      </c>
      <c r="W129" s="34">
        <f t="shared" si="26"/>
        <v>156</v>
      </c>
      <c r="X129" s="34">
        <f t="shared" si="22"/>
        <v>279</v>
      </c>
      <c r="Y129" s="36">
        <f t="shared" si="23"/>
        <v>933.3</v>
      </c>
    </row>
    <row r="130" spans="1:25">
      <c r="A130" s="35">
        <f>+'2" W C'!E121*1000</f>
        <v>284000</v>
      </c>
      <c r="C130">
        <f>+'2" W C'!R121</f>
        <v>1</v>
      </c>
      <c r="E130">
        <f t="shared" si="16"/>
        <v>321</v>
      </c>
      <c r="G130" s="35">
        <f t="shared" si="17"/>
        <v>284000</v>
      </c>
      <c r="H130" s="35"/>
      <c r="I130" s="35">
        <f t="shared" si="18"/>
        <v>16049000</v>
      </c>
      <c r="K130">
        <f t="shared" si="19"/>
        <v>24</v>
      </c>
      <c r="M130" s="23">
        <f t="shared" si="20"/>
        <v>22865000</v>
      </c>
      <c r="O130" s="24">
        <f t="shared" si="21"/>
        <v>0.85733033370828649</v>
      </c>
      <c r="Q130" s="31">
        <f t="shared" si="15"/>
        <v>778.66</v>
      </c>
      <c r="S130" s="31">
        <f t="shared" si="24"/>
        <v>78.8</v>
      </c>
      <c r="V130" s="34">
        <f t="shared" si="25"/>
        <v>13.16</v>
      </c>
      <c r="W130" s="34">
        <f t="shared" si="26"/>
        <v>78</v>
      </c>
      <c r="X130" s="34">
        <f t="shared" si="22"/>
        <v>139.5</v>
      </c>
      <c r="Y130" s="36">
        <f t="shared" si="23"/>
        <v>469.2</v>
      </c>
    </row>
    <row r="131" spans="1:25">
      <c r="A131" s="35">
        <f>+'2" W C'!E122*1000</f>
        <v>288000</v>
      </c>
      <c r="C131">
        <f>+'2" W C'!R122</f>
        <v>1</v>
      </c>
      <c r="E131">
        <f t="shared" si="16"/>
        <v>322</v>
      </c>
      <c r="G131" s="35">
        <f t="shared" si="17"/>
        <v>288000</v>
      </c>
      <c r="H131" s="35"/>
      <c r="I131" s="35">
        <f t="shared" si="18"/>
        <v>16337000</v>
      </c>
      <c r="K131">
        <f t="shared" si="19"/>
        <v>23</v>
      </c>
      <c r="M131" s="23">
        <f t="shared" si="20"/>
        <v>22961000</v>
      </c>
      <c r="O131" s="24">
        <f t="shared" si="21"/>
        <v>0.86092988376452939</v>
      </c>
      <c r="Q131" s="31">
        <f t="shared" si="15"/>
        <v>788.8599999999999</v>
      </c>
      <c r="S131" s="31">
        <f t="shared" si="24"/>
        <v>78.8</v>
      </c>
      <c r="V131" s="34">
        <f t="shared" si="25"/>
        <v>13.16</v>
      </c>
      <c r="W131" s="34">
        <f t="shared" si="26"/>
        <v>78</v>
      </c>
      <c r="X131" s="34">
        <f t="shared" si="22"/>
        <v>139.5</v>
      </c>
      <c r="Y131" s="36">
        <f t="shared" si="23"/>
        <v>479.4</v>
      </c>
    </row>
    <row r="132" spans="1:25">
      <c r="A132" s="35">
        <f>+'2" W C'!E123*1000</f>
        <v>289000</v>
      </c>
      <c r="C132">
        <f>+'2" W C'!R123</f>
        <v>1</v>
      </c>
      <c r="E132">
        <f t="shared" si="16"/>
        <v>323</v>
      </c>
      <c r="G132" s="35">
        <f t="shared" si="17"/>
        <v>289000</v>
      </c>
      <c r="H132" s="35"/>
      <c r="I132" s="35">
        <f t="shared" si="18"/>
        <v>16626000</v>
      </c>
      <c r="K132">
        <f t="shared" si="19"/>
        <v>22</v>
      </c>
      <c r="M132" s="23">
        <f t="shared" si="20"/>
        <v>22984000</v>
      </c>
      <c r="O132" s="24">
        <f t="shared" si="21"/>
        <v>0.86179227596550434</v>
      </c>
      <c r="Q132" s="31">
        <f t="shared" si="15"/>
        <v>791.41</v>
      </c>
      <c r="S132" s="31">
        <f t="shared" si="24"/>
        <v>78.8</v>
      </c>
      <c r="V132" s="34">
        <f t="shared" si="25"/>
        <v>13.16</v>
      </c>
      <c r="W132" s="34">
        <f t="shared" si="26"/>
        <v>78</v>
      </c>
      <c r="X132" s="34">
        <f t="shared" si="22"/>
        <v>139.5</v>
      </c>
      <c r="Y132" s="36">
        <f t="shared" si="23"/>
        <v>481.95</v>
      </c>
    </row>
    <row r="133" spans="1:25">
      <c r="A133" s="35">
        <f>+'2" W C'!E124*1000</f>
        <v>291000</v>
      </c>
      <c r="C133">
        <f>+'2" W C'!R124</f>
        <v>1</v>
      </c>
      <c r="E133">
        <f t="shared" si="16"/>
        <v>324</v>
      </c>
      <c r="G133" s="35">
        <f t="shared" si="17"/>
        <v>291000</v>
      </c>
      <c r="H133" s="35"/>
      <c r="I133" s="35">
        <f t="shared" si="18"/>
        <v>16917000</v>
      </c>
      <c r="K133">
        <f t="shared" si="19"/>
        <v>21</v>
      </c>
      <c r="M133" s="23">
        <f t="shared" si="20"/>
        <v>23028000</v>
      </c>
      <c r="O133" s="24">
        <f t="shared" si="21"/>
        <v>0.86344206974128235</v>
      </c>
      <c r="Q133" s="31">
        <f t="shared" si="15"/>
        <v>796.51</v>
      </c>
      <c r="S133" s="31">
        <f t="shared" si="24"/>
        <v>78.8</v>
      </c>
      <c r="V133" s="34">
        <f t="shared" si="25"/>
        <v>13.16</v>
      </c>
      <c r="W133" s="34">
        <f t="shared" si="26"/>
        <v>78</v>
      </c>
      <c r="X133" s="34">
        <f t="shared" si="22"/>
        <v>139.5</v>
      </c>
      <c r="Y133" s="36">
        <f t="shared" si="23"/>
        <v>487.04999999999995</v>
      </c>
    </row>
    <row r="134" spans="1:25">
      <c r="A134" s="35">
        <f>+'2" W C'!E125*1000</f>
        <v>299000</v>
      </c>
      <c r="C134">
        <f>+'2" W C'!R125</f>
        <v>1</v>
      </c>
      <c r="E134">
        <f t="shared" si="16"/>
        <v>325</v>
      </c>
      <c r="G134" s="35">
        <f t="shared" si="17"/>
        <v>299000</v>
      </c>
      <c r="H134" s="35"/>
      <c r="I134" s="35">
        <f t="shared" si="18"/>
        <v>17216000</v>
      </c>
      <c r="K134">
        <f t="shared" si="19"/>
        <v>20</v>
      </c>
      <c r="M134" s="23">
        <f t="shared" si="20"/>
        <v>23196000</v>
      </c>
      <c r="O134" s="24">
        <f t="shared" si="21"/>
        <v>0.86974128233970749</v>
      </c>
      <c r="Q134" s="31">
        <f t="shared" si="15"/>
        <v>816.91</v>
      </c>
      <c r="S134" s="31">
        <f t="shared" si="24"/>
        <v>78.8</v>
      </c>
      <c r="V134" s="34">
        <f t="shared" si="25"/>
        <v>13.16</v>
      </c>
      <c r="W134" s="34">
        <f t="shared" si="26"/>
        <v>78</v>
      </c>
      <c r="X134" s="34">
        <f t="shared" si="22"/>
        <v>139.5</v>
      </c>
      <c r="Y134" s="36">
        <f t="shared" si="23"/>
        <v>507.45</v>
      </c>
    </row>
    <row r="135" spans="1:25">
      <c r="A135" s="35">
        <f>+'2" W C'!E126*1000</f>
        <v>307000</v>
      </c>
      <c r="C135">
        <f>+'2" W C'!R126</f>
        <v>1</v>
      </c>
      <c r="E135">
        <f t="shared" si="16"/>
        <v>326</v>
      </c>
      <c r="G135" s="35">
        <f t="shared" si="17"/>
        <v>307000</v>
      </c>
      <c r="H135" s="35"/>
      <c r="I135" s="35">
        <f t="shared" si="18"/>
        <v>17523000</v>
      </c>
      <c r="K135">
        <f t="shared" si="19"/>
        <v>19</v>
      </c>
      <c r="M135" s="23">
        <f t="shared" si="20"/>
        <v>23356000</v>
      </c>
      <c r="O135" s="24">
        <f t="shared" si="21"/>
        <v>0.87574053243344585</v>
      </c>
      <c r="Q135" s="31">
        <f t="shared" si="15"/>
        <v>837.31</v>
      </c>
      <c r="S135" s="31">
        <f t="shared" si="24"/>
        <v>78.8</v>
      </c>
      <c r="V135" s="34">
        <f t="shared" si="25"/>
        <v>13.16</v>
      </c>
      <c r="W135" s="34">
        <f t="shared" si="26"/>
        <v>78</v>
      </c>
      <c r="X135" s="34">
        <f t="shared" si="22"/>
        <v>139.5</v>
      </c>
      <c r="Y135" s="36">
        <f t="shared" si="23"/>
        <v>527.84999999999991</v>
      </c>
    </row>
    <row r="136" spans="1:25">
      <c r="A136" s="35">
        <f>+'2" W C'!E127*1000</f>
        <v>345000</v>
      </c>
      <c r="C136">
        <f>+'2" W C'!R127</f>
        <v>1</v>
      </c>
      <c r="E136">
        <f t="shared" si="16"/>
        <v>327</v>
      </c>
      <c r="G136" s="35">
        <f t="shared" si="17"/>
        <v>345000</v>
      </c>
      <c r="H136" s="35"/>
      <c r="I136" s="35">
        <f t="shared" si="18"/>
        <v>17868000</v>
      </c>
      <c r="K136">
        <f t="shared" si="19"/>
        <v>18</v>
      </c>
      <c r="M136" s="23">
        <f t="shared" si="20"/>
        <v>24078000</v>
      </c>
      <c r="O136" s="24">
        <f t="shared" si="21"/>
        <v>0.90281214848143987</v>
      </c>
      <c r="Q136" s="31">
        <f t="shared" si="15"/>
        <v>934.21</v>
      </c>
      <c r="S136" s="31">
        <f t="shared" si="24"/>
        <v>78.8</v>
      </c>
      <c r="V136" s="34">
        <f t="shared" si="25"/>
        <v>13.16</v>
      </c>
      <c r="W136" s="34">
        <f t="shared" si="26"/>
        <v>78</v>
      </c>
      <c r="X136" s="34">
        <f t="shared" si="22"/>
        <v>139.5</v>
      </c>
      <c r="Y136" s="36">
        <f t="shared" si="23"/>
        <v>624.75</v>
      </c>
    </row>
    <row r="137" spans="1:25">
      <c r="A137" s="35">
        <f>+'2" W C'!E128*1000</f>
        <v>351000</v>
      </c>
      <c r="C137">
        <f>+'2" W C'!R128</f>
        <v>1</v>
      </c>
      <c r="E137">
        <f t="shared" si="16"/>
        <v>328</v>
      </c>
      <c r="G137" s="35">
        <f t="shared" si="17"/>
        <v>351000</v>
      </c>
      <c r="H137" s="35"/>
      <c r="I137" s="35">
        <f t="shared" si="18"/>
        <v>18219000</v>
      </c>
      <c r="K137">
        <f t="shared" si="19"/>
        <v>17</v>
      </c>
      <c r="M137" s="23">
        <f t="shared" si="20"/>
        <v>24186000</v>
      </c>
      <c r="O137" s="24">
        <f t="shared" si="21"/>
        <v>0.90686164229471311</v>
      </c>
      <c r="Q137" s="31">
        <f t="shared" si="15"/>
        <v>949.51</v>
      </c>
      <c r="S137" s="31">
        <f t="shared" si="24"/>
        <v>78.8</v>
      </c>
      <c r="V137" s="34">
        <f t="shared" si="25"/>
        <v>13.16</v>
      </c>
      <c r="W137" s="34">
        <f t="shared" si="26"/>
        <v>78</v>
      </c>
      <c r="X137" s="34">
        <f t="shared" si="22"/>
        <v>139.5</v>
      </c>
      <c r="Y137" s="36">
        <f t="shared" si="23"/>
        <v>640.04999999999995</v>
      </c>
    </row>
    <row r="138" spans="1:25">
      <c r="A138" s="35">
        <f>+'2" W C'!E129*1000</f>
        <v>356000</v>
      </c>
      <c r="C138">
        <f>+'2" W C'!R129</f>
        <v>1</v>
      </c>
      <c r="E138">
        <f t="shared" si="16"/>
        <v>329</v>
      </c>
      <c r="G138" s="35">
        <f t="shared" si="17"/>
        <v>356000</v>
      </c>
      <c r="H138" s="35"/>
      <c r="I138" s="35">
        <f t="shared" si="18"/>
        <v>18575000</v>
      </c>
      <c r="K138">
        <f t="shared" si="19"/>
        <v>16</v>
      </c>
      <c r="M138" s="23">
        <f t="shared" si="20"/>
        <v>24271000</v>
      </c>
      <c r="O138" s="24">
        <f t="shared" si="21"/>
        <v>0.91004874390701163</v>
      </c>
      <c r="Q138" s="31">
        <f t="shared" si="15"/>
        <v>962.26</v>
      </c>
      <c r="S138" s="31">
        <f t="shared" si="24"/>
        <v>78.8</v>
      </c>
      <c r="V138" s="34">
        <f t="shared" si="25"/>
        <v>13.16</v>
      </c>
      <c r="W138" s="34">
        <f t="shared" si="26"/>
        <v>78</v>
      </c>
      <c r="X138" s="34">
        <f t="shared" si="22"/>
        <v>139.5</v>
      </c>
      <c r="Y138" s="36">
        <f t="shared" si="23"/>
        <v>652.79999999999995</v>
      </c>
    </row>
    <row r="139" spans="1:25">
      <c r="A139" s="35">
        <f>+'2" W C'!E130*1000</f>
        <v>360000</v>
      </c>
      <c r="C139">
        <f>+'2" W C'!R130</f>
        <v>1</v>
      </c>
      <c r="E139">
        <f t="shared" si="16"/>
        <v>330</v>
      </c>
      <c r="G139" s="35">
        <f t="shared" si="17"/>
        <v>360000</v>
      </c>
      <c r="H139" s="35"/>
      <c r="I139" s="35">
        <f t="shared" si="18"/>
        <v>18935000</v>
      </c>
      <c r="K139">
        <f t="shared" si="19"/>
        <v>15</v>
      </c>
      <c r="M139" s="23">
        <f t="shared" si="20"/>
        <v>24335000</v>
      </c>
      <c r="O139" s="24">
        <f t="shared" si="21"/>
        <v>0.91244844394450697</v>
      </c>
      <c r="Q139" s="31">
        <f t="shared" si="15"/>
        <v>972.46</v>
      </c>
      <c r="S139" s="31">
        <f t="shared" si="24"/>
        <v>78.8</v>
      </c>
      <c r="V139" s="34">
        <f t="shared" si="25"/>
        <v>13.16</v>
      </c>
      <c r="W139" s="34">
        <f t="shared" si="26"/>
        <v>78</v>
      </c>
      <c r="X139" s="34">
        <f t="shared" si="22"/>
        <v>139.5</v>
      </c>
      <c r="Y139" s="36">
        <f t="shared" si="23"/>
        <v>663</v>
      </c>
    </row>
    <row r="140" spans="1:25">
      <c r="A140" s="35">
        <f>+'2" W C'!E131*1000</f>
        <v>366000</v>
      </c>
      <c r="C140">
        <f>+'2" W C'!R131</f>
        <v>1</v>
      </c>
      <c r="E140">
        <f t="shared" si="16"/>
        <v>331</v>
      </c>
      <c r="G140" s="35">
        <f t="shared" si="17"/>
        <v>366000</v>
      </c>
      <c r="H140" s="35"/>
      <c r="I140" s="35">
        <f t="shared" si="18"/>
        <v>19301000</v>
      </c>
      <c r="K140">
        <f t="shared" si="19"/>
        <v>14</v>
      </c>
      <c r="M140" s="23">
        <f t="shared" si="20"/>
        <v>24425000</v>
      </c>
      <c r="O140" s="24">
        <f t="shared" si="21"/>
        <v>0.91582302212223476</v>
      </c>
      <c r="Q140" s="31">
        <f t="shared" si="15"/>
        <v>987.76</v>
      </c>
      <c r="S140" s="31">
        <f t="shared" si="24"/>
        <v>78.8</v>
      </c>
      <c r="V140" s="34">
        <f t="shared" si="25"/>
        <v>13.16</v>
      </c>
      <c r="W140" s="34">
        <f t="shared" si="26"/>
        <v>78</v>
      </c>
      <c r="X140" s="34">
        <f t="shared" si="22"/>
        <v>139.5</v>
      </c>
      <c r="Y140" s="36">
        <f t="shared" si="23"/>
        <v>678.3</v>
      </c>
    </row>
    <row r="141" spans="1:25">
      <c r="A141" s="35">
        <f>+'2" W C'!E132*1000</f>
        <v>375000</v>
      </c>
      <c r="C141">
        <f>+'2" W C'!R132</f>
        <v>2</v>
      </c>
      <c r="E141">
        <f t="shared" si="16"/>
        <v>333</v>
      </c>
      <c r="G141" s="35">
        <f t="shared" si="17"/>
        <v>750000</v>
      </c>
      <c r="H141" s="35"/>
      <c r="I141" s="35">
        <f t="shared" si="18"/>
        <v>20051000</v>
      </c>
      <c r="K141">
        <f t="shared" si="19"/>
        <v>12</v>
      </c>
      <c r="M141" s="23">
        <f t="shared" si="20"/>
        <v>24551000</v>
      </c>
      <c r="O141" s="24">
        <f t="shared" si="21"/>
        <v>0.92054743157105356</v>
      </c>
      <c r="Q141" s="31">
        <f t="shared" ref="Q141:Q152" si="27">SUM(S141:Y141)</f>
        <v>2021.42</v>
      </c>
      <c r="S141" s="31">
        <f t="shared" si="24"/>
        <v>157.6</v>
      </c>
      <c r="V141" s="34">
        <f t="shared" si="25"/>
        <v>26.32</v>
      </c>
      <c r="W141" s="34">
        <f t="shared" si="26"/>
        <v>156</v>
      </c>
      <c r="X141" s="34">
        <f t="shared" si="22"/>
        <v>279</v>
      </c>
      <c r="Y141" s="36">
        <f t="shared" si="23"/>
        <v>1402.5</v>
      </c>
    </row>
    <row r="142" spans="1:25">
      <c r="A142" s="35">
        <f>+'2" W C'!E133*1000</f>
        <v>386000</v>
      </c>
      <c r="C142">
        <f>+'2" W C'!R133</f>
        <v>2</v>
      </c>
      <c r="E142">
        <f t="shared" ref="E142:E152" si="28">+E141+C142</f>
        <v>335</v>
      </c>
      <c r="G142" s="35">
        <f t="shared" ref="G142:G152" si="29">+A142*C142</f>
        <v>772000</v>
      </c>
      <c r="H142" s="35"/>
      <c r="I142" s="35">
        <f t="shared" ref="I142:I152" si="30">+G142+I141</f>
        <v>20823000</v>
      </c>
      <c r="K142">
        <f t="shared" ref="K142:K152" si="31">$E$152-E142</f>
        <v>10</v>
      </c>
      <c r="M142" s="23">
        <f t="shared" ref="M142:M152" si="32">(A142*K142)+I142</f>
        <v>24683000</v>
      </c>
      <c r="O142" s="24">
        <f t="shared" ref="O142:O152" si="33">M142/$M$152</f>
        <v>0.9254968128983877</v>
      </c>
      <c r="Q142" s="31">
        <f t="shared" si="27"/>
        <v>2077.52</v>
      </c>
      <c r="S142" s="31">
        <f t="shared" si="24"/>
        <v>157.6</v>
      </c>
      <c r="V142" s="34">
        <f t="shared" si="25"/>
        <v>26.32</v>
      </c>
      <c r="W142" s="34">
        <f t="shared" si="26"/>
        <v>156</v>
      </c>
      <c r="X142" s="34">
        <f t="shared" si="22"/>
        <v>279</v>
      </c>
      <c r="Y142" s="36">
        <f t="shared" si="23"/>
        <v>1458.6</v>
      </c>
    </row>
    <row r="143" spans="1:25">
      <c r="A143" s="35">
        <f>+'2" W C'!E134*1000</f>
        <v>398000</v>
      </c>
      <c r="C143">
        <f>+'2" W C'!R134</f>
        <v>1</v>
      </c>
      <c r="E143">
        <f t="shared" si="28"/>
        <v>336</v>
      </c>
      <c r="G143" s="35">
        <f t="shared" si="29"/>
        <v>398000</v>
      </c>
      <c r="H143" s="35"/>
      <c r="I143" s="35">
        <f t="shared" si="30"/>
        <v>21221000</v>
      </c>
      <c r="K143">
        <f t="shared" si="31"/>
        <v>9</v>
      </c>
      <c r="M143" s="23">
        <f t="shared" si="32"/>
        <v>24803000</v>
      </c>
      <c r="O143" s="24">
        <f t="shared" si="33"/>
        <v>0.92999625046869139</v>
      </c>
      <c r="Q143" s="31">
        <f t="shared" si="27"/>
        <v>1069.3599999999999</v>
      </c>
      <c r="S143" s="31">
        <f t="shared" si="24"/>
        <v>78.8</v>
      </c>
      <c r="V143" s="34">
        <f t="shared" si="25"/>
        <v>13.16</v>
      </c>
      <c r="W143" s="34">
        <f t="shared" si="26"/>
        <v>78</v>
      </c>
      <c r="X143" s="34">
        <f t="shared" si="22"/>
        <v>139.5</v>
      </c>
      <c r="Y143" s="36">
        <f t="shared" si="23"/>
        <v>759.9</v>
      </c>
    </row>
    <row r="144" spans="1:25">
      <c r="A144" s="35">
        <f>+'2" W C'!E135*1000</f>
        <v>414000</v>
      </c>
      <c r="C144">
        <f>+'2" W C'!R135</f>
        <v>1</v>
      </c>
      <c r="E144">
        <f t="shared" si="28"/>
        <v>337</v>
      </c>
      <c r="G144" s="35">
        <f t="shared" si="29"/>
        <v>414000</v>
      </c>
      <c r="H144" s="35"/>
      <c r="I144" s="35">
        <f t="shared" si="30"/>
        <v>21635000</v>
      </c>
      <c r="K144">
        <f t="shared" si="31"/>
        <v>8</v>
      </c>
      <c r="M144" s="23">
        <f t="shared" si="32"/>
        <v>24947000</v>
      </c>
      <c r="O144" s="24">
        <f t="shared" si="33"/>
        <v>0.93539557555305586</v>
      </c>
      <c r="Q144" s="31">
        <f t="shared" si="27"/>
        <v>1110.1599999999999</v>
      </c>
      <c r="S144" s="31">
        <f t="shared" si="24"/>
        <v>78.8</v>
      </c>
      <c r="V144" s="34">
        <f t="shared" si="25"/>
        <v>13.16</v>
      </c>
      <c r="W144" s="34">
        <f t="shared" si="26"/>
        <v>78</v>
      </c>
      <c r="X144" s="34">
        <f t="shared" si="22"/>
        <v>139.5</v>
      </c>
      <c r="Y144" s="36">
        <f t="shared" si="23"/>
        <v>800.69999999999993</v>
      </c>
    </row>
    <row r="145" spans="1:25">
      <c r="A145" s="35">
        <f>+'2" W C'!E136*1000</f>
        <v>417000</v>
      </c>
      <c r="C145">
        <f>+'2" W C'!R136</f>
        <v>1</v>
      </c>
      <c r="E145">
        <f t="shared" si="28"/>
        <v>338</v>
      </c>
      <c r="G145" s="35">
        <f t="shared" si="29"/>
        <v>417000</v>
      </c>
      <c r="H145" s="35"/>
      <c r="I145" s="35">
        <f t="shared" si="30"/>
        <v>22052000</v>
      </c>
      <c r="K145">
        <f t="shared" si="31"/>
        <v>7</v>
      </c>
      <c r="M145" s="23">
        <f t="shared" si="32"/>
        <v>24971000</v>
      </c>
      <c r="O145" s="24">
        <f t="shared" si="33"/>
        <v>0.93629546306711664</v>
      </c>
      <c r="Q145" s="31">
        <f t="shared" si="27"/>
        <v>1117.81</v>
      </c>
      <c r="S145" s="31">
        <f t="shared" si="24"/>
        <v>78.8</v>
      </c>
      <c r="V145" s="34">
        <f t="shared" si="25"/>
        <v>13.16</v>
      </c>
      <c r="W145" s="34">
        <f t="shared" si="26"/>
        <v>78</v>
      </c>
      <c r="X145" s="34">
        <f t="shared" si="22"/>
        <v>139.5</v>
      </c>
      <c r="Y145" s="36">
        <f t="shared" si="23"/>
        <v>808.34999999999991</v>
      </c>
    </row>
    <row r="146" spans="1:25">
      <c r="A146" s="35">
        <f>+'2" W C'!E137*1000</f>
        <v>493000</v>
      </c>
      <c r="C146">
        <f>+'2" W C'!R137</f>
        <v>1</v>
      </c>
      <c r="E146">
        <f t="shared" si="28"/>
        <v>339</v>
      </c>
      <c r="G146" s="35">
        <f t="shared" si="29"/>
        <v>493000</v>
      </c>
      <c r="H146" s="35"/>
      <c r="I146" s="35">
        <f t="shared" si="30"/>
        <v>22545000</v>
      </c>
      <c r="K146">
        <f t="shared" si="31"/>
        <v>6</v>
      </c>
      <c r="M146" s="23">
        <f t="shared" si="32"/>
        <v>25503000</v>
      </c>
      <c r="O146" s="24">
        <f t="shared" si="33"/>
        <v>0.9562429696287964</v>
      </c>
      <c r="Q146" s="31">
        <f t="shared" si="27"/>
        <v>1311.61</v>
      </c>
      <c r="S146" s="31">
        <f t="shared" si="24"/>
        <v>78.8</v>
      </c>
      <c r="V146" s="34">
        <f t="shared" si="25"/>
        <v>13.16</v>
      </c>
      <c r="W146" s="34">
        <f t="shared" si="26"/>
        <v>78</v>
      </c>
      <c r="X146" s="34">
        <f t="shared" si="22"/>
        <v>139.5</v>
      </c>
      <c r="Y146" s="36">
        <f t="shared" si="23"/>
        <v>1002.15</v>
      </c>
    </row>
    <row r="147" spans="1:25">
      <c r="A147" s="35">
        <f>+'2" W C'!E138*1000</f>
        <v>546000</v>
      </c>
      <c r="C147">
        <f>+'2" W C'!R138</f>
        <v>1</v>
      </c>
      <c r="E147">
        <f t="shared" si="28"/>
        <v>340</v>
      </c>
      <c r="G147" s="35">
        <f t="shared" si="29"/>
        <v>546000</v>
      </c>
      <c r="H147" s="35"/>
      <c r="I147" s="35">
        <f t="shared" si="30"/>
        <v>23091000</v>
      </c>
      <c r="K147">
        <f t="shared" si="31"/>
        <v>5</v>
      </c>
      <c r="M147" s="23">
        <f t="shared" si="32"/>
        <v>25821000</v>
      </c>
      <c r="O147" s="24">
        <f t="shared" si="33"/>
        <v>0.96816647919010124</v>
      </c>
      <c r="Q147" s="31">
        <f t="shared" si="27"/>
        <v>1446.76</v>
      </c>
      <c r="S147" s="31">
        <f t="shared" si="24"/>
        <v>78.8</v>
      </c>
      <c r="V147" s="34">
        <f t="shared" si="25"/>
        <v>13.16</v>
      </c>
      <c r="W147" s="34">
        <f t="shared" si="26"/>
        <v>78</v>
      </c>
      <c r="X147" s="34">
        <f t="shared" si="22"/>
        <v>139.5</v>
      </c>
      <c r="Y147" s="36">
        <f t="shared" si="23"/>
        <v>1137.3</v>
      </c>
    </row>
    <row r="148" spans="1:25">
      <c r="A148" s="35">
        <f>+'2" W C'!E139*1000</f>
        <v>567000</v>
      </c>
      <c r="C148">
        <f>+'2" W C'!R139</f>
        <v>1</v>
      </c>
      <c r="E148">
        <f t="shared" si="28"/>
        <v>341</v>
      </c>
      <c r="G148" s="35">
        <f t="shared" si="29"/>
        <v>567000</v>
      </c>
      <c r="H148" s="35"/>
      <c r="I148" s="35">
        <f t="shared" si="30"/>
        <v>23658000</v>
      </c>
      <c r="K148">
        <f t="shared" si="31"/>
        <v>4</v>
      </c>
      <c r="M148" s="23">
        <f t="shared" si="32"/>
        <v>25926000</v>
      </c>
      <c r="O148" s="24">
        <f t="shared" si="33"/>
        <v>0.97210348706411698</v>
      </c>
      <c r="Q148" s="31">
        <f t="shared" si="27"/>
        <v>1500.31</v>
      </c>
      <c r="S148" s="31">
        <f t="shared" si="24"/>
        <v>78.8</v>
      </c>
      <c r="V148" s="34">
        <f t="shared" si="25"/>
        <v>13.16</v>
      </c>
      <c r="W148" s="34">
        <f t="shared" si="26"/>
        <v>78</v>
      </c>
      <c r="X148" s="34">
        <f t="shared" si="22"/>
        <v>139.5</v>
      </c>
      <c r="Y148" s="36">
        <f t="shared" si="23"/>
        <v>1190.8499999999999</v>
      </c>
    </row>
    <row r="149" spans="1:25">
      <c r="A149" s="35">
        <f>+'2" W C'!E140*1000</f>
        <v>570000</v>
      </c>
      <c r="C149">
        <f>+'2" W C'!R140</f>
        <v>1</v>
      </c>
      <c r="E149">
        <f t="shared" si="28"/>
        <v>342</v>
      </c>
      <c r="G149" s="35">
        <f t="shared" si="29"/>
        <v>570000</v>
      </c>
      <c r="H149" s="35"/>
      <c r="I149" s="35">
        <f t="shared" si="30"/>
        <v>24228000</v>
      </c>
      <c r="K149">
        <f t="shared" si="31"/>
        <v>3</v>
      </c>
      <c r="M149" s="23">
        <f t="shared" si="32"/>
        <v>25938000</v>
      </c>
      <c r="O149" s="24">
        <f t="shared" si="33"/>
        <v>0.97255343082114731</v>
      </c>
      <c r="Q149" s="31">
        <f t="shared" si="27"/>
        <v>1507.96</v>
      </c>
      <c r="S149" s="31">
        <f t="shared" si="24"/>
        <v>78.8</v>
      </c>
      <c r="V149" s="34">
        <f t="shared" si="25"/>
        <v>13.16</v>
      </c>
      <c r="W149" s="34">
        <f t="shared" si="26"/>
        <v>78</v>
      </c>
      <c r="X149" s="34">
        <f t="shared" si="22"/>
        <v>139.5</v>
      </c>
      <c r="Y149" s="36">
        <f t="shared" si="23"/>
        <v>1198.5</v>
      </c>
    </row>
    <row r="150" spans="1:25">
      <c r="A150" s="35">
        <f>+'2" W C'!E141*1000</f>
        <v>607000</v>
      </c>
      <c r="C150">
        <f>+'2" W C'!R141</f>
        <v>1</v>
      </c>
      <c r="E150">
        <f t="shared" si="28"/>
        <v>343</v>
      </c>
      <c r="G150" s="35">
        <f t="shared" si="29"/>
        <v>607000</v>
      </c>
      <c r="H150" s="35"/>
      <c r="I150" s="35">
        <f t="shared" si="30"/>
        <v>24835000</v>
      </c>
      <c r="K150">
        <f t="shared" si="31"/>
        <v>2</v>
      </c>
      <c r="M150" s="23">
        <f t="shared" si="32"/>
        <v>26049000</v>
      </c>
      <c r="O150" s="24">
        <f t="shared" si="33"/>
        <v>0.97671541057367828</v>
      </c>
      <c r="Q150" s="31">
        <f t="shared" si="27"/>
        <v>1602.31</v>
      </c>
      <c r="S150" s="31">
        <f t="shared" si="24"/>
        <v>78.8</v>
      </c>
      <c r="V150" s="34">
        <f t="shared" si="25"/>
        <v>13.16</v>
      </c>
      <c r="W150" s="34">
        <f t="shared" si="26"/>
        <v>78</v>
      </c>
      <c r="X150" s="34">
        <f t="shared" si="22"/>
        <v>139.5</v>
      </c>
      <c r="Y150" s="36">
        <f t="shared" si="23"/>
        <v>1292.8499999999999</v>
      </c>
    </row>
    <row r="151" spans="1:25">
      <c r="A151" s="35">
        <f>+'2" W C'!E142*1000</f>
        <v>638000</v>
      </c>
      <c r="C151">
        <f>+'2" W C'!R142</f>
        <v>1</v>
      </c>
      <c r="E151">
        <f t="shared" si="28"/>
        <v>344</v>
      </c>
      <c r="G151" s="35">
        <f t="shared" si="29"/>
        <v>638000</v>
      </c>
      <c r="H151" s="35"/>
      <c r="I151" s="35">
        <f t="shared" si="30"/>
        <v>25473000</v>
      </c>
      <c r="K151">
        <f t="shared" si="31"/>
        <v>1</v>
      </c>
      <c r="M151" s="23">
        <f t="shared" si="32"/>
        <v>26111000</v>
      </c>
      <c r="O151" s="24">
        <f t="shared" si="33"/>
        <v>0.97904011998500184</v>
      </c>
      <c r="Q151" s="31">
        <f t="shared" si="27"/>
        <v>1681.36</v>
      </c>
      <c r="S151" s="31">
        <f t="shared" si="24"/>
        <v>78.8</v>
      </c>
      <c r="V151" s="34">
        <f t="shared" si="25"/>
        <v>13.16</v>
      </c>
      <c r="W151" s="34">
        <f t="shared" si="26"/>
        <v>78</v>
      </c>
      <c r="X151" s="34">
        <f t="shared" si="22"/>
        <v>139.5</v>
      </c>
      <c r="Y151" s="36">
        <f t="shared" si="23"/>
        <v>1371.8999999999999</v>
      </c>
    </row>
    <row r="152" spans="1:25">
      <c r="A152" s="35">
        <f>+'2" W C'!E143*1000</f>
        <v>1197000</v>
      </c>
      <c r="C152">
        <f>+'2" W C'!R143</f>
        <v>1</v>
      </c>
      <c r="E152">
        <f t="shared" si="28"/>
        <v>345</v>
      </c>
      <c r="G152" s="35">
        <f t="shared" si="29"/>
        <v>1197000</v>
      </c>
      <c r="H152" s="35"/>
      <c r="I152" s="35">
        <f t="shared" si="30"/>
        <v>26670000</v>
      </c>
      <c r="K152">
        <f t="shared" si="31"/>
        <v>0</v>
      </c>
      <c r="M152" s="23">
        <f t="shared" si="32"/>
        <v>26670000</v>
      </c>
      <c r="O152" s="24">
        <f t="shared" si="33"/>
        <v>1</v>
      </c>
      <c r="Q152" s="31">
        <f t="shared" si="27"/>
        <v>3106.81</v>
      </c>
      <c r="S152" s="31">
        <f t="shared" si="24"/>
        <v>78.8</v>
      </c>
      <c r="V152" s="34">
        <f t="shared" si="25"/>
        <v>13.16</v>
      </c>
      <c r="W152" s="34">
        <f t="shared" si="26"/>
        <v>78</v>
      </c>
      <c r="X152" s="34">
        <f t="shared" si="22"/>
        <v>139.5</v>
      </c>
      <c r="Y152" s="36">
        <f t="shared" si="23"/>
        <v>2797.35</v>
      </c>
    </row>
    <row r="154" spans="1:25">
      <c r="Q154" s="31">
        <f>SUM(Q12:Q153)</f>
        <v>85149.420000000013</v>
      </c>
      <c r="S154" s="31">
        <f>SUM(S12:S153)</f>
        <v>27185.999999999916</v>
      </c>
      <c r="V154" s="31">
        <f t="shared" ref="V154:Y154" si="34">SUM(V12:V153)</f>
        <v>2605.6799999999967</v>
      </c>
      <c r="W154" s="31">
        <f t="shared" si="34"/>
        <v>11706.24</v>
      </c>
      <c r="X154" s="31">
        <f t="shared" si="34"/>
        <v>14591.7</v>
      </c>
      <c r="Y154" s="31">
        <f t="shared" si="34"/>
        <v>29059.799999999996</v>
      </c>
    </row>
    <row r="156" spans="1:25">
      <c r="S156" s="212">
        <f>+S154/S2</f>
        <v>344.99999999999898</v>
      </c>
      <c r="T156" s="212"/>
      <c r="U156" s="212"/>
      <c r="V156" s="212">
        <f>+V154/S4</f>
        <v>791.99999999999898</v>
      </c>
      <c r="W156" s="212">
        <f>+W154/S5</f>
        <v>3752</v>
      </c>
      <c r="X156" s="212">
        <f>+X154/S6</f>
        <v>5230</v>
      </c>
      <c r="Y156" s="212">
        <f>+Y154/S7</f>
        <v>11395.999999999998</v>
      </c>
    </row>
  </sheetData>
  <pageMargins left="0.7" right="0.7" top="0.75" bottom="0.75" header="0.3" footer="0.3"/>
  <pageSetup scale="91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R7"/>
  <sheetViews>
    <sheetView workbookViewId="0">
      <selection activeCell="X29" sqref="X29"/>
    </sheetView>
  </sheetViews>
  <sheetFormatPr defaultRowHeight="12.75"/>
  <sheetData>
    <row r="1" spans="1:18" s="1" customFormat="1" ht="12.75" customHeight="1">
      <c r="A1" s="1" t="s">
        <v>56</v>
      </c>
      <c r="B1" s="1" t="s">
        <v>55</v>
      </c>
      <c r="C1" s="1" t="s">
        <v>0</v>
      </c>
      <c r="D1" s="1" t="s">
        <v>54</v>
      </c>
      <c r="E1" s="1" t="s">
        <v>302</v>
      </c>
      <c r="F1" s="3" t="s">
        <v>1</v>
      </c>
      <c r="G1" s="3" t="s">
        <v>2</v>
      </c>
      <c r="H1" s="3" t="s">
        <v>3</v>
      </c>
      <c r="I1" s="3" t="s">
        <v>4</v>
      </c>
      <c r="J1" s="3" t="s">
        <v>5</v>
      </c>
      <c r="K1" s="3" t="s">
        <v>6</v>
      </c>
      <c r="L1" s="3" t="s">
        <v>7</v>
      </c>
      <c r="M1" s="3" t="s">
        <v>8</v>
      </c>
      <c r="N1" s="3" t="s">
        <v>9</v>
      </c>
      <c r="O1" s="3" t="s">
        <v>10</v>
      </c>
      <c r="P1" s="3" t="s">
        <v>11</v>
      </c>
      <c r="Q1" s="3" t="s">
        <v>12</v>
      </c>
      <c r="R1" s="1" t="s">
        <v>13</v>
      </c>
    </row>
    <row r="3" spans="1:18" s="1" customFormat="1" ht="12.75" customHeight="1">
      <c r="A3" s="3" t="s">
        <v>48</v>
      </c>
      <c r="B3" s="3" t="s">
        <v>49</v>
      </c>
      <c r="C3" s="3" t="s">
        <v>36</v>
      </c>
      <c r="D3" s="3" t="s">
        <v>23</v>
      </c>
      <c r="E3" s="3" t="s">
        <v>57</v>
      </c>
      <c r="M3" s="2">
        <v>1</v>
      </c>
      <c r="R3" s="2">
        <v>1</v>
      </c>
    </row>
    <row r="4" spans="1:18" s="1" customFormat="1" ht="12.75" customHeight="1">
      <c r="A4" s="3" t="s">
        <v>48</v>
      </c>
      <c r="B4" s="3" t="s">
        <v>49</v>
      </c>
      <c r="C4" s="3" t="s">
        <v>36</v>
      </c>
      <c r="D4" s="3" t="s">
        <v>23</v>
      </c>
      <c r="E4" s="3" t="s">
        <v>17</v>
      </c>
      <c r="F4" s="2">
        <v>1</v>
      </c>
      <c r="G4" s="2">
        <v>1</v>
      </c>
      <c r="H4" s="2">
        <v>1</v>
      </c>
      <c r="I4" s="2">
        <v>1</v>
      </c>
      <c r="J4" s="2">
        <v>1</v>
      </c>
      <c r="N4" s="2">
        <v>1</v>
      </c>
      <c r="Q4" s="2">
        <v>1</v>
      </c>
      <c r="R4" s="2">
        <v>7</v>
      </c>
    </row>
    <row r="5" spans="1:18" s="1" customFormat="1" ht="12.75" customHeight="1">
      <c r="A5" s="3" t="s">
        <v>48</v>
      </c>
      <c r="B5" s="3" t="s">
        <v>49</v>
      </c>
      <c r="C5" s="3" t="s">
        <v>36</v>
      </c>
      <c r="D5" s="3" t="s">
        <v>23</v>
      </c>
      <c r="E5" s="3" t="s">
        <v>42</v>
      </c>
      <c r="K5" s="2">
        <v>1</v>
      </c>
      <c r="L5" s="2">
        <v>1</v>
      </c>
      <c r="R5" s="2">
        <v>2</v>
      </c>
    </row>
    <row r="6" spans="1:18" s="1" customFormat="1" ht="12.75" customHeight="1">
      <c r="A6" s="3" t="s">
        <v>48</v>
      </c>
      <c r="B6" s="3" t="s">
        <v>49</v>
      </c>
      <c r="C6" s="3" t="s">
        <v>36</v>
      </c>
      <c r="D6" s="3" t="s">
        <v>23</v>
      </c>
      <c r="E6" s="3" t="s">
        <v>124</v>
      </c>
      <c r="P6" s="2">
        <v>1</v>
      </c>
      <c r="R6" s="2">
        <v>1</v>
      </c>
    </row>
    <row r="7" spans="1:18" s="1" customFormat="1" ht="12.75" customHeight="1">
      <c r="A7" s="3" t="s">
        <v>48</v>
      </c>
      <c r="B7" s="3" t="s">
        <v>49</v>
      </c>
      <c r="C7" s="3" t="s">
        <v>36</v>
      </c>
      <c r="D7" s="3" t="s">
        <v>23</v>
      </c>
      <c r="E7" s="3" t="s">
        <v>123</v>
      </c>
      <c r="O7" s="2">
        <v>1</v>
      </c>
      <c r="R7" s="2">
        <v>1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dimension ref="A1:Y20"/>
  <sheetViews>
    <sheetView view="pageBreakPreview" zoomScale="115" zoomScaleNormal="100" zoomScaleSheetLayoutView="115" workbookViewId="0">
      <pane xSplit="2" ySplit="10" topLeftCell="L11" activePane="bottomRight" state="frozen"/>
      <selection activeCell="K87" sqref="K87"/>
      <selection pane="topRight" activeCell="K87" sqref="K87"/>
      <selection pane="bottomLeft" activeCell="K87" sqref="K87"/>
      <selection pane="bottomRight" activeCell="K87" sqref="K87"/>
    </sheetView>
  </sheetViews>
  <sheetFormatPr defaultRowHeight="12.75"/>
  <cols>
    <col min="1" max="1" width="15" customWidth="1"/>
    <col min="2" max="2" width="0.85546875" customWidth="1"/>
    <col min="3" max="3" width="10" bestFit="1" customWidth="1"/>
    <col min="4" max="4" width="0.85546875" customWidth="1"/>
    <col min="5" max="5" width="10.5703125" bestFit="1" customWidth="1"/>
    <col min="6" max="6" width="0.85546875" customWidth="1"/>
    <col min="7" max="7" width="9.85546875" bestFit="1" customWidth="1"/>
    <col min="8" max="8" width="0.85546875" customWidth="1"/>
    <col min="9" max="9" width="10" bestFit="1" customWidth="1"/>
    <col min="10" max="10" width="0.85546875" customWidth="1"/>
    <col min="11" max="11" width="8.7109375" bestFit="1" customWidth="1"/>
    <col min="12" max="12" width="0.85546875" customWidth="1"/>
    <col min="13" max="13" width="11.7109375" bestFit="1" customWidth="1"/>
    <col min="14" max="14" width="0.85546875" customWidth="1"/>
    <col min="15" max="15" width="14" customWidth="1"/>
    <col min="16" max="16" width="0.5703125" customWidth="1"/>
    <col min="17" max="17" width="23.28515625" bestFit="1" customWidth="1"/>
    <col min="18" max="18" width="0.85546875" customWidth="1"/>
    <col min="19" max="19" width="12.85546875" bestFit="1" customWidth="1"/>
    <col min="20" max="20" width="1.28515625" customWidth="1"/>
  </cols>
  <sheetData>
    <row r="1" spans="1:25">
      <c r="A1" s="5" t="s">
        <v>303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 t="s">
        <v>344</v>
      </c>
    </row>
    <row r="2" spans="1: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Q2" s="25" t="s">
        <v>329</v>
      </c>
      <c r="R2" s="25"/>
      <c r="S2" s="26">
        <v>78.8</v>
      </c>
      <c r="T2" s="25"/>
      <c r="U2" s="25"/>
    </row>
    <row r="3" spans="1:25">
      <c r="A3" s="7" t="s">
        <v>521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 t="s">
        <v>353</v>
      </c>
      <c r="Q3" s="27" t="s">
        <v>351</v>
      </c>
      <c r="R3" s="25"/>
      <c r="S3" s="26">
        <v>0</v>
      </c>
      <c r="T3" s="25" t="s">
        <v>331</v>
      </c>
      <c r="U3" s="25"/>
    </row>
    <row r="4" spans="1:25">
      <c r="A4" s="7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Q4" s="27" t="s">
        <v>352</v>
      </c>
      <c r="R4" s="25"/>
      <c r="S4" s="26">
        <v>3.29</v>
      </c>
      <c r="T4" s="25" t="s">
        <v>331</v>
      </c>
      <c r="U4" s="25"/>
    </row>
    <row r="5" spans="1:2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Q5" s="27" t="s">
        <v>348</v>
      </c>
      <c r="R5" s="25"/>
      <c r="S5" s="26">
        <v>3.12</v>
      </c>
      <c r="T5" s="25" t="s">
        <v>331</v>
      </c>
      <c r="U5" s="25"/>
    </row>
    <row r="6" spans="1:25" ht="13.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Q6" s="27" t="s">
        <v>349</v>
      </c>
      <c r="R6" s="25"/>
      <c r="S6" s="26">
        <v>2.79</v>
      </c>
      <c r="T6" s="25" t="s">
        <v>331</v>
      </c>
      <c r="U6" s="25"/>
    </row>
    <row r="7" spans="1:25">
      <c r="A7" s="8" t="s">
        <v>306</v>
      </c>
      <c r="B7" s="9"/>
      <c r="C7" s="10" t="s">
        <v>307</v>
      </c>
      <c r="D7" s="9"/>
      <c r="E7" s="10" t="s">
        <v>308</v>
      </c>
      <c r="F7" s="9"/>
      <c r="G7" s="10" t="s">
        <v>309</v>
      </c>
      <c r="H7" s="9"/>
      <c r="I7" s="10" t="s">
        <v>310</v>
      </c>
      <c r="J7" s="9"/>
      <c r="K7" s="10" t="s">
        <v>311</v>
      </c>
      <c r="L7" s="9"/>
      <c r="M7" s="10" t="s">
        <v>312</v>
      </c>
      <c r="N7" s="9"/>
      <c r="O7" s="11" t="s">
        <v>313</v>
      </c>
      <c r="Q7" s="28" t="s">
        <v>350</v>
      </c>
      <c r="R7" s="25"/>
      <c r="S7" s="26">
        <v>2.5499999999999998</v>
      </c>
      <c r="T7" s="25" t="s">
        <v>331</v>
      </c>
      <c r="U7" s="25"/>
    </row>
    <row r="8" spans="1:25">
      <c r="A8" s="12"/>
      <c r="B8" s="13"/>
      <c r="C8" s="13"/>
      <c r="D8" s="13"/>
      <c r="E8" s="13"/>
      <c r="F8" s="13"/>
      <c r="G8" s="13" t="s">
        <v>314</v>
      </c>
      <c r="H8" s="13"/>
      <c r="I8" s="13"/>
      <c r="J8" s="13"/>
      <c r="K8" s="13"/>
      <c r="L8" s="13"/>
      <c r="M8" s="13" t="s">
        <v>315</v>
      </c>
      <c r="N8" s="13"/>
      <c r="O8" s="14"/>
    </row>
    <row r="9" spans="1:25">
      <c r="A9" s="12" t="s">
        <v>316</v>
      </c>
      <c r="B9" s="13"/>
      <c r="C9" s="13" t="s">
        <v>317</v>
      </c>
      <c r="D9" s="13"/>
      <c r="E9" s="13" t="s">
        <v>318</v>
      </c>
      <c r="F9" s="13"/>
      <c r="G9" s="13" t="s">
        <v>319</v>
      </c>
      <c r="H9" s="13"/>
      <c r="I9" s="13" t="s">
        <v>320</v>
      </c>
      <c r="J9" s="13"/>
      <c r="K9" s="13" t="s">
        <v>321</v>
      </c>
      <c r="L9" s="13"/>
      <c r="M9" s="13" t="s">
        <v>322</v>
      </c>
      <c r="N9" s="13"/>
      <c r="O9" s="14" t="s">
        <v>323</v>
      </c>
    </row>
    <row r="10" spans="1:25">
      <c r="A10" s="15" t="s">
        <v>324</v>
      </c>
      <c r="B10" s="13"/>
      <c r="C10" s="16" t="s">
        <v>325</v>
      </c>
      <c r="D10" s="13"/>
      <c r="E10" s="16" t="s">
        <v>325</v>
      </c>
      <c r="F10" s="13"/>
      <c r="G10" s="17" t="s">
        <v>326</v>
      </c>
      <c r="H10" s="13"/>
      <c r="I10" s="16" t="s">
        <v>314</v>
      </c>
      <c r="J10" s="13"/>
      <c r="K10" s="16" t="s">
        <v>325</v>
      </c>
      <c r="L10" s="13"/>
      <c r="M10" s="17" t="s">
        <v>327</v>
      </c>
      <c r="N10" s="13"/>
      <c r="O10" s="18" t="s">
        <v>328</v>
      </c>
      <c r="S10" s="30" t="s">
        <v>337</v>
      </c>
      <c r="T10" s="30"/>
      <c r="U10" s="30" t="s">
        <v>338</v>
      </c>
      <c r="V10" s="30" t="s">
        <v>339</v>
      </c>
      <c r="W10" s="30" t="s">
        <v>340</v>
      </c>
      <c r="X10" s="30" t="s">
        <v>341</v>
      </c>
      <c r="Y10" s="30" t="s">
        <v>342</v>
      </c>
    </row>
    <row r="12" spans="1:25">
      <c r="A12">
        <f>+'2" W Ind 2'!E3*1000</f>
        <v>0</v>
      </c>
      <c r="C12">
        <f>+'2" W Ind 2'!R3</f>
        <v>1</v>
      </c>
      <c r="E12">
        <f t="shared" ref="E12:E13" si="0">+E11+C12</f>
        <v>1</v>
      </c>
      <c r="G12" s="35">
        <f t="shared" ref="G12:G13" si="1">+A12*C12</f>
        <v>0</v>
      </c>
      <c r="H12" s="35"/>
      <c r="I12" s="35">
        <f t="shared" ref="I12:I13" si="2">+G12+I11</f>
        <v>0</v>
      </c>
      <c r="K12">
        <f>$E$16-E12</f>
        <v>11</v>
      </c>
      <c r="M12" s="23">
        <f t="shared" ref="M12:M13" si="3">(A12*K12)+I12</f>
        <v>0</v>
      </c>
      <c r="O12" s="24">
        <f>M12/$M$16</f>
        <v>0</v>
      </c>
      <c r="Q12">
        <f>SUM(S12:Y12)</f>
        <v>78.8</v>
      </c>
      <c r="S12">
        <f>+$S$2*C12</f>
        <v>78.8</v>
      </c>
    </row>
    <row r="13" spans="1:25">
      <c r="A13">
        <f>+'2" W Ind 2'!E4*1000</f>
        <v>1000</v>
      </c>
      <c r="C13">
        <f>+'2" W Ind 2'!R4</f>
        <v>7</v>
      </c>
      <c r="E13">
        <f t="shared" si="0"/>
        <v>8</v>
      </c>
      <c r="G13" s="35">
        <f t="shared" si="1"/>
        <v>7000</v>
      </c>
      <c r="H13" s="35"/>
      <c r="I13" s="35">
        <f t="shared" si="2"/>
        <v>7000</v>
      </c>
      <c r="K13">
        <f>$E$16-E13</f>
        <v>4</v>
      </c>
      <c r="M13" s="23">
        <f t="shared" si="3"/>
        <v>11000</v>
      </c>
      <c r="O13" s="24">
        <f>M13/$M$16</f>
        <v>0.44</v>
      </c>
      <c r="Q13">
        <f t="shared" ref="Q13:Q16" si="4">SUM(S13:Y13)</f>
        <v>551.6</v>
      </c>
      <c r="S13">
        <f t="shared" ref="S13:S16" si="5">+$S$2*C13</f>
        <v>551.6</v>
      </c>
    </row>
    <row r="14" spans="1:25">
      <c r="A14">
        <f>+'2" W Ind 2'!E5*1000</f>
        <v>2000</v>
      </c>
      <c r="C14">
        <f>+'2" W Ind 2'!R5</f>
        <v>2</v>
      </c>
      <c r="E14">
        <f t="shared" ref="E14:E16" si="6">+E13+C14</f>
        <v>10</v>
      </c>
      <c r="G14" s="35">
        <f t="shared" ref="G14:G16" si="7">+A14*C14</f>
        <v>4000</v>
      </c>
      <c r="H14" s="35"/>
      <c r="I14" s="35">
        <f t="shared" ref="I14:I16" si="8">+G14+I13</f>
        <v>11000</v>
      </c>
      <c r="K14">
        <f t="shared" ref="K14:K16" si="9">$E$16-E14</f>
        <v>2</v>
      </c>
      <c r="M14" s="23">
        <f t="shared" ref="M14:M16" si="10">(A14*K14)+I14</f>
        <v>15000</v>
      </c>
      <c r="O14" s="24">
        <f t="shared" ref="O14:O16" si="11">M14/$M$16</f>
        <v>0.6</v>
      </c>
      <c r="Q14">
        <f t="shared" si="4"/>
        <v>157.6</v>
      </c>
      <c r="S14">
        <f t="shared" si="5"/>
        <v>157.6</v>
      </c>
    </row>
    <row r="15" spans="1:25">
      <c r="A15">
        <f>+'2" W Ind 2'!E6*1000</f>
        <v>6000</v>
      </c>
      <c r="C15">
        <f>+'2" W Ind 2'!R6</f>
        <v>1</v>
      </c>
      <c r="E15">
        <f t="shared" si="6"/>
        <v>11</v>
      </c>
      <c r="G15" s="35">
        <f t="shared" si="7"/>
        <v>6000</v>
      </c>
      <c r="H15" s="35"/>
      <c r="I15" s="35">
        <f t="shared" si="8"/>
        <v>17000</v>
      </c>
      <c r="K15">
        <f t="shared" si="9"/>
        <v>1</v>
      </c>
      <c r="M15" s="23">
        <f t="shared" si="10"/>
        <v>23000</v>
      </c>
      <c r="O15" s="24">
        <f t="shared" si="11"/>
        <v>0.92</v>
      </c>
      <c r="Q15">
        <f t="shared" si="4"/>
        <v>78.8</v>
      </c>
      <c r="S15">
        <f t="shared" si="5"/>
        <v>78.8</v>
      </c>
    </row>
    <row r="16" spans="1:25">
      <c r="A16">
        <f>+'2" W Ind 2'!E7*1000</f>
        <v>8000</v>
      </c>
      <c r="C16">
        <f>+'2" W Ind 2'!R7</f>
        <v>1</v>
      </c>
      <c r="E16">
        <f t="shared" si="6"/>
        <v>12</v>
      </c>
      <c r="G16" s="35">
        <f t="shared" si="7"/>
        <v>8000</v>
      </c>
      <c r="H16" s="35"/>
      <c r="I16" s="35">
        <f t="shared" si="8"/>
        <v>25000</v>
      </c>
      <c r="K16">
        <f t="shared" si="9"/>
        <v>0</v>
      </c>
      <c r="M16" s="23">
        <f t="shared" si="10"/>
        <v>25000</v>
      </c>
      <c r="O16" s="24">
        <f t="shared" si="11"/>
        <v>1</v>
      </c>
      <c r="Q16">
        <f t="shared" si="4"/>
        <v>78.8</v>
      </c>
      <c r="S16">
        <f t="shared" si="5"/>
        <v>78.8</v>
      </c>
    </row>
    <row r="18" spans="17:19">
      <c r="Q18">
        <f>SUM(Q12:Q17)</f>
        <v>945.59999999999991</v>
      </c>
      <c r="S18">
        <f>SUM(S12:S17)</f>
        <v>945.59999999999991</v>
      </c>
    </row>
    <row r="20" spans="17:19">
      <c r="S20" s="31">
        <f>+S18/S2</f>
        <v>12</v>
      </c>
    </row>
  </sheetData>
  <pageMargins left="0.7" right="0.7" top="0.75" bottom="0.75" header="0.3" footer="0.3"/>
  <pageSetup scale="95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R19"/>
  <sheetViews>
    <sheetView workbookViewId="0">
      <selection activeCell="X29" sqref="X29"/>
    </sheetView>
  </sheetViews>
  <sheetFormatPr defaultRowHeight="12.75"/>
  <sheetData>
    <row r="1" spans="1:18" s="1" customFormat="1" ht="12.75" customHeight="1">
      <c r="A1" s="1" t="s">
        <v>56</v>
      </c>
      <c r="B1" s="1" t="s">
        <v>55</v>
      </c>
      <c r="C1" s="1" t="s">
        <v>0</v>
      </c>
      <c r="D1" s="1" t="s">
        <v>54</v>
      </c>
      <c r="E1" s="1" t="s">
        <v>302</v>
      </c>
      <c r="F1" s="3" t="s">
        <v>1</v>
      </c>
      <c r="G1" s="3" t="s">
        <v>2</v>
      </c>
      <c r="H1" s="3" t="s">
        <v>3</v>
      </c>
      <c r="I1" s="3" t="s">
        <v>4</v>
      </c>
      <c r="J1" s="3" t="s">
        <v>5</v>
      </c>
      <c r="K1" s="3" t="s">
        <v>6</v>
      </c>
      <c r="L1" s="3" t="s">
        <v>7</v>
      </c>
      <c r="M1" s="3" t="s">
        <v>8</v>
      </c>
      <c r="N1" s="3" t="s">
        <v>9</v>
      </c>
      <c r="O1" s="3" t="s">
        <v>10</v>
      </c>
      <c r="P1" s="3" t="s">
        <v>11</v>
      </c>
      <c r="Q1" s="3" t="s">
        <v>12</v>
      </c>
      <c r="R1" s="1" t="s">
        <v>13</v>
      </c>
    </row>
    <row r="3" spans="1:18" s="1" customFormat="1" ht="12.75" customHeight="1">
      <c r="A3" s="3" t="s">
        <v>34</v>
      </c>
      <c r="B3" s="3" t="s">
        <v>35</v>
      </c>
      <c r="C3" s="3" t="s">
        <v>36</v>
      </c>
      <c r="D3" s="3" t="s">
        <v>23</v>
      </c>
      <c r="E3" s="3" t="s">
        <v>17</v>
      </c>
      <c r="F3" s="2">
        <v>1</v>
      </c>
      <c r="G3" s="2">
        <v>1</v>
      </c>
      <c r="H3" s="2">
        <v>1</v>
      </c>
      <c r="I3" s="2">
        <v>1</v>
      </c>
      <c r="J3" s="2">
        <v>1</v>
      </c>
      <c r="L3" s="2">
        <v>1</v>
      </c>
      <c r="M3" s="2">
        <v>1</v>
      </c>
      <c r="N3" s="2">
        <v>1</v>
      </c>
      <c r="O3" s="2">
        <v>1</v>
      </c>
      <c r="P3" s="2">
        <v>1</v>
      </c>
      <c r="Q3" s="2">
        <v>1</v>
      </c>
      <c r="R3" s="2">
        <v>11</v>
      </c>
    </row>
    <row r="4" spans="1:18" s="1" customFormat="1" ht="12.75" customHeight="1">
      <c r="A4" s="3" t="s">
        <v>34</v>
      </c>
      <c r="B4" s="3" t="s">
        <v>35</v>
      </c>
      <c r="C4" s="3" t="s">
        <v>36</v>
      </c>
      <c r="D4" s="3" t="s">
        <v>23</v>
      </c>
      <c r="E4" s="3" t="s">
        <v>42</v>
      </c>
      <c r="K4" s="2">
        <v>1</v>
      </c>
      <c r="P4" s="2">
        <v>1</v>
      </c>
      <c r="R4" s="2">
        <v>2</v>
      </c>
    </row>
    <row r="5" spans="1:18" s="1" customFormat="1" ht="12.75" customHeight="1">
      <c r="A5" s="3" t="s">
        <v>34</v>
      </c>
      <c r="B5" s="3" t="s">
        <v>35</v>
      </c>
      <c r="C5" s="3" t="s">
        <v>36</v>
      </c>
      <c r="D5" s="3" t="s">
        <v>23</v>
      </c>
      <c r="E5" s="3" t="s">
        <v>41</v>
      </c>
      <c r="F5" s="2">
        <v>1</v>
      </c>
      <c r="G5" s="2">
        <v>1</v>
      </c>
      <c r="I5" s="2">
        <v>1</v>
      </c>
      <c r="M5" s="2">
        <v>1</v>
      </c>
      <c r="R5" s="2">
        <v>4</v>
      </c>
    </row>
    <row r="6" spans="1:18" s="1" customFormat="1" ht="12.75" customHeight="1">
      <c r="A6" s="3" t="s">
        <v>34</v>
      </c>
      <c r="B6" s="3" t="s">
        <v>35</v>
      </c>
      <c r="C6" s="3" t="s">
        <v>36</v>
      </c>
      <c r="D6" s="3" t="s">
        <v>23</v>
      </c>
      <c r="E6" s="3" t="s">
        <v>38</v>
      </c>
      <c r="H6" s="2">
        <v>1</v>
      </c>
      <c r="J6" s="2">
        <v>1</v>
      </c>
      <c r="K6" s="2">
        <v>1</v>
      </c>
      <c r="N6" s="2">
        <v>1</v>
      </c>
      <c r="O6" s="2">
        <v>1</v>
      </c>
      <c r="Q6" s="2">
        <v>1</v>
      </c>
      <c r="R6" s="2">
        <v>6</v>
      </c>
    </row>
    <row r="7" spans="1:18" s="1" customFormat="1" ht="12.75" customHeight="1">
      <c r="A7" s="3" t="s">
        <v>34</v>
      </c>
      <c r="B7" s="3" t="s">
        <v>35</v>
      </c>
      <c r="C7" s="3" t="s">
        <v>36</v>
      </c>
      <c r="D7" s="3" t="s">
        <v>23</v>
      </c>
      <c r="E7" s="3" t="s">
        <v>124</v>
      </c>
      <c r="L7" s="2">
        <v>1</v>
      </c>
      <c r="R7" s="2">
        <v>1</v>
      </c>
    </row>
    <row r="8" spans="1:18" s="1" customFormat="1" ht="12.75" customHeight="1">
      <c r="A8" s="3" t="s">
        <v>34</v>
      </c>
      <c r="B8" s="3" t="s">
        <v>35</v>
      </c>
      <c r="C8" s="3" t="s">
        <v>36</v>
      </c>
      <c r="D8" s="3" t="s">
        <v>23</v>
      </c>
      <c r="E8" s="3" t="s">
        <v>44</v>
      </c>
      <c r="I8" s="2">
        <v>1</v>
      </c>
      <c r="R8" s="2">
        <v>1</v>
      </c>
    </row>
    <row r="9" spans="1:18" s="1" customFormat="1" ht="12.75" customHeight="1">
      <c r="A9" s="3" t="s">
        <v>34</v>
      </c>
      <c r="B9" s="3" t="s">
        <v>35</v>
      </c>
      <c r="C9" s="3" t="s">
        <v>36</v>
      </c>
      <c r="D9" s="3" t="s">
        <v>23</v>
      </c>
      <c r="E9" s="3" t="s">
        <v>108</v>
      </c>
      <c r="H9" s="2">
        <v>1</v>
      </c>
      <c r="R9" s="2">
        <v>1</v>
      </c>
    </row>
    <row r="10" spans="1:18" s="1" customFormat="1" ht="12.75" customHeight="1">
      <c r="A10" s="3" t="s">
        <v>34</v>
      </c>
      <c r="B10" s="3" t="s">
        <v>35</v>
      </c>
      <c r="C10" s="3" t="s">
        <v>36</v>
      </c>
      <c r="D10" s="3" t="s">
        <v>23</v>
      </c>
      <c r="E10" s="3" t="s">
        <v>104</v>
      </c>
      <c r="G10" s="2">
        <v>1</v>
      </c>
      <c r="R10" s="2">
        <v>1</v>
      </c>
    </row>
    <row r="11" spans="1:18" s="1" customFormat="1" ht="12.75" customHeight="1">
      <c r="A11" s="3" t="s">
        <v>34</v>
      </c>
      <c r="B11" s="3" t="s">
        <v>35</v>
      </c>
      <c r="C11" s="3" t="s">
        <v>36</v>
      </c>
      <c r="D11" s="3" t="s">
        <v>23</v>
      </c>
      <c r="E11" s="3" t="s">
        <v>91</v>
      </c>
      <c r="F11" s="2">
        <v>1</v>
      </c>
      <c r="R11" s="2">
        <v>1</v>
      </c>
    </row>
    <row r="12" spans="1:18" s="1" customFormat="1" ht="12.75" customHeight="1">
      <c r="A12" s="3" t="s">
        <v>34</v>
      </c>
      <c r="B12" s="3" t="s">
        <v>35</v>
      </c>
      <c r="C12" s="3" t="s">
        <v>36</v>
      </c>
      <c r="D12" s="3" t="s">
        <v>23</v>
      </c>
      <c r="E12" s="3" t="s">
        <v>89</v>
      </c>
      <c r="J12" s="2">
        <v>1</v>
      </c>
      <c r="R12" s="2">
        <v>1</v>
      </c>
    </row>
    <row r="13" spans="1:18" s="1" customFormat="1" ht="12.75" customHeight="1">
      <c r="A13" s="3" t="s">
        <v>34</v>
      </c>
      <c r="B13" s="3" t="s">
        <v>35</v>
      </c>
      <c r="C13" s="3" t="s">
        <v>36</v>
      </c>
      <c r="D13" s="3" t="s">
        <v>23</v>
      </c>
      <c r="E13" s="3" t="s">
        <v>80</v>
      </c>
      <c r="K13" s="2">
        <v>1</v>
      </c>
      <c r="R13" s="2">
        <v>1</v>
      </c>
    </row>
    <row r="14" spans="1:18" s="1" customFormat="1" ht="12.75" customHeight="1">
      <c r="A14" s="3" t="s">
        <v>34</v>
      </c>
      <c r="B14" s="3" t="s">
        <v>35</v>
      </c>
      <c r="C14" s="3" t="s">
        <v>36</v>
      </c>
      <c r="D14" s="3" t="s">
        <v>23</v>
      </c>
      <c r="E14" s="3" t="s">
        <v>171</v>
      </c>
      <c r="Q14" s="2">
        <v>1</v>
      </c>
      <c r="R14" s="2">
        <v>1</v>
      </c>
    </row>
    <row r="15" spans="1:18" s="1" customFormat="1" ht="12.75" customHeight="1">
      <c r="A15" s="3" t="s">
        <v>34</v>
      </c>
      <c r="B15" s="3" t="s">
        <v>35</v>
      </c>
      <c r="C15" s="3" t="s">
        <v>36</v>
      </c>
      <c r="D15" s="3" t="s">
        <v>23</v>
      </c>
      <c r="E15" s="3" t="s">
        <v>66</v>
      </c>
      <c r="M15" s="2">
        <v>1</v>
      </c>
      <c r="R15" s="2">
        <v>1</v>
      </c>
    </row>
    <row r="16" spans="1:18" s="1" customFormat="1" ht="12.75" customHeight="1">
      <c r="A16" s="3" t="s">
        <v>34</v>
      </c>
      <c r="B16" s="3" t="s">
        <v>35</v>
      </c>
      <c r="C16" s="3" t="s">
        <v>36</v>
      </c>
      <c r="D16" s="3" t="s">
        <v>23</v>
      </c>
      <c r="E16" s="3" t="s">
        <v>196</v>
      </c>
      <c r="L16" s="2">
        <v>1</v>
      </c>
      <c r="R16" s="2">
        <v>1</v>
      </c>
    </row>
    <row r="17" spans="1:18" s="1" customFormat="1" ht="12.75" customHeight="1">
      <c r="A17" s="3" t="s">
        <v>34</v>
      </c>
      <c r="B17" s="3" t="s">
        <v>35</v>
      </c>
      <c r="C17" s="3" t="s">
        <v>36</v>
      </c>
      <c r="D17" s="3" t="s">
        <v>23</v>
      </c>
      <c r="E17" s="3" t="s">
        <v>195</v>
      </c>
      <c r="O17" s="2">
        <v>1</v>
      </c>
      <c r="R17" s="2">
        <v>1</v>
      </c>
    </row>
    <row r="18" spans="1:18" s="1" customFormat="1" ht="12.75" customHeight="1">
      <c r="A18" s="3" t="s">
        <v>34</v>
      </c>
      <c r="B18" s="3" t="s">
        <v>35</v>
      </c>
      <c r="C18" s="3" t="s">
        <v>36</v>
      </c>
      <c r="D18" s="3" t="s">
        <v>23</v>
      </c>
      <c r="E18" s="3" t="s">
        <v>194</v>
      </c>
      <c r="P18" s="2">
        <v>1</v>
      </c>
      <c r="R18" s="2">
        <v>1</v>
      </c>
    </row>
    <row r="19" spans="1:18" s="1" customFormat="1" ht="12.75" customHeight="1">
      <c r="A19" s="3" t="s">
        <v>34</v>
      </c>
      <c r="B19" s="3" t="s">
        <v>35</v>
      </c>
      <c r="C19" s="3" t="s">
        <v>36</v>
      </c>
      <c r="D19" s="3" t="s">
        <v>23</v>
      </c>
      <c r="E19" s="3" t="s">
        <v>178</v>
      </c>
      <c r="N19" s="2">
        <v>1</v>
      </c>
      <c r="R19" s="2">
        <v>1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>
  <dimension ref="A1:Y32"/>
  <sheetViews>
    <sheetView view="pageBreakPreview" zoomScaleNormal="100" zoomScaleSheetLayoutView="100" workbookViewId="0">
      <pane xSplit="2" ySplit="10" topLeftCell="D11" activePane="bottomRight" state="frozen"/>
      <selection activeCell="K87" sqref="K87"/>
      <selection pane="topRight" activeCell="K87" sqref="K87"/>
      <selection pane="bottomLeft" activeCell="K87" sqref="K87"/>
      <selection pane="bottomRight" activeCell="K87" sqref="K87"/>
    </sheetView>
  </sheetViews>
  <sheetFormatPr defaultRowHeight="12.75"/>
  <cols>
    <col min="1" max="1" width="14.42578125" customWidth="1"/>
    <col min="2" max="2" width="1" customWidth="1"/>
    <col min="3" max="3" width="10" bestFit="1" customWidth="1"/>
    <col min="4" max="4" width="1" customWidth="1"/>
    <col min="5" max="5" width="10.5703125" bestFit="1" customWidth="1"/>
    <col min="6" max="6" width="1" customWidth="1"/>
    <col min="7" max="7" width="9.85546875" bestFit="1" customWidth="1"/>
    <col min="8" max="8" width="1" customWidth="1"/>
    <col min="9" max="9" width="10" bestFit="1" customWidth="1"/>
    <col min="10" max="10" width="1" customWidth="1"/>
    <col min="11" max="11" width="8.5703125" bestFit="1" customWidth="1"/>
    <col min="12" max="12" width="1" customWidth="1"/>
    <col min="13" max="13" width="11.7109375" bestFit="1" customWidth="1"/>
    <col min="14" max="14" width="1" customWidth="1"/>
    <col min="15" max="15" width="12.28515625" customWidth="1"/>
    <col min="16" max="16" width="1" customWidth="1"/>
    <col min="17" max="17" width="23.42578125" bestFit="1" customWidth="1"/>
    <col min="18" max="18" width="1" customWidth="1"/>
    <col min="19" max="19" width="13" bestFit="1" customWidth="1"/>
    <col min="20" max="20" width="0.85546875" customWidth="1"/>
    <col min="22" max="25" width="9.28515625" bestFit="1" customWidth="1"/>
  </cols>
  <sheetData>
    <row r="1" spans="1:25">
      <c r="A1" s="5" t="s">
        <v>303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 t="s">
        <v>344</v>
      </c>
    </row>
    <row r="2" spans="1: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Q2" s="25" t="s">
        <v>329</v>
      </c>
      <c r="R2" s="25"/>
      <c r="S2" s="26">
        <v>78.8</v>
      </c>
      <c r="T2" s="25"/>
      <c r="U2" s="25"/>
    </row>
    <row r="3" spans="1:25">
      <c r="A3" s="7" t="s">
        <v>521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 t="s">
        <v>353</v>
      </c>
      <c r="Q3" s="27" t="s">
        <v>351</v>
      </c>
      <c r="R3" s="25"/>
      <c r="S3" s="26">
        <v>0</v>
      </c>
      <c r="T3" s="25" t="s">
        <v>331</v>
      </c>
      <c r="U3" s="25"/>
    </row>
    <row r="4" spans="1:25">
      <c r="A4" s="7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Q4" s="27" t="s">
        <v>352</v>
      </c>
      <c r="R4" s="25"/>
      <c r="S4" s="26">
        <v>3.29</v>
      </c>
      <c r="T4" s="25" t="s">
        <v>331</v>
      </c>
      <c r="U4" s="25"/>
    </row>
    <row r="5" spans="1:2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Q5" s="27" t="s">
        <v>348</v>
      </c>
      <c r="R5" s="25"/>
      <c r="S5" s="26">
        <v>3.12</v>
      </c>
      <c r="T5" s="25" t="s">
        <v>331</v>
      </c>
      <c r="U5" s="25"/>
    </row>
    <row r="6" spans="1:25" ht="13.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Q6" s="27" t="s">
        <v>349</v>
      </c>
      <c r="R6" s="25"/>
      <c r="S6" s="26">
        <v>2.79</v>
      </c>
      <c r="T6" s="25" t="s">
        <v>331</v>
      </c>
      <c r="U6" s="25"/>
    </row>
    <row r="7" spans="1:25">
      <c r="A7" s="8" t="s">
        <v>306</v>
      </c>
      <c r="B7" s="9"/>
      <c r="C7" s="10" t="s">
        <v>307</v>
      </c>
      <c r="D7" s="9"/>
      <c r="E7" s="10" t="s">
        <v>308</v>
      </c>
      <c r="F7" s="9"/>
      <c r="G7" s="10" t="s">
        <v>309</v>
      </c>
      <c r="H7" s="9"/>
      <c r="I7" s="10" t="s">
        <v>310</v>
      </c>
      <c r="J7" s="9"/>
      <c r="K7" s="10" t="s">
        <v>311</v>
      </c>
      <c r="L7" s="9"/>
      <c r="M7" s="10" t="s">
        <v>312</v>
      </c>
      <c r="N7" s="9"/>
      <c r="O7" s="11" t="s">
        <v>313</v>
      </c>
      <c r="Q7" s="28" t="s">
        <v>350</v>
      </c>
      <c r="R7" s="25"/>
      <c r="S7" s="26">
        <v>2.5499999999999998</v>
      </c>
      <c r="T7" s="25" t="s">
        <v>331</v>
      </c>
      <c r="U7" s="25"/>
    </row>
    <row r="8" spans="1:25">
      <c r="A8" s="12"/>
      <c r="B8" s="13"/>
      <c r="C8" s="13"/>
      <c r="D8" s="13"/>
      <c r="E8" s="13"/>
      <c r="F8" s="13"/>
      <c r="G8" s="13" t="s">
        <v>314</v>
      </c>
      <c r="H8" s="13"/>
      <c r="I8" s="13"/>
      <c r="J8" s="13"/>
      <c r="K8" s="13"/>
      <c r="L8" s="13"/>
      <c r="M8" s="13" t="s">
        <v>315</v>
      </c>
      <c r="N8" s="13"/>
      <c r="O8" s="14"/>
    </row>
    <row r="9" spans="1:25">
      <c r="A9" s="12" t="s">
        <v>316</v>
      </c>
      <c r="B9" s="13"/>
      <c r="C9" s="13" t="s">
        <v>317</v>
      </c>
      <c r="D9" s="13"/>
      <c r="E9" s="13" t="s">
        <v>318</v>
      </c>
      <c r="F9" s="13"/>
      <c r="G9" s="13" t="s">
        <v>319</v>
      </c>
      <c r="H9" s="13"/>
      <c r="I9" s="13" t="s">
        <v>320</v>
      </c>
      <c r="J9" s="13"/>
      <c r="K9" s="13" t="s">
        <v>321</v>
      </c>
      <c r="L9" s="13"/>
      <c r="M9" s="13" t="s">
        <v>322</v>
      </c>
      <c r="N9" s="13"/>
      <c r="O9" s="14" t="s">
        <v>323</v>
      </c>
    </row>
    <row r="10" spans="1:25">
      <c r="A10" s="15" t="s">
        <v>324</v>
      </c>
      <c r="B10" s="13"/>
      <c r="C10" s="16" t="s">
        <v>325</v>
      </c>
      <c r="D10" s="13"/>
      <c r="E10" s="16" t="s">
        <v>325</v>
      </c>
      <c r="F10" s="13"/>
      <c r="G10" s="17" t="s">
        <v>326</v>
      </c>
      <c r="H10" s="13"/>
      <c r="I10" s="16" t="s">
        <v>314</v>
      </c>
      <c r="J10" s="13"/>
      <c r="K10" s="16" t="s">
        <v>325</v>
      </c>
      <c r="L10" s="13"/>
      <c r="M10" s="17" t="s">
        <v>327</v>
      </c>
      <c r="N10" s="13"/>
      <c r="O10" s="18" t="s">
        <v>328</v>
      </c>
      <c r="S10" s="30" t="s">
        <v>337</v>
      </c>
      <c r="T10" s="30"/>
      <c r="U10" s="30" t="s">
        <v>338</v>
      </c>
      <c r="V10" s="30" t="s">
        <v>339</v>
      </c>
      <c r="W10" s="30" t="s">
        <v>340</v>
      </c>
      <c r="X10" s="30" t="s">
        <v>341</v>
      </c>
      <c r="Y10" s="30" t="s">
        <v>342</v>
      </c>
    </row>
    <row r="12" spans="1:25">
      <c r="A12">
        <f>+'2" W Ind'!E3*1000</f>
        <v>1000</v>
      </c>
      <c r="C12">
        <f>+'2" W Ind'!R3</f>
        <v>11</v>
      </c>
      <c r="E12">
        <f t="shared" ref="E12:E13" si="0">+E11+C12</f>
        <v>11</v>
      </c>
      <c r="G12" s="35">
        <f t="shared" ref="G12:G13" si="1">+A12*C12</f>
        <v>11000</v>
      </c>
      <c r="H12" s="35"/>
      <c r="I12" s="35">
        <f t="shared" ref="I12:I13" si="2">+G12+I11</f>
        <v>11000</v>
      </c>
      <c r="K12">
        <f>$E$28-E12</f>
        <v>25</v>
      </c>
      <c r="M12" s="214">
        <f t="shared" ref="M12:M13" si="3">(A12*K12)+I12</f>
        <v>36000</v>
      </c>
      <c r="N12" s="215"/>
      <c r="O12" s="216">
        <f>M12/$M$28</f>
        <v>4.4444444444444446E-2</v>
      </c>
      <c r="Q12">
        <f>SUM(S12:Y12)</f>
        <v>866.8</v>
      </c>
      <c r="S12">
        <f>+$S$2*C12</f>
        <v>866.8</v>
      </c>
    </row>
    <row r="13" spans="1:25">
      <c r="A13">
        <f>+'2" W Ind'!E4*1000</f>
        <v>2000</v>
      </c>
      <c r="C13">
        <f>+'2" W Ind'!R4</f>
        <v>2</v>
      </c>
      <c r="E13">
        <f t="shared" si="0"/>
        <v>13</v>
      </c>
      <c r="G13" s="35">
        <f t="shared" si="1"/>
        <v>4000</v>
      </c>
      <c r="H13" s="35"/>
      <c r="I13" s="35">
        <f t="shared" si="2"/>
        <v>15000</v>
      </c>
      <c r="K13">
        <f>$E$28-E13</f>
        <v>23</v>
      </c>
      <c r="M13" s="214">
        <f t="shared" si="3"/>
        <v>61000</v>
      </c>
      <c r="N13" s="215"/>
      <c r="O13" s="216">
        <f>M13/$M$28</f>
        <v>7.5308641975308649E-2</v>
      </c>
      <c r="Q13">
        <f t="shared" ref="Q13:Q28" si="4">SUM(S13:Y13)</f>
        <v>157.6</v>
      </c>
      <c r="S13">
        <f t="shared" ref="S13:S28" si="5">+$S$2*C13</f>
        <v>157.6</v>
      </c>
    </row>
    <row r="14" spans="1:25">
      <c r="A14">
        <f>+'2" W Ind'!E5*1000</f>
        <v>3000</v>
      </c>
      <c r="C14">
        <f>+'2" W Ind'!R5</f>
        <v>4</v>
      </c>
      <c r="E14">
        <f t="shared" ref="E14:E28" si="6">+E13+C14</f>
        <v>17</v>
      </c>
      <c r="G14" s="35">
        <f t="shared" ref="G14:G28" si="7">+A14*C14</f>
        <v>12000</v>
      </c>
      <c r="H14" s="35"/>
      <c r="I14" s="35">
        <f t="shared" ref="I14:I28" si="8">+G14+I13</f>
        <v>27000</v>
      </c>
      <c r="K14">
        <f t="shared" ref="K14:K28" si="9">$E$28-E14</f>
        <v>19</v>
      </c>
      <c r="M14" s="214">
        <f t="shared" ref="M14:M28" si="10">(A14*K14)+I14</f>
        <v>84000</v>
      </c>
      <c r="N14" s="215"/>
      <c r="O14" s="216">
        <f t="shared" ref="O14:O28" si="11">M14/$M$28</f>
        <v>0.1037037037037037</v>
      </c>
      <c r="Q14">
        <f t="shared" si="4"/>
        <v>315.2</v>
      </c>
      <c r="S14">
        <f t="shared" si="5"/>
        <v>315.2</v>
      </c>
    </row>
    <row r="15" spans="1:25">
      <c r="A15">
        <f>+'2" W Ind'!E6*1000</f>
        <v>4000</v>
      </c>
      <c r="C15">
        <f>+'2" W Ind'!R6</f>
        <v>6</v>
      </c>
      <c r="E15">
        <f t="shared" si="6"/>
        <v>23</v>
      </c>
      <c r="G15" s="35">
        <f t="shared" si="7"/>
        <v>24000</v>
      </c>
      <c r="H15" s="35"/>
      <c r="I15" s="35">
        <f t="shared" si="8"/>
        <v>51000</v>
      </c>
      <c r="K15">
        <f t="shared" si="9"/>
        <v>13</v>
      </c>
      <c r="M15" s="214">
        <f t="shared" si="10"/>
        <v>103000</v>
      </c>
      <c r="N15" s="215"/>
      <c r="O15" s="216">
        <f t="shared" si="11"/>
        <v>0.12716049382716049</v>
      </c>
      <c r="Q15">
        <f t="shared" si="4"/>
        <v>472.79999999999995</v>
      </c>
      <c r="S15">
        <f t="shared" si="5"/>
        <v>472.79999999999995</v>
      </c>
    </row>
    <row r="16" spans="1:25">
      <c r="A16">
        <f>+'2" W Ind'!E7*1000</f>
        <v>6000</v>
      </c>
      <c r="C16">
        <f>+'2" W Ind'!R7</f>
        <v>1</v>
      </c>
      <c r="E16">
        <f t="shared" si="6"/>
        <v>24</v>
      </c>
      <c r="G16" s="35">
        <f t="shared" si="7"/>
        <v>6000</v>
      </c>
      <c r="H16" s="35"/>
      <c r="I16" s="35">
        <f t="shared" si="8"/>
        <v>57000</v>
      </c>
      <c r="K16">
        <f t="shared" si="9"/>
        <v>12</v>
      </c>
      <c r="M16" s="214">
        <f t="shared" si="10"/>
        <v>129000</v>
      </c>
      <c r="N16" s="215"/>
      <c r="O16" s="216">
        <f t="shared" si="11"/>
        <v>0.15925925925925927</v>
      </c>
      <c r="Q16">
        <f t="shared" si="4"/>
        <v>78.8</v>
      </c>
      <c r="S16">
        <f t="shared" si="5"/>
        <v>78.8</v>
      </c>
    </row>
    <row r="17" spans="1:25">
      <c r="A17">
        <f>+'2" W Ind'!E8*1000</f>
        <v>21000</v>
      </c>
      <c r="C17">
        <f>+'2" W Ind'!R8</f>
        <v>1</v>
      </c>
      <c r="E17">
        <f t="shared" si="6"/>
        <v>25</v>
      </c>
      <c r="G17" s="35">
        <f t="shared" si="7"/>
        <v>21000</v>
      </c>
      <c r="H17" s="35"/>
      <c r="I17" s="35">
        <f t="shared" si="8"/>
        <v>78000</v>
      </c>
      <c r="K17">
        <f t="shared" si="9"/>
        <v>11</v>
      </c>
      <c r="M17" s="214">
        <f t="shared" si="10"/>
        <v>309000</v>
      </c>
      <c r="N17" s="215"/>
      <c r="O17" s="216">
        <f t="shared" si="11"/>
        <v>0.38148148148148148</v>
      </c>
      <c r="Q17">
        <f t="shared" si="4"/>
        <v>78.8</v>
      </c>
      <c r="S17">
        <f t="shared" si="5"/>
        <v>78.8</v>
      </c>
      <c r="V17">
        <f>$S$4*((A17-21000)/1000)*C17</f>
        <v>0</v>
      </c>
    </row>
    <row r="18" spans="1:25">
      <c r="A18">
        <f>+'2" W Ind'!E9*1000</f>
        <v>24000</v>
      </c>
      <c r="C18">
        <f>+'2" W Ind'!R9</f>
        <v>1</v>
      </c>
      <c r="E18">
        <f t="shared" si="6"/>
        <v>26</v>
      </c>
      <c r="G18" s="35">
        <f t="shared" si="7"/>
        <v>24000</v>
      </c>
      <c r="H18" s="35"/>
      <c r="I18" s="35">
        <f t="shared" si="8"/>
        <v>102000</v>
      </c>
      <c r="K18">
        <f t="shared" si="9"/>
        <v>10</v>
      </c>
      <c r="M18" s="214">
        <f t="shared" si="10"/>
        <v>342000</v>
      </c>
      <c r="N18" s="215"/>
      <c r="O18" s="216">
        <f t="shared" si="11"/>
        <v>0.42222222222222222</v>
      </c>
      <c r="Q18">
        <f t="shared" si="4"/>
        <v>88.67</v>
      </c>
      <c r="S18">
        <f t="shared" si="5"/>
        <v>78.8</v>
      </c>
      <c r="V18">
        <f t="shared" ref="V18" si="12">$S$4*((A18-21000)/1000)*C18</f>
        <v>9.870000000000001</v>
      </c>
    </row>
    <row r="19" spans="1:25">
      <c r="A19">
        <f>+'2" W Ind'!E10*1000</f>
        <v>28000</v>
      </c>
      <c r="C19">
        <f>+'2" W Ind'!R10</f>
        <v>1</v>
      </c>
      <c r="E19">
        <f t="shared" si="6"/>
        <v>27</v>
      </c>
      <c r="G19" s="35">
        <f t="shared" si="7"/>
        <v>28000</v>
      </c>
      <c r="H19" s="35"/>
      <c r="I19" s="35">
        <f t="shared" si="8"/>
        <v>130000</v>
      </c>
      <c r="K19">
        <f t="shared" si="9"/>
        <v>9</v>
      </c>
      <c r="M19" s="214">
        <f t="shared" si="10"/>
        <v>382000</v>
      </c>
      <c r="N19" s="215"/>
      <c r="O19" s="216">
        <f t="shared" si="11"/>
        <v>0.47160493827160493</v>
      </c>
      <c r="Q19">
        <f t="shared" si="4"/>
        <v>101.32</v>
      </c>
      <c r="S19">
        <f t="shared" si="5"/>
        <v>78.8</v>
      </c>
      <c r="V19" s="31">
        <f>$S$4*4*C19</f>
        <v>13.16</v>
      </c>
      <c r="W19">
        <f>$S$5*((A19-25000)/1000)*C19</f>
        <v>9.36</v>
      </c>
    </row>
    <row r="20" spans="1:25">
      <c r="A20">
        <f>+'2" W Ind'!E11*1000</f>
        <v>41000</v>
      </c>
      <c r="C20">
        <f>+'2" W Ind'!R11</f>
        <v>1</v>
      </c>
      <c r="E20">
        <f t="shared" si="6"/>
        <v>28</v>
      </c>
      <c r="G20" s="35">
        <f t="shared" si="7"/>
        <v>41000</v>
      </c>
      <c r="H20" s="35"/>
      <c r="I20" s="35">
        <f t="shared" si="8"/>
        <v>171000</v>
      </c>
      <c r="K20">
        <f t="shared" si="9"/>
        <v>8</v>
      </c>
      <c r="M20" s="214">
        <f t="shared" si="10"/>
        <v>499000</v>
      </c>
      <c r="N20" s="215"/>
      <c r="O20" s="216">
        <f t="shared" si="11"/>
        <v>0.61604938271604937</v>
      </c>
      <c r="Q20">
        <f t="shared" si="4"/>
        <v>141.88</v>
      </c>
      <c r="S20">
        <f t="shared" si="5"/>
        <v>78.8</v>
      </c>
      <c r="V20" s="31">
        <f t="shared" ref="V20:V28" si="13">$S$4*4*C20</f>
        <v>13.16</v>
      </c>
      <c r="W20">
        <f t="shared" ref="W20:W21" si="14">$S$5*((A20-25000)/1000)*C20</f>
        <v>49.92</v>
      </c>
    </row>
    <row r="21" spans="1:25">
      <c r="A21">
        <f>+'2" W Ind'!E12*1000</f>
        <v>43000</v>
      </c>
      <c r="C21">
        <f>+'2" W Ind'!R12</f>
        <v>1</v>
      </c>
      <c r="E21">
        <f t="shared" si="6"/>
        <v>29</v>
      </c>
      <c r="G21" s="35">
        <f t="shared" si="7"/>
        <v>43000</v>
      </c>
      <c r="H21" s="35"/>
      <c r="I21" s="35">
        <f t="shared" si="8"/>
        <v>214000</v>
      </c>
      <c r="K21">
        <f t="shared" si="9"/>
        <v>7</v>
      </c>
      <c r="M21" s="214">
        <f t="shared" si="10"/>
        <v>515000</v>
      </c>
      <c r="N21" s="215"/>
      <c r="O21" s="216">
        <f t="shared" si="11"/>
        <v>0.63580246913580252</v>
      </c>
      <c r="Q21">
        <f t="shared" si="4"/>
        <v>148.12</v>
      </c>
      <c r="S21">
        <f t="shared" si="5"/>
        <v>78.8</v>
      </c>
      <c r="V21" s="31">
        <f t="shared" si="13"/>
        <v>13.16</v>
      </c>
      <c r="W21">
        <f t="shared" si="14"/>
        <v>56.160000000000004</v>
      </c>
    </row>
    <row r="22" spans="1:25">
      <c r="A22">
        <f>+'2" W Ind'!E13*1000</f>
        <v>54000</v>
      </c>
      <c r="C22">
        <f>+'2" W Ind'!R13</f>
        <v>1</v>
      </c>
      <c r="E22">
        <f t="shared" si="6"/>
        <v>30</v>
      </c>
      <c r="G22" s="35">
        <f t="shared" si="7"/>
        <v>54000</v>
      </c>
      <c r="H22" s="35"/>
      <c r="I22" s="35">
        <f t="shared" si="8"/>
        <v>268000</v>
      </c>
      <c r="K22">
        <f t="shared" si="9"/>
        <v>6</v>
      </c>
      <c r="M22" s="214">
        <f t="shared" si="10"/>
        <v>592000</v>
      </c>
      <c r="N22" s="215"/>
      <c r="O22" s="216">
        <f t="shared" si="11"/>
        <v>0.73086419753086418</v>
      </c>
      <c r="Q22">
        <f t="shared" si="4"/>
        <v>181.11999999999998</v>
      </c>
      <c r="S22">
        <f t="shared" si="5"/>
        <v>78.8</v>
      </c>
      <c r="V22" s="31">
        <f t="shared" si="13"/>
        <v>13.16</v>
      </c>
      <c r="W22" s="31">
        <f>$S$5*25*C22</f>
        <v>78</v>
      </c>
      <c r="X22">
        <f>+$S$6*((A22-50000)/1000)*C22</f>
        <v>11.16</v>
      </c>
    </row>
    <row r="23" spans="1:25">
      <c r="A23">
        <f>+'2" W Ind'!E14*1000</f>
        <v>78000</v>
      </c>
      <c r="C23">
        <f>+'2" W Ind'!R14</f>
        <v>1</v>
      </c>
      <c r="E23">
        <f t="shared" si="6"/>
        <v>31</v>
      </c>
      <c r="G23" s="35">
        <f t="shared" si="7"/>
        <v>78000</v>
      </c>
      <c r="H23" s="35"/>
      <c r="I23" s="35">
        <f t="shared" si="8"/>
        <v>346000</v>
      </c>
      <c r="K23">
        <f t="shared" si="9"/>
        <v>5</v>
      </c>
      <c r="M23" s="214">
        <f t="shared" si="10"/>
        <v>736000</v>
      </c>
      <c r="N23" s="215"/>
      <c r="O23" s="216">
        <f t="shared" si="11"/>
        <v>0.90864197530864199</v>
      </c>
      <c r="Q23">
        <f t="shared" si="4"/>
        <v>248.07999999999998</v>
      </c>
      <c r="S23">
        <f t="shared" si="5"/>
        <v>78.8</v>
      </c>
      <c r="V23" s="31">
        <f t="shared" si="13"/>
        <v>13.16</v>
      </c>
      <c r="W23" s="31">
        <f t="shared" ref="W23:W28" si="15">$S$5*25*C23</f>
        <v>78</v>
      </c>
      <c r="X23">
        <f t="shared" ref="X23:X27" si="16">+$S$6*((A23-50000)/1000)*C23</f>
        <v>78.12</v>
      </c>
    </row>
    <row r="24" spans="1:25">
      <c r="A24">
        <f>+'2" W Ind'!E15*1000</f>
        <v>85000</v>
      </c>
      <c r="C24">
        <f>+'2" W Ind'!R15</f>
        <v>1</v>
      </c>
      <c r="E24">
        <f t="shared" si="6"/>
        <v>32</v>
      </c>
      <c r="G24" s="35">
        <f t="shared" si="7"/>
        <v>85000</v>
      </c>
      <c r="H24" s="35"/>
      <c r="I24" s="35">
        <f t="shared" si="8"/>
        <v>431000</v>
      </c>
      <c r="K24">
        <f t="shared" si="9"/>
        <v>4</v>
      </c>
      <c r="M24" s="214">
        <f t="shared" si="10"/>
        <v>771000</v>
      </c>
      <c r="N24" s="215"/>
      <c r="O24" s="216">
        <f t="shared" si="11"/>
        <v>0.95185185185185184</v>
      </c>
      <c r="Q24">
        <f t="shared" si="4"/>
        <v>267.61</v>
      </c>
      <c r="S24">
        <f t="shared" si="5"/>
        <v>78.8</v>
      </c>
      <c r="V24" s="31">
        <f t="shared" si="13"/>
        <v>13.16</v>
      </c>
      <c r="W24" s="31">
        <f t="shared" si="15"/>
        <v>78</v>
      </c>
      <c r="X24">
        <f t="shared" si="16"/>
        <v>97.65</v>
      </c>
    </row>
    <row r="25" spans="1:25">
      <c r="A25">
        <f>+'2" W Ind'!E16*1000</f>
        <v>87000</v>
      </c>
      <c r="C25">
        <f>+'2" W Ind'!R16</f>
        <v>1</v>
      </c>
      <c r="E25">
        <f t="shared" si="6"/>
        <v>33</v>
      </c>
      <c r="G25" s="35">
        <f t="shared" si="7"/>
        <v>87000</v>
      </c>
      <c r="H25" s="35"/>
      <c r="I25" s="35">
        <f t="shared" si="8"/>
        <v>518000</v>
      </c>
      <c r="K25">
        <f t="shared" si="9"/>
        <v>3</v>
      </c>
      <c r="M25" s="214">
        <f t="shared" si="10"/>
        <v>779000</v>
      </c>
      <c r="N25" s="215"/>
      <c r="O25" s="216">
        <f t="shared" si="11"/>
        <v>0.96172839506172836</v>
      </c>
      <c r="Q25">
        <f t="shared" si="4"/>
        <v>273.19</v>
      </c>
      <c r="S25">
        <f t="shared" si="5"/>
        <v>78.8</v>
      </c>
      <c r="V25" s="31">
        <f t="shared" si="13"/>
        <v>13.16</v>
      </c>
      <c r="W25" s="31">
        <f t="shared" si="15"/>
        <v>78</v>
      </c>
      <c r="X25">
        <f t="shared" si="16"/>
        <v>103.23</v>
      </c>
    </row>
    <row r="26" spans="1:25">
      <c r="A26">
        <f>+'2" W Ind'!E17*1000</f>
        <v>88000</v>
      </c>
      <c r="C26">
        <f>+'2" W Ind'!R17</f>
        <v>1</v>
      </c>
      <c r="E26">
        <f t="shared" si="6"/>
        <v>34</v>
      </c>
      <c r="G26" s="35">
        <f t="shared" si="7"/>
        <v>88000</v>
      </c>
      <c r="H26" s="35"/>
      <c r="I26" s="35">
        <f t="shared" si="8"/>
        <v>606000</v>
      </c>
      <c r="K26">
        <f t="shared" si="9"/>
        <v>2</v>
      </c>
      <c r="M26" s="214">
        <f t="shared" si="10"/>
        <v>782000</v>
      </c>
      <c r="N26" s="215"/>
      <c r="O26" s="216">
        <f t="shared" si="11"/>
        <v>0.96543209876543212</v>
      </c>
      <c r="Q26">
        <f t="shared" si="4"/>
        <v>275.97999999999996</v>
      </c>
      <c r="S26">
        <f t="shared" si="5"/>
        <v>78.8</v>
      </c>
      <c r="V26" s="31">
        <f t="shared" si="13"/>
        <v>13.16</v>
      </c>
      <c r="W26" s="31">
        <f t="shared" si="15"/>
        <v>78</v>
      </c>
      <c r="X26">
        <f t="shared" si="16"/>
        <v>106.02</v>
      </c>
    </row>
    <row r="27" spans="1:25">
      <c r="A27">
        <f>+'2" W Ind'!E18*1000</f>
        <v>96000</v>
      </c>
      <c r="C27">
        <f>+'2" W Ind'!R18</f>
        <v>1</v>
      </c>
      <c r="E27">
        <f t="shared" si="6"/>
        <v>35</v>
      </c>
      <c r="G27" s="35">
        <f t="shared" si="7"/>
        <v>96000</v>
      </c>
      <c r="H27" s="35"/>
      <c r="I27" s="35">
        <f t="shared" si="8"/>
        <v>702000</v>
      </c>
      <c r="K27">
        <f t="shared" si="9"/>
        <v>1</v>
      </c>
      <c r="M27" s="214">
        <f t="shared" si="10"/>
        <v>798000</v>
      </c>
      <c r="N27" s="215"/>
      <c r="O27" s="216">
        <f t="shared" si="11"/>
        <v>0.98518518518518516</v>
      </c>
      <c r="Q27">
        <f t="shared" si="4"/>
        <v>298.29999999999995</v>
      </c>
      <c r="S27">
        <f t="shared" si="5"/>
        <v>78.8</v>
      </c>
      <c r="V27" s="31">
        <f t="shared" si="13"/>
        <v>13.16</v>
      </c>
      <c r="W27" s="31">
        <f t="shared" si="15"/>
        <v>78</v>
      </c>
      <c r="X27">
        <f t="shared" si="16"/>
        <v>128.34</v>
      </c>
    </row>
    <row r="28" spans="1:25">
      <c r="A28">
        <f>+'2" W Ind'!E19*1000</f>
        <v>108000</v>
      </c>
      <c r="C28">
        <f>+'2" W Ind'!R19</f>
        <v>1</v>
      </c>
      <c r="E28">
        <f t="shared" si="6"/>
        <v>36</v>
      </c>
      <c r="G28" s="35">
        <f t="shared" si="7"/>
        <v>108000</v>
      </c>
      <c r="H28" s="35"/>
      <c r="I28" s="35">
        <f t="shared" si="8"/>
        <v>810000</v>
      </c>
      <c r="K28">
        <f t="shared" si="9"/>
        <v>0</v>
      </c>
      <c r="M28" s="214">
        <f t="shared" si="10"/>
        <v>810000</v>
      </c>
      <c r="N28" s="215"/>
      <c r="O28" s="216">
        <f t="shared" si="11"/>
        <v>1</v>
      </c>
      <c r="Q28">
        <f t="shared" si="4"/>
        <v>329.85999999999996</v>
      </c>
      <c r="S28">
        <f t="shared" si="5"/>
        <v>78.8</v>
      </c>
      <c r="V28" s="31">
        <f t="shared" si="13"/>
        <v>13.16</v>
      </c>
      <c r="W28" s="31">
        <f t="shared" si="15"/>
        <v>78</v>
      </c>
      <c r="X28">
        <f>+$S$6*50*C28</f>
        <v>139.5</v>
      </c>
      <c r="Y28">
        <f>+$S$7*((A28-100000)/1000)*C28</f>
        <v>20.399999999999999</v>
      </c>
    </row>
    <row r="30" spans="1:25">
      <c r="Q30">
        <f>SUM(Q12:Q29)</f>
        <v>4324.1299999999992</v>
      </c>
      <c r="S30">
        <f>SUM(S12:S29)</f>
        <v>2836.8000000000015</v>
      </c>
      <c r="V30">
        <f t="shared" ref="V30:Y30" si="17">SUM(V12:V29)</f>
        <v>141.46999999999997</v>
      </c>
      <c r="W30">
        <f t="shared" si="17"/>
        <v>661.44</v>
      </c>
      <c r="X30">
        <f t="shared" si="17"/>
        <v>664.02</v>
      </c>
      <c r="Y30">
        <f t="shared" si="17"/>
        <v>20.399999999999999</v>
      </c>
    </row>
    <row r="32" spans="1:25">
      <c r="S32" s="31">
        <f>+S30/S2</f>
        <v>36.000000000000021</v>
      </c>
      <c r="V32" s="31">
        <f>+V30/S4</f>
        <v>42.999999999999993</v>
      </c>
      <c r="W32" s="31">
        <f>+W30/S5</f>
        <v>212</v>
      </c>
      <c r="X32" s="31">
        <f>+X30/S6</f>
        <v>238</v>
      </c>
      <c r="Y32" s="31">
        <f>+Y30/S7</f>
        <v>8</v>
      </c>
    </row>
  </sheetData>
  <pageMargins left="0.7" right="0.7" top="0.75" bottom="0.75" header="0.3" footer="0.3"/>
  <pageSetup scale="96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R74"/>
  <sheetViews>
    <sheetView workbookViewId="0">
      <selection activeCell="Q13" sqref="Q13:S83"/>
    </sheetView>
  </sheetViews>
  <sheetFormatPr defaultRowHeight="12.75"/>
  <sheetData>
    <row r="1" spans="1:18" s="1" customFormat="1" ht="12.75" customHeight="1">
      <c r="A1" s="1" t="s">
        <v>56</v>
      </c>
      <c r="B1" s="1" t="s">
        <v>55</v>
      </c>
      <c r="C1" s="1" t="s">
        <v>0</v>
      </c>
      <c r="D1" s="1" t="s">
        <v>54</v>
      </c>
      <c r="E1" s="1" t="s">
        <v>302</v>
      </c>
      <c r="F1" s="3" t="s">
        <v>1</v>
      </c>
      <c r="G1" s="3" t="s">
        <v>2</v>
      </c>
      <c r="H1" s="3" t="s">
        <v>3</v>
      </c>
      <c r="I1" s="3" t="s">
        <v>4</v>
      </c>
      <c r="J1" s="3" t="s">
        <v>5</v>
      </c>
      <c r="K1" s="3" t="s">
        <v>6</v>
      </c>
      <c r="L1" s="3" t="s">
        <v>7</v>
      </c>
      <c r="M1" s="3" t="s">
        <v>8</v>
      </c>
      <c r="N1" s="3" t="s">
        <v>9</v>
      </c>
      <c r="O1" s="3" t="s">
        <v>10</v>
      </c>
      <c r="P1" s="3" t="s">
        <v>11</v>
      </c>
      <c r="Q1" s="3" t="s">
        <v>12</v>
      </c>
      <c r="R1" s="1" t="s">
        <v>13</v>
      </c>
    </row>
    <row r="3" spans="1:18" s="1" customFormat="1" ht="12.75" customHeight="1">
      <c r="A3" s="3" t="s">
        <v>24</v>
      </c>
      <c r="B3" s="3" t="s">
        <v>25</v>
      </c>
      <c r="C3" s="3" t="s">
        <v>16</v>
      </c>
      <c r="D3" s="3" t="s">
        <v>23</v>
      </c>
      <c r="E3" s="3" t="s">
        <v>57</v>
      </c>
      <c r="F3" s="2">
        <v>3</v>
      </c>
      <c r="G3" s="2">
        <v>3</v>
      </c>
      <c r="H3" s="2">
        <v>3</v>
      </c>
      <c r="I3" s="2">
        <v>2</v>
      </c>
      <c r="J3" s="2">
        <v>2</v>
      </c>
      <c r="K3" s="2">
        <v>2</v>
      </c>
      <c r="L3" s="2">
        <v>1</v>
      </c>
      <c r="O3" s="2">
        <v>1</v>
      </c>
      <c r="P3" s="2">
        <v>2</v>
      </c>
      <c r="Q3" s="2">
        <v>2</v>
      </c>
      <c r="R3" s="2">
        <v>21</v>
      </c>
    </row>
    <row r="4" spans="1:18" s="1" customFormat="1" ht="12.75" customHeight="1">
      <c r="A4" s="3" t="s">
        <v>24</v>
      </c>
      <c r="B4" s="3" t="s">
        <v>25</v>
      </c>
      <c r="C4" s="3" t="s">
        <v>16</v>
      </c>
      <c r="D4" s="3" t="s">
        <v>23</v>
      </c>
      <c r="E4" s="3" t="s">
        <v>17</v>
      </c>
      <c r="I4" s="2">
        <v>1</v>
      </c>
      <c r="J4" s="2">
        <v>1</v>
      </c>
      <c r="L4" s="2">
        <v>2</v>
      </c>
      <c r="M4" s="2">
        <v>1</v>
      </c>
      <c r="N4" s="2">
        <v>1</v>
      </c>
      <c r="O4" s="2">
        <v>1</v>
      </c>
      <c r="Q4" s="2">
        <v>1</v>
      </c>
      <c r="R4" s="2">
        <v>8</v>
      </c>
    </row>
    <row r="5" spans="1:18" s="1" customFormat="1" ht="12.75" customHeight="1">
      <c r="A5" s="3" t="s">
        <v>24</v>
      </c>
      <c r="B5" s="3" t="s">
        <v>25</v>
      </c>
      <c r="C5" s="3" t="s">
        <v>16</v>
      </c>
      <c r="D5" s="3" t="s">
        <v>23</v>
      </c>
      <c r="E5" s="3" t="s">
        <v>42</v>
      </c>
      <c r="F5" s="2">
        <v>1</v>
      </c>
      <c r="I5" s="2">
        <v>1</v>
      </c>
      <c r="M5" s="2">
        <v>1</v>
      </c>
      <c r="N5" s="2">
        <v>1</v>
      </c>
      <c r="O5" s="2">
        <v>1</v>
      </c>
      <c r="P5" s="2">
        <v>1</v>
      </c>
      <c r="Q5" s="2">
        <v>1</v>
      </c>
      <c r="R5" s="2">
        <v>7</v>
      </c>
    </row>
    <row r="6" spans="1:18" s="1" customFormat="1" ht="12.75" customHeight="1">
      <c r="A6" s="3" t="s">
        <v>24</v>
      </c>
      <c r="B6" s="3" t="s">
        <v>25</v>
      </c>
      <c r="C6" s="3" t="s">
        <v>16</v>
      </c>
      <c r="D6" s="3" t="s">
        <v>23</v>
      </c>
      <c r="E6" s="3" t="s">
        <v>41</v>
      </c>
      <c r="F6" s="2">
        <v>2</v>
      </c>
      <c r="G6" s="2">
        <v>3</v>
      </c>
      <c r="H6" s="2">
        <v>3</v>
      </c>
      <c r="J6" s="2">
        <v>1</v>
      </c>
      <c r="K6" s="2">
        <v>3</v>
      </c>
      <c r="L6" s="2">
        <v>2</v>
      </c>
      <c r="M6" s="2">
        <v>4</v>
      </c>
      <c r="N6" s="2">
        <v>1</v>
      </c>
      <c r="O6" s="2">
        <v>2</v>
      </c>
      <c r="P6" s="2">
        <v>3</v>
      </c>
      <c r="Q6" s="2">
        <v>1</v>
      </c>
      <c r="R6" s="2">
        <v>25</v>
      </c>
    </row>
    <row r="7" spans="1:18" s="1" customFormat="1" ht="12.75" customHeight="1">
      <c r="A7" s="3" t="s">
        <v>24</v>
      </c>
      <c r="B7" s="3" t="s">
        <v>25</v>
      </c>
      <c r="C7" s="3" t="s">
        <v>16</v>
      </c>
      <c r="D7" s="3" t="s">
        <v>23</v>
      </c>
      <c r="E7" s="3" t="s">
        <v>38</v>
      </c>
      <c r="F7" s="2">
        <v>2</v>
      </c>
      <c r="H7" s="2">
        <v>2</v>
      </c>
      <c r="I7" s="2">
        <v>2</v>
      </c>
      <c r="J7" s="2">
        <v>2</v>
      </c>
      <c r="K7" s="2">
        <v>2</v>
      </c>
      <c r="L7" s="2">
        <v>2</v>
      </c>
      <c r="N7" s="2">
        <v>1</v>
      </c>
      <c r="R7" s="2">
        <v>13</v>
      </c>
    </row>
    <row r="8" spans="1:18" s="1" customFormat="1" ht="12.75" customHeight="1">
      <c r="A8" s="3" t="s">
        <v>24</v>
      </c>
      <c r="B8" s="3" t="s">
        <v>25</v>
      </c>
      <c r="C8" s="3" t="s">
        <v>16</v>
      </c>
      <c r="D8" s="3" t="s">
        <v>23</v>
      </c>
      <c r="E8" s="3" t="s">
        <v>50</v>
      </c>
      <c r="G8" s="2">
        <v>1</v>
      </c>
      <c r="I8" s="2">
        <v>2</v>
      </c>
      <c r="J8" s="2">
        <v>1</v>
      </c>
      <c r="K8" s="2">
        <v>1</v>
      </c>
      <c r="M8" s="2">
        <v>1</v>
      </c>
      <c r="N8" s="2">
        <v>2</v>
      </c>
      <c r="O8" s="2">
        <v>1</v>
      </c>
      <c r="P8" s="2">
        <v>1</v>
      </c>
      <c r="Q8" s="2">
        <v>3</v>
      </c>
      <c r="R8" s="2">
        <v>13</v>
      </c>
    </row>
    <row r="9" spans="1:18" s="1" customFormat="1" ht="12.75" customHeight="1">
      <c r="A9" s="3" t="s">
        <v>24</v>
      </c>
      <c r="B9" s="3" t="s">
        <v>25</v>
      </c>
      <c r="C9" s="3" t="s">
        <v>16</v>
      </c>
      <c r="D9" s="3" t="s">
        <v>23</v>
      </c>
      <c r="E9" s="3" t="s">
        <v>124</v>
      </c>
      <c r="F9" s="2">
        <v>1</v>
      </c>
      <c r="G9" s="2">
        <v>1</v>
      </c>
      <c r="H9" s="2">
        <v>1</v>
      </c>
      <c r="J9" s="2">
        <v>2</v>
      </c>
      <c r="O9" s="2">
        <v>1</v>
      </c>
      <c r="P9" s="2">
        <v>1</v>
      </c>
      <c r="R9" s="2">
        <v>7</v>
      </c>
    </row>
    <row r="10" spans="1:18" s="1" customFormat="1" ht="12.75" customHeight="1">
      <c r="A10" s="3" t="s">
        <v>24</v>
      </c>
      <c r="B10" s="3" t="s">
        <v>25</v>
      </c>
      <c r="C10" s="3" t="s">
        <v>16</v>
      </c>
      <c r="D10" s="3" t="s">
        <v>23</v>
      </c>
      <c r="E10" s="3" t="s">
        <v>46</v>
      </c>
      <c r="I10" s="2">
        <v>1</v>
      </c>
      <c r="J10" s="2">
        <v>1</v>
      </c>
      <c r="Q10" s="2">
        <v>1</v>
      </c>
      <c r="R10" s="2">
        <v>3</v>
      </c>
    </row>
    <row r="11" spans="1:18" s="1" customFormat="1" ht="12.75" customHeight="1">
      <c r="A11" s="3" t="s">
        <v>24</v>
      </c>
      <c r="B11" s="3" t="s">
        <v>25</v>
      </c>
      <c r="C11" s="3" t="s">
        <v>16</v>
      </c>
      <c r="D11" s="3" t="s">
        <v>23</v>
      </c>
      <c r="E11" s="3" t="s">
        <v>123</v>
      </c>
      <c r="Q11" s="2">
        <v>1</v>
      </c>
      <c r="R11" s="2">
        <v>1</v>
      </c>
    </row>
    <row r="12" spans="1:18" s="1" customFormat="1" ht="12.75" customHeight="1">
      <c r="A12" s="3" t="s">
        <v>24</v>
      </c>
      <c r="B12" s="3" t="s">
        <v>25</v>
      </c>
      <c r="C12" s="3" t="s">
        <v>16</v>
      </c>
      <c r="D12" s="3" t="s">
        <v>23</v>
      </c>
      <c r="E12" s="3" t="s">
        <v>122</v>
      </c>
      <c r="G12" s="2">
        <v>1</v>
      </c>
      <c r="K12" s="2">
        <v>2</v>
      </c>
      <c r="L12" s="2">
        <v>1</v>
      </c>
      <c r="M12" s="2">
        <v>1</v>
      </c>
      <c r="R12" s="2">
        <v>5</v>
      </c>
    </row>
    <row r="13" spans="1:18" s="1" customFormat="1" ht="12.75" customHeight="1">
      <c r="A13" s="3" t="s">
        <v>24</v>
      </c>
      <c r="B13" s="3" t="s">
        <v>25</v>
      </c>
      <c r="C13" s="3" t="s">
        <v>16</v>
      </c>
      <c r="D13" s="3" t="s">
        <v>23</v>
      </c>
      <c r="E13" s="3" t="s">
        <v>121</v>
      </c>
      <c r="L13" s="2">
        <v>2</v>
      </c>
      <c r="R13" s="2">
        <v>2</v>
      </c>
    </row>
    <row r="14" spans="1:18" s="1" customFormat="1" ht="12.75" customHeight="1">
      <c r="A14" s="3" t="s">
        <v>24</v>
      </c>
      <c r="B14" s="3" t="s">
        <v>25</v>
      </c>
      <c r="C14" s="3" t="s">
        <v>16</v>
      </c>
      <c r="D14" s="3" t="s">
        <v>23</v>
      </c>
      <c r="E14" s="3" t="s">
        <v>120</v>
      </c>
      <c r="P14" s="2">
        <v>1</v>
      </c>
      <c r="R14" s="2">
        <v>1</v>
      </c>
    </row>
    <row r="15" spans="1:18" s="1" customFormat="1" ht="12.75" customHeight="1">
      <c r="A15" s="3" t="s">
        <v>24</v>
      </c>
      <c r="B15" s="3" t="s">
        <v>25</v>
      </c>
      <c r="C15" s="3" t="s">
        <v>16</v>
      </c>
      <c r="D15" s="3" t="s">
        <v>23</v>
      </c>
      <c r="E15" s="3" t="s">
        <v>119</v>
      </c>
      <c r="L15" s="2">
        <v>1</v>
      </c>
      <c r="O15" s="2">
        <v>1</v>
      </c>
      <c r="R15" s="2">
        <v>2</v>
      </c>
    </row>
    <row r="16" spans="1:18" s="1" customFormat="1" ht="12.75" customHeight="1">
      <c r="A16" s="3" t="s">
        <v>24</v>
      </c>
      <c r="B16" s="3" t="s">
        <v>25</v>
      </c>
      <c r="C16" s="3" t="s">
        <v>16</v>
      </c>
      <c r="D16" s="3" t="s">
        <v>23</v>
      </c>
      <c r="E16" s="3" t="s">
        <v>118</v>
      </c>
      <c r="N16" s="2">
        <v>1</v>
      </c>
      <c r="R16" s="2">
        <v>1</v>
      </c>
    </row>
    <row r="17" spans="1:18" s="1" customFormat="1" ht="12.75" customHeight="1">
      <c r="A17" s="3" t="s">
        <v>24</v>
      </c>
      <c r="B17" s="3" t="s">
        <v>25</v>
      </c>
      <c r="C17" s="3" t="s">
        <v>16</v>
      </c>
      <c r="D17" s="3" t="s">
        <v>23</v>
      </c>
      <c r="E17" s="3" t="s">
        <v>117</v>
      </c>
      <c r="M17" s="2">
        <v>1</v>
      </c>
      <c r="R17" s="2">
        <v>1</v>
      </c>
    </row>
    <row r="18" spans="1:18" s="1" customFormat="1" ht="12.75" customHeight="1">
      <c r="A18" s="3" t="s">
        <v>24</v>
      </c>
      <c r="B18" s="3" t="s">
        <v>25</v>
      </c>
      <c r="C18" s="3" t="s">
        <v>16</v>
      </c>
      <c r="D18" s="3" t="s">
        <v>23</v>
      </c>
      <c r="E18" s="3" t="s">
        <v>116</v>
      </c>
      <c r="M18" s="2">
        <v>1</v>
      </c>
      <c r="N18" s="2">
        <v>1</v>
      </c>
      <c r="R18" s="2">
        <v>2</v>
      </c>
    </row>
    <row r="19" spans="1:18" s="1" customFormat="1" ht="12.75" customHeight="1">
      <c r="A19" s="3" t="s">
        <v>24</v>
      </c>
      <c r="B19" s="3" t="s">
        <v>25</v>
      </c>
      <c r="C19" s="3" t="s">
        <v>16</v>
      </c>
      <c r="D19" s="3" t="s">
        <v>23</v>
      </c>
      <c r="E19" s="3" t="s">
        <v>115</v>
      </c>
      <c r="H19" s="2">
        <v>1</v>
      </c>
      <c r="R19" s="2">
        <v>1</v>
      </c>
    </row>
    <row r="20" spans="1:18" s="1" customFormat="1" ht="12.75" customHeight="1">
      <c r="A20" s="3" t="s">
        <v>24</v>
      </c>
      <c r="B20" s="3" t="s">
        <v>25</v>
      </c>
      <c r="C20" s="3" t="s">
        <v>16</v>
      </c>
      <c r="D20" s="3" t="s">
        <v>23</v>
      </c>
      <c r="E20" s="3" t="s">
        <v>114</v>
      </c>
      <c r="K20" s="2">
        <v>1</v>
      </c>
      <c r="R20" s="2">
        <v>1</v>
      </c>
    </row>
    <row r="21" spans="1:18" s="1" customFormat="1" ht="12.75" customHeight="1">
      <c r="A21" s="3" t="s">
        <v>24</v>
      </c>
      <c r="B21" s="3" t="s">
        <v>25</v>
      </c>
      <c r="C21" s="3" t="s">
        <v>16</v>
      </c>
      <c r="D21" s="3" t="s">
        <v>23</v>
      </c>
      <c r="E21" s="3" t="s">
        <v>113</v>
      </c>
      <c r="N21" s="2">
        <v>1</v>
      </c>
      <c r="R21" s="2">
        <v>1</v>
      </c>
    </row>
    <row r="22" spans="1:18" s="1" customFormat="1" ht="12.75" customHeight="1">
      <c r="A22" s="3" t="s">
        <v>24</v>
      </c>
      <c r="B22" s="3" t="s">
        <v>25</v>
      </c>
      <c r="C22" s="3" t="s">
        <v>16</v>
      </c>
      <c r="D22" s="3" t="s">
        <v>23</v>
      </c>
      <c r="E22" s="3" t="s">
        <v>111</v>
      </c>
      <c r="N22" s="2">
        <v>1</v>
      </c>
      <c r="R22" s="2">
        <v>1</v>
      </c>
    </row>
    <row r="23" spans="1:18" s="1" customFormat="1" ht="12.75" customHeight="1">
      <c r="A23" s="3" t="s">
        <v>24</v>
      </c>
      <c r="B23" s="3" t="s">
        <v>25</v>
      </c>
      <c r="C23" s="3" t="s">
        <v>16</v>
      </c>
      <c r="D23" s="3" t="s">
        <v>23</v>
      </c>
      <c r="E23" s="3" t="s">
        <v>110</v>
      </c>
      <c r="F23" s="2">
        <v>1</v>
      </c>
      <c r="O23" s="2">
        <v>1</v>
      </c>
      <c r="P23" s="2">
        <v>1</v>
      </c>
      <c r="R23" s="2">
        <v>3</v>
      </c>
    </row>
    <row r="24" spans="1:18" s="1" customFormat="1" ht="12.75" customHeight="1">
      <c r="A24" s="3" t="s">
        <v>24</v>
      </c>
      <c r="B24" s="3" t="s">
        <v>25</v>
      </c>
      <c r="C24" s="3" t="s">
        <v>16</v>
      </c>
      <c r="D24" s="3" t="s">
        <v>23</v>
      </c>
      <c r="E24" s="3" t="s">
        <v>109</v>
      </c>
      <c r="M24" s="2">
        <v>1</v>
      </c>
      <c r="R24" s="2">
        <v>1</v>
      </c>
    </row>
    <row r="25" spans="1:18" s="1" customFormat="1" ht="12.75" customHeight="1">
      <c r="A25" s="3" t="s">
        <v>24</v>
      </c>
      <c r="B25" s="3" t="s">
        <v>25</v>
      </c>
      <c r="C25" s="3" t="s">
        <v>16</v>
      </c>
      <c r="D25" s="3" t="s">
        <v>23</v>
      </c>
      <c r="E25" s="3" t="s">
        <v>107</v>
      </c>
      <c r="J25" s="2">
        <v>1</v>
      </c>
      <c r="R25" s="2">
        <v>1</v>
      </c>
    </row>
    <row r="26" spans="1:18" s="1" customFormat="1" ht="12.75" customHeight="1">
      <c r="A26" s="3" t="s">
        <v>24</v>
      </c>
      <c r="B26" s="3" t="s">
        <v>25</v>
      </c>
      <c r="C26" s="3" t="s">
        <v>16</v>
      </c>
      <c r="D26" s="3" t="s">
        <v>23</v>
      </c>
      <c r="E26" s="3" t="s">
        <v>106</v>
      </c>
      <c r="O26" s="2">
        <v>1</v>
      </c>
      <c r="R26" s="2">
        <v>1</v>
      </c>
    </row>
    <row r="27" spans="1:18" s="1" customFormat="1" ht="12.75" customHeight="1">
      <c r="A27" s="3" t="s">
        <v>24</v>
      </c>
      <c r="B27" s="3" t="s">
        <v>25</v>
      </c>
      <c r="C27" s="3" t="s">
        <v>16</v>
      </c>
      <c r="D27" s="3" t="s">
        <v>23</v>
      </c>
      <c r="E27" s="3" t="s">
        <v>105</v>
      </c>
      <c r="L27" s="2">
        <v>1</v>
      </c>
      <c r="M27" s="2">
        <v>1</v>
      </c>
      <c r="R27" s="2">
        <v>2</v>
      </c>
    </row>
    <row r="28" spans="1:18" s="1" customFormat="1" ht="12.75" customHeight="1">
      <c r="A28" s="3" t="s">
        <v>24</v>
      </c>
      <c r="B28" s="3" t="s">
        <v>25</v>
      </c>
      <c r="C28" s="3" t="s">
        <v>16</v>
      </c>
      <c r="D28" s="3" t="s">
        <v>23</v>
      </c>
      <c r="E28" s="3" t="s">
        <v>104</v>
      </c>
      <c r="H28" s="2">
        <v>1</v>
      </c>
      <c r="Q28" s="2">
        <v>1</v>
      </c>
      <c r="R28" s="2">
        <v>2</v>
      </c>
    </row>
    <row r="29" spans="1:18" s="1" customFormat="1" ht="12.75" customHeight="1">
      <c r="A29" s="3" t="s">
        <v>24</v>
      </c>
      <c r="B29" s="3" t="s">
        <v>25</v>
      </c>
      <c r="C29" s="3" t="s">
        <v>16</v>
      </c>
      <c r="D29" s="3" t="s">
        <v>23</v>
      </c>
      <c r="E29" s="3" t="s">
        <v>103</v>
      </c>
      <c r="M29" s="2">
        <v>1</v>
      </c>
      <c r="R29" s="2">
        <v>1</v>
      </c>
    </row>
    <row r="30" spans="1:18" s="1" customFormat="1" ht="12.75" customHeight="1">
      <c r="A30" s="3" t="s">
        <v>24</v>
      </c>
      <c r="B30" s="3" t="s">
        <v>25</v>
      </c>
      <c r="C30" s="3" t="s">
        <v>16</v>
      </c>
      <c r="D30" s="3" t="s">
        <v>23</v>
      </c>
      <c r="E30" s="3" t="s">
        <v>102</v>
      </c>
      <c r="P30" s="2">
        <v>1</v>
      </c>
      <c r="R30" s="2">
        <v>1</v>
      </c>
    </row>
    <row r="31" spans="1:18" s="1" customFormat="1" ht="12.75" customHeight="1">
      <c r="A31" s="3" t="s">
        <v>24</v>
      </c>
      <c r="B31" s="3" t="s">
        <v>25</v>
      </c>
      <c r="C31" s="3" t="s">
        <v>16</v>
      </c>
      <c r="D31" s="3" t="s">
        <v>23</v>
      </c>
      <c r="E31" s="3" t="s">
        <v>101</v>
      </c>
      <c r="F31" s="2">
        <v>1</v>
      </c>
      <c r="R31" s="2">
        <v>1</v>
      </c>
    </row>
    <row r="32" spans="1:18" s="1" customFormat="1" ht="12.75" customHeight="1">
      <c r="A32" s="3" t="s">
        <v>24</v>
      </c>
      <c r="B32" s="3" t="s">
        <v>25</v>
      </c>
      <c r="C32" s="3" t="s">
        <v>16</v>
      </c>
      <c r="D32" s="3" t="s">
        <v>23</v>
      </c>
      <c r="E32" s="3" t="s">
        <v>99</v>
      </c>
      <c r="O32" s="2">
        <v>1</v>
      </c>
      <c r="R32" s="2">
        <v>1</v>
      </c>
    </row>
    <row r="33" spans="1:18" s="1" customFormat="1" ht="12.75" customHeight="1">
      <c r="A33" s="3" t="s">
        <v>24</v>
      </c>
      <c r="B33" s="3" t="s">
        <v>25</v>
      </c>
      <c r="C33" s="3" t="s">
        <v>16</v>
      </c>
      <c r="D33" s="3" t="s">
        <v>23</v>
      </c>
      <c r="E33" s="3" t="s">
        <v>97</v>
      </c>
      <c r="I33" s="2">
        <v>1</v>
      </c>
      <c r="R33" s="2">
        <v>1</v>
      </c>
    </row>
    <row r="34" spans="1:18" s="1" customFormat="1" ht="12.75" customHeight="1">
      <c r="A34" s="3" t="s">
        <v>24</v>
      </c>
      <c r="B34" s="3" t="s">
        <v>25</v>
      </c>
      <c r="C34" s="3" t="s">
        <v>16</v>
      </c>
      <c r="D34" s="3" t="s">
        <v>23</v>
      </c>
      <c r="E34" s="3" t="s">
        <v>91</v>
      </c>
      <c r="K34" s="2">
        <v>1</v>
      </c>
      <c r="R34" s="2">
        <v>1</v>
      </c>
    </row>
    <row r="35" spans="1:18" s="1" customFormat="1" ht="12.75" customHeight="1">
      <c r="A35" s="3" t="s">
        <v>24</v>
      </c>
      <c r="B35" s="3" t="s">
        <v>25</v>
      </c>
      <c r="C35" s="3" t="s">
        <v>16</v>
      </c>
      <c r="D35" s="3" t="s">
        <v>23</v>
      </c>
      <c r="E35" s="3" t="s">
        <v>89</v>
      </c>
      <c r="G35" s="2">
        <v>1</v>
      </c>
      <c r="I35" s="2">
        <v>1</v>
      </c>
      <c r="R35" s="2">
        <v>2</v>
      </c>
    </row>
    <row r="36" spans="1:18" s="1" customFormat="1" ht="12.75" customHeight="1">
      <c r="A36" s="3" t="s">
        <v>24</v>
      </c>
      <c r="B36" s="3" t="s">
        <v>25</v>
      </c>
      <c r="C36" s="3" t="s">
        <v>16</v>
      </c>
      <c r="D36" s="3" t="s">
        <v>23</v>
      </c>
      <c r="E36" s="3" t="s">
        <v>217</v>
      </c>
      <c r="N36" s="2">
        <v>1</v>
      </c>
      <c r="R36" s="2">
        <v>1</v>
      </c>
    </row>
    <row r="37" spans="1:18" s="1" customFormat="1" ht="12.75" customHeight="1">
      <c r="A37" s="3" t="s">
        <v>24</v>
      </c>
      <c r="B37" s="3" t="s">
        <v>25</v>
      </c>
      <c r="C37" s="3" t="s">
        <v>16</v>
      </c>
      <c r="D37" s="3" t="s">
        <v>23</v>
      </c>
      <c r="E37" s="3" t="s">
        <v>88</v>
      </c>
      <c r="H37" s="2">
        <v>1</v>
      </c>
      <c r="R37" s="2">
        <v>1</v>
      </c>
    </row>
    <row r="38" spans="1:18" s="1" customFormat="1" ht="12.75" customHeight="1">
      <c r="A38" s="3" t="s">
        <v>24</v>
      </c>
      <c r="B38" s="3" t="s">
        <v>25</v>
      </c>
      <c r="C38" s="3" t="s">
        <v>16</v>
      </c>
      <c r="D38" s="3" t="s">
        <v>23</v>
      </c>
      <c r="E38" s="3" t="s">
        <v>87</v>
      </c>
      <c r="L38" s="2">
        <v>1</v>
      </c>
      <c r="R38" s="2">
        <v>1</v>
      </c>
    </row>
    <row r="39" spans="1:18" s="1" customFormat="1" ht="12.75" customHeight="1">
      <c r="A39" s="3" t="s">
        <v>24</v>
      </c>
      <c r="B39" s="3" t="s">
        <v>25</v>
      </c>
      <c r="C39" s="3" t="s">
        <v>16</v>
      </c>
      <c r="D39" s="3" t="s">
        <v>23</v>
      </c>
      <c r="E39" s="3" t="s">
        <v>216</v>
      </c>
      <c r="K39" s="2">
        <v>2</v>
      </c>
      <c r="O39" s="2">
        <v>1</v>
      </c>
      <c r="R39" s="2">
        <v>3</v>
      </c>
    </row>
    <row r="40" spans="1:18" s="1" customFormat="1" ht="12.75" customHeight="1">
      <c r="A40" s="3" t="s">
        <v>24</v>
      </c>
      <c r="B40" s="3" t="s">
        <v>25</v>
      </c>
      <c r="C40" s="3" t="s">
        <v>16</v>
      </c>
      <c r="D40" s="3" t="s">
        <v>23</v>
      </c>
      <c r="E40" s="3" t="s">
        <v>85</v>
      </c>
      <c r="G40" s="2">
        <v>1</v>
      </c>
      <c r="R40" s="2">
        <v>1</v>
      </c>
    </row>
    <row r="41" spans="1:18" s="1" customFormat="1" ht="12.75" customHeight="1">
      <c r="A41" s="3" t="s">
        <v>24</v>
      </c>
      <c r="B41" s="3" t="s">
        <v>25</v>
      </c>
      <c r="C41" s="3" t="s">
        <v>16</v>
      </c>
      <c r="D41" s="3" t="s">
        <v>23</v>
      </c>
      <c r="E41" s="3" t="s">
        <v>84</v>
      </c>
      <c r="I41" s="2">
        <v>1</v>
      </c>
      <c r="R41" s="2">
        <v>1</v>
      </c>
    </row>
    <row r="42" spans="1:18" s="1" customFormat="1" ht="12.75" customHeight="1">
      <c r="A42" s="3" t="s">
        <v>24</v>
      </c>
      <c r="B42" s="3" t="s">
        <v>25</v>
      </c>
      <c r="C42" s="3" t="s">
        <v>16</v>
      </c>
      <c r="D42" s="3" t="s">
        <v>23</v>
      </c>
      <c r="E42" s="3" t="s">
        <v>80</v>
      </c>
      <c r="F42" s="2">
        <v>1</v>
      </c>
      <c r="J42" s="2">
        <v>1</v>
      </c>
      <c r="N42" s="2">
        <v>1</v>
      </c>
      <c r="R42" s="2">
        <v>3</v>
      </c>
    </row>
    <row r="43" spans="1:18" s="1" customFormat="1" ht="12.75" customHeight="1">
      <c r="A43" s="3" t="s">
        <v>24</v>
      </c>
      <c r="B43" s="3" t="s">
        <v>25</v>
      </c>
      <c r="C43" s="3" t="s">
        <v>16</v>
      </c>
      <c r="D43" s="3" t="s">
        <v>23</v>
      </c>
      <c r="E43" s="3" t="s">
        <v>200</v>
      </c>
      <c r="J43" s="2">
        <v>1</v>
      </c>
      <c r="R43" s="2">
        <v>1</v>
      </c>
    </row>
    <row r="44" spans="1:18" s="1" customFormat="1" ht="12.75" customHeight="1">
      <c r="A44" s="3" t="s">
        <v>24</v>
      </c>
      <c r="B44" s="3" t="s">
        <v>25</v>
      </c>
      <c r="C44" s="3" t="s">
        <v>16</v>
      </c>
      <c r="D44" s="3" t="s">
        <v>23</v>
      </c>
      <c r="E44" s="3" t="s">
        <v>79</v>
      </c>
      <c r="K44" s="2">
        <v>1</v>
      </c>
      <c r="R44" s="2">
        <v>1</v>
      </c>
    </row>
    <row r="45" spans="1:18" s="1" customFormat="1" ht="12.75" customHeight="1">
      <c r="A45" s="3" t="s">
        <v>24</v>
      </c>
      <c r="B45" s="3" t="s">
        <v>25</v>
      </c>
      <c r="C45" s="3" t="s">
        <v>16</v>
      </c>
      <c r="D45" s="3" t="s">
        <v>23</v>
      </c>
      <c r="E45" s="3" t="s">
        <v>215</v>
      </c>
      <c r="F45" s="2">
        <v>1</v>
      </c>
      <c r="R45" s="2">
        <v>1</v>
      </c>
    </row>
    <row r="46" spans="1:18" s="1" customFormat="1" ht="12.75" customHeight="1">
      <c r="A46" s="3" t="s">
        <v>24</v>
      </c>
      <c r="B46" s="3" t="s">
        <v>25</v>
      </c>
      <c r="C46" s="3" t="s">
        <v>16</v>
      </c>
      <c r="D46" s="3" t="s">
        <v>23</v>
      </c>
      <c r="E46" s="3" t="s">
        <v>78</v>
      </c>
      <c r="G46" s="2">
        <v>1</v>
      </c>
      <c r="R46" s="2">
        <v>1</v>
      </c>
    </row>
    <row r="47" spans="1:18" s="1" customFormat="1" ht="12.75" customHeight="1">
      <c r="A47" s="3" t="s">
        <v>24</v>
      </c>
      <c r="B47" s="3" t="s">
        <v>25</v>
      </c>
      <c r="C47" s="3" t="s">
        <v>16</v>
      </c>
      <c r="D47" s="3" t="s">
        <v>23</v>
      </c>
      <c r="E47" s="3" t="s">
        <v>75</v>
      </c>
      <c r="O47" s="2">
        <v>1</v>
      </c>
      <c r="P47" s="2">
        <v>1</v>
      </c>
      <c r="R47" s="2">
        <v>2</v>
      </c>
    </row>
    <row r="48" spans="1:18" s="1" customFormat="1" ht="12.75" customHeight="1">
      <c r="A48" s="3" t="s">
        <v>24</v>
      </c>
      <c r="B48" s="3" t="s">
        <v>25</v>
      </c>
      <c r="C48" s="3" t="s">
        <v>16</v>
      </c>
      <c r="D48" s="3" t="s">
        <v>23</v>
      </c>
      <c r="E48" s="3" t="s">
        <v>74</v>
      </c>
      <c r="H48" s="2">
        <v>1</v>
      </c>
      <c r="N48" s="2">
        <v>1</v>
      </c>
      <c r="R48" s="2">
        <v>2</v>
      </c>
    </row>
    <row r="49" spans="1:18" s="1" customFormat="1" ht="12.75" customHeight="1">
      <c r="A49" s="3" t="s">
        <v>24</v>
      </c>
      <c r="B49" s="3" t="s">
        <v>25</v>
      </c>
      <c r="C49" s="3" t="s">
        <v>16</v>
      </c>
      <c r="D49" s="3" t="s">
        <v>23</v>
      </c>
      <c r="E49" s="3" t="s">
        <v>151</v>
      </c>
      <c r="O49" s="2">
        <v>1</v>
      </c>
      <c r="P49" s="2">
        <v>1</v>
      </c>
      <c r="Q49" s="2">
        <v>1</v>
      </c>
      <c r="R49" s="2">
        <v>3</v>
      </c>
    </row>
    <row r="50" spans="1:18" s="1" customFormat="1" ht="12.75" customHeight="1">
      <c r="A50" s="3" t="s">
        <v>24</v>
      </c>
      <c r="B50" s="3" t="s">
        <v>25</v>
      </c>
      <c r="C50" s="3" t="s">
        <v>16</v>
      </c>
      <c r="D50" s="3" t="s">
        <v>23</v>
      </c>
      <c r="E50" s="3" t="s">
        <v>142</v>
      </c>
      <c r="I50" s="2">
        <v>1</v>
      </c>
      <c r="R50" s="2">
        <v>1</v>
      </c>
    </row>
    <row r="51" spans="1:18" s="1" customFormat="1" ht="12.75" customHeight="1">
      <c r="A51" s="3" t="s">
        <v>24</v>
      </c>
      <c r="B51" s="3" t="s">
        <v>25</v>
      </c>
      <c r="C51" s="3" t="s">
        <v>16</v>
      </c>
      <c r="D51" s="3" t="s">
        <v>23</v>
      </c>
      <c r="E51" s="3" t="s">
        <v>70</v>
      </c>
      <c r="G51" s="2">
        <v>1</v>
      </c>
      <c r="H51" s="2">
        <v>1</v>
      </c>
      <c r="R51" s="2">
        <v>2</v>
      </c>
    </row>
    <row r="52" spans="1:18" s="1" customFormat="1" ht="12.75" customHeight="1">
      <c r="A52" s="3" t="s">
        <v>24</v>
      </c>
      <c r="B52" s="3" t="s">
        <v>25</v>
      </c>
      <c r="C52" s="3" t="s">
        <v>16</v>
      </c>
      <c r="D52" s="3" t="s">
        <v>23</v>
      </c>
      <c r="E52" s="3" t="s">
        <v>69</v>
      </c>
      <c r="L52" s="2">
        <v>1</v>
      </c>
      <c r="R52" s="2">
        <v>1</v>
      </c>
    </row>
    <row r="53" spans="1:18" s="1" customFormat="1" ht="12.75" customHeight="1">
      <c r="A53" s="3" t="s">
        <v>24</v>
      </c>
      <c r="B53" s="3" t="s">
        <v>25</v>
      </c>
      <c r="C53" s="3" t="s">
        <v>16</v>
      </c>
      <c r="D53" s="3" t="s">
        <v>23</v>
      </c>
      <c r="E53" s="3" t="s">
        <v>171</v>
      </c>
      <c r="G53" s="2">
        <v>1</v>
      </c>
      <c r="R53" s="2">
        <v>1</v>
      </c>
    </row>
    <row r="54" spans="1:18" s="1" customFormat="1" ht="12.75" customHeight="1">
      <c r="A54" s="3" t="s">
        <v>24</v>
      </c>
      <c r="B54" s="3" t="s">
        <v>25</v>
      </c>
      <c r="C54" s="3" t="s">
        <v>16</v>
      </c>
      <c r="D54" s="3" t="s">
        <v>23</v>
      </c>
      <c r="E54" s="3" t="s">
        <v>67</v>
      </c>
      <c r="F54" s="2">
        <v>1</v>
      </c>
      <c r="P54" s="2">
        <v>1</v>
      </c>
      <c r="Q54" s="2">
        <v>1</v>
      </c>
      <c r="R54" s="2">
        <v>3</v>
      </c>
    </row>
    <row r="55" spans="1:18" s="1" customFormat="1" ht="12.75" customHeight="1">
      <c r="A55" s="3" t="s">
        <v>24</v>
      </c>
      <c r="B55" s="3" t="s">
        <v>25</v>
      </c>
      <c r="C55" s="3" t="s">
        <v>16</v>
      </c>
      <c r="D55" s="3" t="s">
        <v>23</v>
      </c>
      <c r="E55" s="3" t="s">
        <v>181</v>
      </c>
      <c r="I55" s="2">
        <v>1</v>
      </c>
      <c r="M55" s="2">
        <v>1</v>
      </c>
      <c r="P55" s="2">
        <v>1</v>
      </c>
      <c r="R55" s="2">
        <v>3</v>
      </c>
    </row>
    <row r="56" spans="1:18" s="1" customFormat="1" ht="12.75" customHeight="1">
      <c r="A56" s="3" t="s">
        <v>24</v>
      </c>
      <c r="B56" s="3" t="s">
        <v>25</v>
      </c>
      <c r="C56" s="3" t="s">
        <v>16</v>
      </c>
      <c r="D56" s="3" t="s">
        <v>23</v>
      </c>
      <c r="E56" s="3" t="s">
        <v>170</v>
      </c>
      <c r="J56" s="2">
        <v>1</v>
      </c>
      <c r="N56" s="2">
        <v>1</v>
      </c>
      <c r="R56" s="2">
        <v>2</v>
      </c>
    </row>
    <row r="57" spans="1:18" s="1" customFormat="1" ht="12.75" customHeight="1">
      <c r="A57" s="3" t="s">
        <v>24</v>
      </c>
      <c r="B57" s="3" t="s">
        <v>25</v>
      </c>
      <c r="C57" s="3" t="s">
        <v>16</v>
      </c>
      <c r="D57" s="3" t="s">
        <v>23</v>
      </c>
      <c r="E57" s="3" t="s">
        <v>66</v>
      </c>
      <c r="F57" s="2">
        <v>1</v>
      </c>
      <c r="R57" s="2">
        <v>1</v>
      </c>
    </row>
    <row r="58" spans="1:18" s="1" customFormat="1" ht="12.75" customHeight="1">
      <c r="A58" s="3" t="s">
        <v>24</v>
      </c>
      <c r="B58" s="3" t="s">
        <v>25</v>
      </c>
      <c r="C58" s="3" t="s">
        <v>16</v>
      </c>
      <c r="D58" s="3" t="s">
        <v>23</v>
      </c>
      <c r="E58" s="3" t="s">
        <v>196</v>
      </c>
      <c r="N58" s="2">
        <v>1</v>
      </c>
      <c r="R58" s="2">
        <v>1</v>
      </c>
    </row>
    <row r="59" spans="1:18" s="1" customFormat="1" ht="12.75" customHeight="1">
      <c r="A59" s="3" t="s">
        <v>24</v>
      </c>
      <c r="B59" s="3" t="s">
        <v>25</v>
      </c>
      <c r="C59" s="3" t="s">
        <v>16</v>
      </c>
      <c r="D59" s="3" t="s">
        <v>23</v>
      </c>
      <c r="E59" s="3" t="s">
        <v>195</v>
      </c>
      <c r="J59" s="2">
        <v>1</v>
      </c>
      <c r="R59" s="2">
        <v>1</v>
      </c>
    </row>
    <row r="60" spans="1:18" s="1" customFormat="1" ht="12.75" customHeight="1">
      <c r="A60" s="3" t="s">
        <v>24</v>
      </c>
      <c r="B60" s="3" t="s">
        <v>25</v>
      </c>
      <c r="C60" s="3" t="s">
        <v>16</v>
      </c>
      <c r="D60" s="3" t="s">
        <v>23</v>
      </c>
      <c r="E60" s="3" t="s">
        <v>214</v>
      </c>
      <c r="K60" s="2">
        <v>1</v>
      </c>
      <c r="O60" s="2">
        <v>1</v>
      </c>
      <c r="Q60" s="2">
        <v>2</v>
      </c>
      <c r="R60" s="2">
        <v>4</v>
      </c>
    </row>
    <row r="61" spans="1:18" s="1" customFormat="1" ht="12.75" customHeight="1">
      <c r="A61" s="3" t="s">
        <v>24</v>
      </c>
      <c r="B61" s="3" t="s">
        <v>25</v>
      </c>
      <c r="C61" s="3" t="s">
        <v>16</v>
      </c>
      <c r="D61" s="3" t="s">
        <v>23</v>
      </c>
      <c r="E61" s="3" t="s">
        <v>147</v>
      </c>
      <c r="F61" s="2">
        <v>1</v>
      </c>
      <c r="R61" s="2">
        <v>1</v>
      </c>
    </row>
    <row r="62" spans="1:18" s="1" customFormat="1" ht="12.75" customHeight="1">
      <c r="A62" s="3" t="s">
        <v>24</v>
      </c>
      <c r="B62" s="3" t="s">
        <v>25</v>
      </c>
      <c r="C62" s="3" t="s">
        <v>16</v>
      </c>
      <c r="D62" s="3" t="s">
        <v>23</v>
      </c>
      <c r="E62" s="3" t="s">
        <v>64</v>
      </c>
      <c r="G62" s="2">
        <v>1</v>
      </c>
      <c r="M62" s="2">
        <v>1</v>
      </c>
      <c r="R62" s="2">
        <v>2</v>
      </c>
    </row>
    <row r="63" spans="1:18" s="1" customFormat="1" ht="12.75" customHeight="1">
      <c r="A63" s="3" t="s">
        <v>24</v>
      </c>
      <c r="B63" s="3" t="s">
        <v>25</v>
      </c>
      <c r="C63" s="3" t="s">
        <v>16</v>
      </c>
      <c r="D63" s="3" t="s">
        <v>23</v>
      </c>
      <c r="E63" s="3" t="s">
        <v>213</v>
      </c>
      <c r="H63" s="2">
        <v>1</v>
      </c>
      <c r="R63" s="2">
        <v>1</v>
      </c>
    </row>
    <row r="64" spans="1:18" s="1" customFormat="1" ht="12.75" customHeight="1">
      <c r="A64" s="3" t="s">
        <v>24</v>
      </c>
      <c r="B64" s="3" t="s">
        <v>25</v>
      </c>
      <c r="C64" s="3" t="s">
        <v>16</v>
      </c>
      <c r="D64" s="3" t="s">
        <v>23</v>
      </c>
      <c r="E64" s="3" t="s">
        <v>212</v>
      </c>
      <c r="P64" s="2">
        <v>1</v>
      </c>
      <c r="R64" s="2">
        <v>1</v>
      </c>
    </row>
    <row r="65" spans="1:18" s="1" customFormat="1" ht="12.75" customHeight="1">
      <c r="A65" s="3" t="s">
        <v>24</v>
      </c>
      <c r="B65" s="3" t="s">
        <v>25</v>
      </c>
      <c r="C65" s="3" t="s">
        <v>16</v>
      </c>
      <c r="D65" s="3" t="s">
        <v>23</v>
      </c>
      <c r="E65" s="3" t="s">
        <v>211</v>
      </c>
      <c r="J65" s="2">
        <v>1</v>
      </c>
      <c r="R65" s="2">
        <v>1</v>
      </c>
    </row>
    <row r="66" spans="1:18" s="1" customFormat="1" ht="12.75" customHeight="1">
      <c r="A66" s="3" t="s">
        <v>24</v>
      </c>
      <c r="B66" s="3" t="s">
        <v>25</v>
      </c>
      <c r="C66" s="3" t="s">
        <v>16</v>
      </c>
      <c r="D66" s="3" t="s">
        <v>23</v>
      </c>
      <c r="E66" s="3" t="s">
        <v>169</v>
      </c>
      <c r="H66" s="2">
        <v>1</v>
      </c>
      <c r="I66" s="2">
        <v>1</v>
      </c>
      <c r="R66" s="2">
        <v>2</v>
      </c>
    </row>
    <row r="67" spans="1:18" s="1" customFormat="1" ht="12.75" customHeight="1">
      <c r="A67" s="3" t="s">
        <v>24</v>
      </c>
      <c r="B67" s="3" t="s">
        <v>25</v>
      </c>
      <c r="C67" s="3" t="s">
        <v>16</v>
      </c>
      <c r="D67" s="3" t="s">
        <v>23</v>
      </c>
      <c r="E67" s="3" t="s">
        <v>178</v>
      </c>
      <c r="Q67" s="2">
        <v>1</v>
      </c>
      <c r="R67" s="2">
        <v>1</v>
      </c>
    </row>
    <row r="68" spans="1:18" s="1" customFormat="1" ht="12.75" customHeight="1">
      <c r="A68" s="3" t="s">
        <v>24</v>
      </c>
      <c r="B68" s="3" t="s">
        <v>25</v>
      </c>
      <c r="C68" s="3" t="s">
        <v>16</v>
      </c>
      <c r="D68" s="3" t="s">
        <v>23</v>
      </c>
      <c r="E68" s="3" t="s">
        <v>167</v>
      </c>
      <c r="M68" s="2">
        <v>1</v>
      </c>
      <c r="R68" s="2">
        <v>1</v>
      </c>
    </row>
    <row r="69" spans="1:18" s="1" customFormat="1" ht="12.75" customHeight="1">
      <c r="A69" s="3" t="s">
        <v>24</v>
      </c>
      <c r="B69" s="3" t="s">
        <v>25</v>
      </c>
      <c r="C69" s="3" t="s">
        <v>16</v>
      </c>
      <c r="D69" s="3" t="s">
        <v>23</v>
      </c>
      <c r="E69" s="3" t="s">
        <v>202</v>
      </c>
      <c r="L69" s="2">
        <v>1</v>
      </c>
      <c r="R69" s="2">
        <v>1</v>
      </c>
    </row>
    <row r="70" spans="1:18" s="1" customFormat="1" ht="12.75" customHeight="1">
      <c r="A70" s="3" t="s">
        <v>24</v>
      </c>
      <c r="B70" s="3" t="s">
        <v>25</v>
      </c>
      <c r="C70" s="3" t="s">
        <v>16</v>
      </c>
      <c r="D70" s="3" t="s">
        <v>23</v>
      </c>
      <c r="E70" s="3" t="s">
        <v>210</v>
      </c>
      <c r="G70" s="2">
        <v>1</v>
      </c>
      <c r="R70" s="2">
        <v>1</v>
      </c>
    </row>
    <row r="71" spans="1:18" s="1" customFormat="1" ht="12.75" customHeight="1">
      <c r="A71" s="3" t="s">
        <v>24</v>
      </c>
      <c r="B71" s="3" t="s">
        <v>25</v>
      </c>
      <c r="C71" s="3" t="s">
        <v>16</v>
      </c>
      <c r="D71" s="3" t="s">
        <v>23</v>
      </c>
      <c r="E71" s="3" t="s">
        <v>209</v>
      </c>
      <c r="L71" s="2">
        <v>1</v>
      </c>
      <c r="R71" s="2">
        <v>1</v>
      </c>
    </row>
    <row r="72" spans="1:18" s="1" customFormat="1" ht="12.75" customHeight="1">
      <c r="A72" s="3" t="s">
        <v>24</v>
      </c>
      <c r="B72" s="3" t="s">
        <v>25</v>
      </c>
      <c r="C72" s="3" t="s">
        <v>16</v>
      </c>
      <c r="D72" s="3" t="s">
        <v>23</v>
      </c>
      <c r="E72" s="3" t="s">
        <v>208</v>
      </c>
      <c r="O72" s="2">
        <v>1</v>
      </c>
      <c r="R72" s="2">
        <v>1</v>
      </c>
    </row>
    <row r="73" spans="1:18" s="1" customFormat="1" ht="12.75" customHeight="1">
      <c r="A73" s="3" t="s">
        <v>24</v>
      </c>
      <c r="B73" s="3" t="s">
        <v>25</v>
      </c>
      <c r="C73" s="3" t="s">
        <v>16</v>
      </c>
      <c r="D73" s="3" t="s">
        <v>23</v>
      </c>
      <c r="E73" s="3" t="s">
        <v>207</v>
      </c>
      <c r="N73" s="2">
        <v>1</v>
      </c>
      <c r="R73" s="2">
        <v>1</v>
      </c>
    </row>
    <row r="74" spans="1:18" s="1" customFormat="1" ht="12.75" customHeight="1">
      <c r="A74" s="3" t="s">
        <v>24</v>
      </c>
      <c r="B74" s="3" t="s">
        <v>25</v>
      </c>
      <c r="C74" s="3" t="s">
        <v>16</v>
      </c>
      <c r="D74" s="3" t="s">
        <v>23</v>
      </c>
      <c r="E74" s="3" t="s">
        <v>137</v>
      </c>
      <c r="I74" s="2">
        <v>1</v>
      </c>
      <c r="R74" s="2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06"/>
  <sheetViews>
    <sheetView view="pageBreakPreview" zoomScale="115" zoomScaleNormal="100" zoomScaleSheetLayoutView="115" workbookViewId="0">
      <pane xSplit="2" ySplit="10" topLeftCell="C80" activePane="bottomRight" state="frozen"/>
      <selection sqref="A1:XFD1"/>
      <selection pane="topRight" sqref="A1:XFD1"/>
      <selection pane="bottomLeft" sqref="A1:XFD1"/>
      <selection pane="bottomRight" activeCell="K87" sqref="K87"/>
    </sheetView>
  </sheetViews>
  <sheetFormatPr defaultRowHeight="12.75"/>
  <cols>
    <col min="1" max="1" width="16.85546875" customWidth="1"/>
    <col min="2" max="2" width="0.85546875" customWidth="1"/>
    <col min="3" max="3" width="10" bestFit="1" customWidth="1"/>
    <col min="4" max="4" width="0.85546875" customWidth="1"/>
    <col min="5" max="5" width="10.5703125" bestFit="1" customWidth="1"/>
    <col min="6" max="6" width="0.85546875" customWidth="1"/>
    <col min="7" max="7" width="9.85546875" bestFit="1" customWidth="1"/>
    <col min="8" max="8" width="0.85546875" customWidth="1"/>
    <col min="9" max="9" width="10.140625" bestFit="1" customWidth="1"/>
    <col min="10" max="10" width="0.85546875" customWidth="1"/>
    <col min="11" max="11" width="8.7109375" bestFit="1" customWidth="1"/>
    <col min="12" max="12" width="0.85546875" customWidth="1"/>
    <col min="13" max="13" width="11.7109375" bestFit="1" customWidth="1"/>
    <col min="14" max="14" width="0.85546875" customWidth="1"/>
    <col min="15" max="15" width="15.85546875" customWidth="1"/>
    <col min="17" max="17" width="23.42578125" bestFit="1" customWidth="1"/>
    <col min="18" max="18" width="0.42578125" customWidth="1"/>
    <col min="19" max="19" width="13" bestFit="1" customWidth="1"/>
    <col min="20" max="20" width="0.7109375" customWidth="1"/>
    <col min="22" max="22" width="10.85546875" bestFit="1" customWidth="1"/>
    <col min="23" max="23" width="10.42578125" bestFit="1" customWidth="1"/>
    <col min="24" max="25" width="9.85546875" bestFit="1" customWidth="1"/>
  </cols>
  <sheetData>
    <row r="1" spans="1:26">
      <c r="A1" s="5" t="s">
        <v>303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 t="s">
        <v>344</v>
      </c>
      <c r="U1" s="25"/>
    </row>
    <row r="2" spans="1:26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Q2" s="25" t="s">
        <v>329</v>
      </c>
      <c r="R2" s="25"/>
      <c r="S2" s="26">
        <v>8.9600000000000009</v>
      </c>
      <c r="T2" s="25"/>
      <c r="U2" s="25"/>
    </row>
    <row r="3" spans="1:26">
      <c r="A3" s="7" t="s">
        <v>304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 t="s">
        <v>366</v>
      </c>
      <c r="Q3" s="27" t="s">
        <v>358</v>
      </c>
      <c r="R3" s="25"/>
      <c r="S3" s="26">
        <v>0</v>
      </c>
      <c r="T3" s="25" t="s">
        <v>331</v>
      </c>
      <c r="U3" s="25"/>
    </row>
    <row r="4" spans="1:26">
      <c r="A4" s="7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Q4" s="27" t="s">
        <v>359</v>
      </c>
      <c r="R4" s="25"/>
      <c r="S4" s="26">
        <v>3.61</v>
      </c>
      <c r="T4" s="25" t="s">
        <v>331</v>
      </c>
      <c r="U4" s="25"/>
    </row>
    <row r="5" spans="1:26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Q5" s="27" t="s">
        <v>360</v>
      </c>
      <c r="R5" s="25"/>
      <c r="S5" s="26">
        <v>3.29</v>
      </c>
      <c r="T5" s="25" t="s">
        <v>331</v>
      </c>
      <c r="U5" s="25"/>
    </row>
    <row r="6" spans="1:26" ht="13.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Q6" s="27" t="s">
        <v>334</v>
      </c>
      <c r="R6" s="25"/>
      <c r="S6" s="26">
        <v>3.12</v>
      </c>
      <c r="T6" s="25" t="s">
        <v>331</v>
      </c>
      <c r="U6" s="25"/>
    </row>
    <row r="7" spans="1:26">
      <c r="A7" s="8" t="s">
        <v>306</v>
      </c>
      <c r="B7" s="9"/>
      <c r="C7" s="10" t="s">
        <v>307</v>
      </c>
      <c r="D7" s="9"/>
      <c r="E7" s="10" t="s">
        <v>308</v>
      </c>
      <c r="F7" s="9"/>
      <c r="G7" s="10" t="s">
        <v>309</v>
      </c>
      <c r="H7" s="9"/>
      <c r="I7" s="10" t="s">
        <v>310</v>
      </c>
      <c r="J7" s="9"/>
      <c r="K7" s="10" t="s">
        <v>311</v>
      </c>
      <c r="L7" s="9"/>
      <c r="M7" s="10" t="s">
        <v>312</v>
      </c>
      <c r="N7" s="9"/>
      <c r="O7" s="11" t="s">
        <v>313</v>
      </c>
      <c r="Q7" s="27" t="s">
        <v>335</v>
      </c>
      <c r="R7" s="25"/>
      <c r="S7" s="26">
        <v>2.79</v>
      </c>
      <c r="T7" s="25" t="s">
        <v>331</v>
      </c>
      <c r="U7" s="25"/>
    </row>
    <row r="8" spans="1:26">
      <c r="A8" s="12"/>
      <c r="B8" s="13"/>
      <c r="C8" s="13"/>
      <c r="D8" s="13"/>
      <c r="E8" s="13"/>
      <c r="F8" s="13"/>
      <c r="G8" s="13" t="s">
        <v>314</v>
      </c>
      <c r="H8" s="13"/>
      <c r="I8" s="13"/>
      <c r="J8" s="13"/>
      <c r="K8" s="13"/>
      <c r="L8" s="13"/>
      <c r="M8" s="13" t="s">
        <v>315</v>
      </c>
      <c r="N8" s="13"/>
      <c r="O8" s="14"/>
      <c r="Q8" s="27" t="s">
        <v>361</v>
      </c>
      <c r="R8" s="25"/>
      <c r="S8" s="26">
        <v>2.5499999999999998</v>
      </c>
      <c r="T8" s="25" t="s">
        <v>331</v>
      </c>
      <c r="U8" s="25"/>
    </row>
    <row r="9" spans="1:26">
      <c r="A9" s="12" t="s">
        <v>316</v>
      </c>
      <c r="B9" s="13"/>
      <c r="C9" s="13" t="s">
        <v>317</v>
      </c>
      <c r="D9" s="13"/>
      <c r="E9" s="13" t="s">
        <v>318</v>
      </c>
      <c r="F9" s="13"/>
      <c r="G9" s="13" t="s">
        <v>319</v>
      </c>
      <c r="H9" s="13"/>
      <c r="I9" s="13" t="s">
        <v>320</v>
      </c>
      <c r="J9" s="13"/>
      <c r="K9" s="13" t="s">
        <v>321</v>
      </c>
      <c r="L9" s="13"/>
      <c r="M9" s="13" t="s">
        <v>322</v>
      </c>
      <c r="N9" s="13"/>
      <c r="O9" s="14" t="s">
        <v>323</v>
      </c>
    </row>
    <row r="10" spans="1:26">
      <c r="A10" s="15" t="s">
        <v>324</v>
      </c>
      <c r="B10" s="13"/>
      <c r="C10" s="16" t="s">
        <v>325</v>
      </c>
      <c r="D10" s="13"/>
      <c r="E10" s="16" t="s">
        <v>325</v>
      </c>
      <c r="F10" s="13"/>
      <c r="G10" s="17" t="s">
        <v>326</v>
      </c>
      <c r="H10" s="13"/>
      <c r="I10" s="16" t="s">
        <v>314</v>
      </c>
      <c r="J10" s="13"/>
      <c r="K10" s="16" t="s">
        <v>325</v>
      </c>
      <c r="L10" s="13"/>
      <c r="M10" s="17" t="s">
        <v>327</v>
      </c>
      <c r="N10" s="13"/>
      <c r="O10" s="18" t="s">
        <v>328</v>
      </c>
      <c r="S10" s="30" t="s">
        <v>337</v>
      </c>
      <c r="T10" s="30"/>
      <c r="U10" s="30" t="s">
        <v>338</v>
      </c>
      <c r="V10" s="30" t="s">
        <v>339</v>
      </c>
      <c r="W10" s="30" t="s">
        <v>340</v>
      </c>
      <c r="X10" s="30" t="s">
        <v>341</v>
      </c>
      <c r="Y10" s="30" t="s">
        <v>342</v>
      </c>
      <c r="Z10" s="30" t="s">
        <v>343</v>
      </c>
    </row>
    <row r="12" spans="1:26">
      <c r="A12">
        <f>+'5-8" W C'!E3*1000</f>
        <v>0</v>
      </c>
      <c r="C12">
        <f>+'5-8" W C'!R3</f>
        <v>1578</v>
      </c>
      <c r="E12">
        <f>+C12</f>
        <v>1578</v>
      </c>
      <c r="G12" s="35">
        <f>+A12*C12</f>
        <v>0</v>
      </c>
      <c r="H12" s="35"/>
      <c r="I12" s="35">
        <f>+G12</f>
        <v>0</v>
      </c>
      <c r="K12">
        <f>$E$102-E12</f>
        <v>4721</v>
      </c>
      <c r="M12" s="23">
        <f t="shared" ref="M12:M13" si="0">(A12*K12)+I12</f>
        <v>0</v>
      </c>
      <c r="O12" s="24">
        <f>M12/$M$102</f>
        <v>0</v>
      </c>
      <c r="Q12">
        <f>SUM(S12:Z12)</f>
        <v>14138.880000000001</v>
      </c>
      <c r="S12" s="31">
        <f>$S$2*C12</f>
        <v>14138.880000000001</v>
      </c>
    </row>
    <row r="13" spans="1:26">
      <c r="A13">
        <f>+'5-8" W C'!E4*1000</f>
        <v>1000</v>
      </c>
      <c r="C13">
        <f>+'5-8" W C'!R4</f>
        <v>1283</v>
      </c>
      <c r="E13">
        <f>+E12+C13</f>
        <v>2861</v>
      </c>
      <c r="G13" s="35">
        <f>+A13*C13</f>
        <v>1283000</v>
      </c>
      <c r="H13" s="35"/>
      <c r="I13" s="35">
        <f>+G13+I12</f>
        <v>1283000</v>
      </c>
      <c r="K13">
        <f>$E$102-E13</f>
        <v>3438</v>
      </c>
      <c r="M13" s="23">
        <f t="shared" si="0"/>
        <v>4721000</v>
      </c>
      <c r="O13" s="24">
        <f>M13/$M$102</f>
        <v>0.18420539232900229</v>
      </c>
      <c r="Q13">
        <f t="shared" ref="Q13:Q76" si="1">SUM(S13:Z13)</f>
        <v>11495.68</v>
      </c>
      <c r="S13" s="31">
        <f t="shared" ref="S13:S76" si="2">$S$2*C13</f>
        <v>11495.68</v>
      </c>
      <c r="V13">
        <f>$S$4*((A13-1000)/1000)*C13</f>
        <v>0</v>
      </c>
    </row>
    <row r="14" spans="1:26">
      <c r="A14">
        <f>+'5-8" W C'!E5*1000</f>
        <v>2000</v>
      </c>
      <c r="C14">
        <f>+'5-8" W C'!R5</f>
        <v>941</v>
      </c>
      <c r="E14">
        <f t="shared" ref="E14:E77" si="3">+E13+C14</f>
        <v>3802</v>
      </c>
      <c r="G14" s="35">
        <f t="shared" ref="G14:G77" si="4">+A14*C14</f>
        <v>1882000</v>
      </c>
      <c r="H14" s="35"/>
      <c r="I14" s="35">
        <f t="shared" ref="I14:I77" si="5">+G14+I13</f>
        <v>3165000</v>
      </c>
      <c r="K14">
        <f t="shared" ref="K14:K77" si="6">$E$102-E14</f>
        <v>2497</v>
      </c>
      <c r="M14" s="23">
        <f t="shared" ref="M14:M77" si="7">(A14*K14)+I14</f>
        <v>8159000</v>
      </c>
      <c r="O14" s="24">
        <f t="shared" ref="O14:O77" si="8">M14/$M$102</f>
        <v>0.31835030629365174</v>
      </c>
      <c r="Q14">
        <f t="shared" si="1"/>
        <v>11828.37</v>
      </c>
      <c r="S14" s="31">
        <f t="shared" si="2"/>
        <v>8431.36</v>
      </c>
      <c r="V14">
        <f t="shared" ref="V14:V21" si="9">$S$4*((A14-1000)/1000)*C14</f>
        <v>3397.0099999999998</v>
      </c>
    </row>
    <row r="15" spans="1:26">
      <c r="A15">
        <f>+'5-8" W C'!E6*1000</f>
        <v>3000</v>
      </c>
      <c r="C15">
        <f>+'5-8" W C'!R6</f>
        <v>703</v>
      </c>
      <c r="E15">
        <f t="shared" si="3"/>
        <v>4505</v>
      </c>
      <c r="G15" s="35">
        <f t="shared" si="4"/>
        <v>2109000</v>
      </c>
      <c r="H15" s="35"/>
      <c r="I15" s="35">
        <f t="shared" si="5"/>
        <v>5274000</v>
      </c>
      <c r="K15">
        <f t="shared" si="6"/>
        <v>1794</v>
      </c>
      <c r="M15" s="23">
        <f t="shared" si="7"/>
        <v>10656000</v>
      </c>
      <c r="O15" s="24">
        <f t="shared" si="8"/>
        <v>0.41577900035116472</v>
      </c>
      <c r="Q15">
        <f t="shared" si="1"/>
        <v>11374.54</v>
      </c>
      <c r="S15" s="31">
        <f t="shared" si="2"/>
        <v>6298.880000000001</v>
      </c>
      <c r="V15">
        <f t="shared" si="9"/>
        <v>5075.66</v>
      </c>
    </row>
    <row r="16" spans="1:26">
      <c r="A16">
        <f>+'5-8" W C'!E7*1000</f>
        <v>4000</v>
      </c>
      <c r="C16">
        <f>+'5-8" W C'!R7</f>
        <v>496</v>
      </c>
      <c r="E16">
        <f t="shared" si="3"/>
        <v>5001</v>
      </c>
      <c r="G16" s="35">
        <f t="shared" si="4"/>
        <v>1984000</v>
      </c>
      <c r="H16" s="35"/>
      <c r="I16" s="35">
        <f t="shared" si="5"/>
        <v>7258000</v>
      </c>
      <c r="K16">
        <f t="shared" si="6"/>
        <v>1298</v>
      </c>
      <c r="M16" s="23">
        <f t="shared" si="7"/>
        <v>12450000</v>
      </c>
      <c r="O16" s="24">
        <f t="shared" si="8"/>
        <v>0.48577782980217721</v>
      </c>
      <c r="Q16">
        <f t="shared" si="1"/>
        <v>9815.84</v>
      </c>
      <c r="S16" s="31">
        <f t="shared" si="2"/>
        <v>4444.1600000000008</v>
      </c>
      <c r="V16">
        <f t="shared" si="9"/>
        <v>5371.68</v>
      </c>
    </row>
    <row r="17" spans="1:23">
      <c r="A17">
        <f>+'5-8" W C'!E8*1000</f>
        <v>5000</v>
      </c>
      <c r="C17">
        <f>+'5-8" W C'!R8</f>
        <v>268</v>
      </c>
      <c r="E17">
        <f t="shared" si="3"/>
        <v>5269</v>
      </c>
      <c r="G17" s="35">
        <f t="shared" si="4"/>
        <v>1340000</v>
      </c>
      <c r="H17" s="35"/>
      <c r="I17" s="35">
        <f t="shared" si="5"/>
        <v>8598000</v>
      </c>
      <c r="K17">
        <f t="shared" si="6"/>
        <v>1030</v>
      </c>
      <c r="M17" s="23">
        <f t="shared" si="7"/>
        <v>13748000</v>
      </c>
      <c r="O17" s="24">
        <f t="shared" si="8"/>
        <v>0.53642358266026768</v>
      </c>
      <c r="Q17">
        <f t="shared" si="1"/>
        <v>6271.2000000000007</v>
      </c>
      <c r="S17" s="31">
        <f t="shared" si="2"/>
        <v>2401.2800000000002</v>
      </c>
      <c r="V17">
        <f t="shared" si="9"/>
        <v>3869.92</v>
      </c>
    </row>
    <row r="18" spans="1:23">
      <c r="A18">
        <f>+'5-8" W C'!E9*1000</f>
        <v>6000</v>
      </c>
      <c r="C18">
        <f>+'5-8" W C'!R9</f>
        <v>185</v>
      </c>
      <c r="E18">
        <f t="shared" si="3"/>
        <v>5454</v>
      </c>
      <c r="G18" s="35">
        <f t="shared" si="4"/>
        <v>1110000</v>
      </c>
      <c r="H18" s="35"/>
      <c r="I18" s="35">
        <f t="shared" si="5"/>
        <v>9708000</v>
      </c>
      <c r="K18">
        <f t="shared" si="6"/>
        <v>845</v>
      </c>
      <c r="M18" s="23">
        <f t="shared" si="7"/>
        <v>14778000</v>
      </c>
      <c r="O18" s="24">
        <f t="shared" si="8"/>
        <v>0.57661243123024697</v>
      </c>
      <c r="Q18">
        <f t="shared" si="1"/>
        <v>4996.8500000000004</v>
      </c>
      <c r="S18" s="31">
        <f t="shared" si="2"/>
        <v>1657.6000000000001</v>
      </c>
      <c r="V18">
        <f t="shared" si="9"/>
        <v>3339.25</v>
      </c>
    </row>
    <row r="19" spans="1:23">
      <c r="A19">
        <f>+'5-8" W C'!E10*1000</f>
        <v>7000</v>
      </c>
      <c r="C19">
        <f>+'5-8" W C'!R10</f>
        <v>120</v>
      </c>
      <c r="E19">
        <f t="shared" si="3"/>
        <v>5574</v>
      </c>
      <c r="G19" s="35">
        <f t="shared" si="4"/>
        <v>840000</v>
      </c>
      <c r="H19" s="35"/>
      <c r="I19" s="35">
        <f t="shared" si="5"/>
        <v>10548000</v>
      </c>
      <c r="K19">
        <f t="shared" si="6"/>
        <v>725</v>
      </c>
      <c r="M19" s="23">
        <f t="shared" si="7"/>
        <v>15623000</v>
      </c>
      <c r="O19" s="24">
        <f t="shared" si="8"/>
        <v>0.60958289437746305</v>
      </c>
      <c r="Q19">
        <f t="shared" si="1"/>
        <v>3674.3999999999996</v>
      </c>
      <c r="S19" s="31">
        <f t="shared" si="2"/>
        <v>1075.2</v>
      </c>
      <c r="V19">
        <f t="shared" si="9"/>
        <v>2599.1999999999998</v>
      </c>
    </row>
    <row r="20" spans="1:23">
      <c r="A20">
        <f>+'5-8" W C'!E11*1000</f>
        <v>8000</v>
      </c>
      <c r="C20">
        <f>+'5-8" W C'!R11</f>
        <v>96</v>
      </c>
      <c r="E20">
        <f t="shared" si="3"/>
        <v>5670</v>
      </c>
      <c r="G20" s="35">
        <f t="shared" si="4"/>
        <v>768000</v>
      </c>
      <c r="H20" s="35"/>
      <c r="I20" s="35">
        <f t="shared" si="5"/>
        <v>11316000</v>
      </c>
      <c r="K20">
        <f t="shared" si="6"/>
        <v>629</v>
      </c>
      <c r="M20" s="23">
        <f t="shared" si="7"/>
        <v>16348000</v>
      </c>
      <c r="O20" s="24">
        <f t="shared" si="8"/>
        <v>0.63787116157477852</v>
      </c>
      <c r="Q20">
        <f t="shared" si="1"/>
        <v>3286.08</v>
      </c>
      <c r="S20" s="31">
        <f t="shared" si="2"/>
        <v>860.16000000000008</v>
      </c>
      <c r="V20">
        <f t="shared" si="9"/>
        <v>2425.92</v>
      </c>
    </row>
    <row r="21" spans="1:23">
      <c r="A21">
        <f>+'5-8" W C'!E12*1000</f>
        <v>9000</v>
      </c>
      <c r="C21">
        <f>+'5-8" W C'!R12</f>
        <v>81</v>
      </c>
      <c r="E21">
        <f t="shared" si="3"/>
        <v>5751</v>
      </c>
      <c r="G21" s="35">
        <f t="shared" si="4"/>
        <v>729000</v>
      </c>
      <c r="H21" s="35"/>
      <c r="I21" s="35">
        <f t="shared" si="5"/>
        <v>12045000</v>
      </c>
      <c r="K21">
        <f t="shared" si="6"/>
        <v>548</v>
      </c>
      <c r="M21" s="23">
        <f t="shared" si="7"/>
        <v>16977000</v>
      </c>
      <c r="O21" s="24">
        <f t="shared" si="8"/>
        <v>0.66241367201217372</v>
      </c>
      <c r="Q21">
        <f t="shared" si="1"/>
        <v>3065.04</v>
      </c>
      <c r="S21" s="31">
        <f t="shared" si="2"/>
        <v>725.7600000000001</v>
      </c>
      <c r="V21">
        <f t="shared" si="9"/>
        <v>2339.2799999999997</v>
      </c>
    </row>
    <row r="22" spans="1:23">
      <c r="A22">
        <f>+'5-8" W C'!E13*1000</f>
        <v>10000</v>
      </c>
      <c r="C22">
        <f>+'5-8" W C'!R13</f>
        <v>65</v>
      </c>
      <c r="E22">
        <f t="shared" si="3"/>
        <v>5816</v>
      </c>
      <c r="G22" s="35">
        <f t="shared" si="4"/>
        <v>650000</v>
      </c>
      <c r="H22" s="35"/>
      <c r="I22" s="35">
        <f t="shared" si="5"/>
        <v>12695000</v>
      </c>
      <c r="K22">
        <f t="shared" si="6"/>
        <v>483</v>
      </c>
      <c r="M22" s="23">
        <f t="shared" si="7"/>
        <v>17525000</v>
      </c>
      <c r="O22" s="24">
        <f t="shared" si="8"/>
        <v>0.68379570018338598</v>
      </c>
      <c r="Q22">
        <f t="shared" si="1"/>
        <v>2694.25</v>
      </c>
      <c r="S22" s="31">
        <f t="shared" si="2"/>
        <v>582.40000000000009</v>
      </c>
      <c r="V22" s="34">
        <f>$S$4*9*C22</f>
        <v>2111.85</v>
      </c>
      <c r="W22">
        <f>$S$5*((A22-10000)/1000)*C22</f>
        <v>0</v>
      </c>
    </row>
    <row r="23" spans="1:23">
      <c r="A23">
        <f>+'5-8" W C'!E14*1000</f>
        <v>11000</v>
      </c>
      <c r="C23">
        <f>+'5-8" W C'!R14</f>
        <v>47</v>
      </c>
      <c r="E23">
        <f t="shared" si="3"/>
        <v>5863</v>
      </c>
      <c r="G23" s="35">
        <f t="shared" si="4"/>
        <v>517000</v>
      </c>
      <c r="H23" s="35"/>
      <c r="I23" s="35">
        <f t="shared" si="5"/>
        <v>13212000</v>
      </c>
      <c r="K23">
        <f t="shared" si="6"/>
        <v>436</v>
      </c>
      <c r="M23" s="23">
        <f t="shared" si="7"/>
        <v>18008000</v>
      </c>
      <c r="O23" s="24">
        <f t="shared" si="8"/>
        <v>0.70264153888173553</v>
      </c>
      <c r="Q23">
        <f t="shared" si="1"/>
        <v>2102.7800000000002</v>
      </c>
      <c r="S23" s="31">
        <f t="shared" si="2"/>
        <v>421.12000000000006</v>
      </c>
      <c r="V23" s="34">
        <f t="shared" ref="V23:V86" si="10">$S$4*9*C23</f>
        <v>1527.0300000000002</v>
      </c>
      <c r="W23">
        <f t="shared" ref="W23:W36" si="11">$S$5*((A23-10000)/1000)*C23</f>
        <v>154.63</v>
      </c>
    </row>
    <row r="24" spans="1:23">
      <c r="A24">
        <f>+'5-8" W C'!E15*1000</f>
        <v>12000</v>
      </c>
      <c r="C24">
        <f>+'5-8" W C'!R15</f>
        <v>43</v>
      </c>
      <c r="E24">
        <f t="shared" si="3"/>
        <v>5906</v>
      </c>
      <c r="G24" s="35">
        <f t="shared" si="4"/>
        <v>516000</v>
      </c>
      <c r="H24" s="35"/>
      <c r="I24" s="35">
        <f t="shared" si="5"/>
        <v>13728000</v>
      </c>
      <c r="K24">
        <f t="shared" si="6"/>
        <v>393</v>
      </c>
      <c r="M24" s="23">
        <f t="shared" si="7"/>
        <v>18444000</v>
      </c>
      <c r="O24" s="24">
        <f t="shared" si="8"/>
        <v>0.71965351749970741</v>
      </c>
      <c r="Q24">
        <f t="shared" si="1"/>
        <v>2065.29</v>
      </c>
      <c r="S24" s="31">
        <f t="shared" si="2"/>
        <v>385.28000000000003</v>
      </c>
      <c r="V24" s="34">
        <f t="shared" si="10"/>
        <v>1397.0700000000002</v>
      </c>
      <c r="W24">
        <f t="shared" si="11"/>
        <v>282.94</v>
      </c>
    </row>
    <row r="25" spans="1:23">
      <c r="A25">
        <f>+'5-8" W C'!E16*1000</f>
        <v>13000</v>
      </c>
      <c r="C25">
        <f>+'5-8" W C'!R16</f>
        <v>43</v>
      </c>
      <c r="E25">
        <f t="shared" si="3"/>
        <v>5949</v>
      </c>
      <c r="G25" s="35">
        <f t="shared" si="4"/>
        <v>559000</v>
      </c>
      <c r="H25" s="35"/>
      <c r="I25" s="35">
        <f t="shared" si="5"/>
        <v>14287000</v>
      </c>
      <c r="K25">
        <f t="shared" si="6"/>
        <v>350</v>
      </c>
      <c r="M25" s="23">
        <f t="shared" si="7"/>
        <v>18837000</v>
      </c>
      <c r="O25" s="24">
        <f t="shared" si="8"/>
        <v>0.7349877092356315</v>
      </c>
      <c r="Q25">
        <f t="shared" si="1"/>
        <v>2206.7600000000002</v>
      </c>
      <c r="S25" s="31">
        <f t="shared" si="2"/>
        <v>385.28000000000003</v>
      </c>
      <c r="V25" s="34">
        <f t="shared" si="10"/>
        <v>1397.0700000000002</v>
      </c>
      <c r="W25">
        <f t="shared" si="11"/>
        <v>424.41</v>
      </c>
    </row>
    <row r="26" spans="1:23">
      <c r="A26">
        <f>+'5-8" W C'!E17*1000</f>
        <v>14000</v>
      </c>
      <c r="C26">
        <f>+'5-8" W C'!R17</f>
        <v>32</v>
      </c>
      <c r="E26">
        <f t="shared" si="3"/>
        <v>5981</v>
      </c>
      <c r="G26" s="35">
        <f t="shared" si="4"/>
        <v>448000</v>
      </c>
      <c r="H26" s="35"/>
      <c r="I26" s="35">
        <f t="shared" si="5"/>
        <v>14735000</v>
      </c>
      <c r="K26">
        <f t="shared" si="6"/>
        <v>318</v>
      </c>
      <c r="M26" s="23">
        <f t="shared" si="7"/>
        <v>19187000</v>
      </c>
      <c r="O26" s="24">
        <f t="shared" si="8"/>
        <v>0.74864411408950793</v>
      </c>
      <c r="Q26">
        <f t="shared" si="1"/>
        <v>1747.52</v>
      </c>
      <c r="S26" s="31">
        <f t="shared" si="2"/>
        <v>286.72000000000003</v>
      </c>
      <c r="V26" s="34">
        <f t="shared" si="10"/>
        <v>1039.68</v>
      </c>
      <c r="W26">
        <f t="shared" si="11"/>
        <v>421.12</v>
      </c>
    </row>
    <row r="27" spans="1:23">
      <c r="A27">
        <f>+'5-8" W C'!E18*1000</f>
        <v>15000</v>
      </c>
      <c r="C27">
        <f>+'5-8" W C'!R18</f>
        <v>36</v>
      </c>
      <c r="E27">
        <f t="shared" si="3"/>
        <v>6017</v>
      </c>
      <c r="G27" s="35">
        <f t="shared" si="4"/>
        <v>540000</v>
      </c>
      <c r="H27" s="35"/>
      <c r="I27" s="35">
        <f t="shared" si="5"/>
        <v>15275000</v>
      </c>
      <c r="K27">
        <f t="shared" si="6"/>
        <v>282</v>
      </c>
      <c r="M27" s="23">
        <f t="shared" si="7"/>
        <v>19505000</v>
      </c>
      <c r="O27" s="24">
        <f t="shared" si="8"/>
        <v>0.76105193335674426</v>
      </c>
      <c r="Q27">
        <f t="shared" si="1"/>
        <v>2084.4</v>
      </c>
      <c r="S27" s="31">
        <f t="shared" si="2"/>
        <v>322.56000000000006</v>
      </c>
      <c r="V27" s="34">
        <f t="shared" si="10"/>
        <v>1169.6400000000001</v>
      </c>
      <c r="W27">
        <f t="shared" si="11"/>
        <v>592.19999999999993</v>
      </c>
    </row>
    <row r="28" spans="1:23">
      <c r="A28">
        <f>+'5-8" W C'!E19*1000</f>
        <v>16000</v>
      </c>
      <c r="C28">
        <f>+'5-8" W C'!R19</f>
        <v>28</v>
      </c>
      <c r="E28">
        <f t="shared" si="3"/>
        <v>6045</v>
      </c>
      <c r="G28" s="35">
        <f t="shared" si="4"/>
        <v>448000</v>
      </c>
      <c r="H28" s="35"/>
      <c r="I28" s="35">
        <f t="shared" si="5"/>
        <v>15723000</v>
      </c>
      <c r="K28">
        <f t="shared" si="6"/>
        <v>254</v>
      </c>
      <c r="M28" s="23">
        <f t="shared" si="7"/>
        <v>19787000</v>
      </c>
      <c r="O28" s="24">
        <f t="shared" si="8"/>
        <v>0.7720550938390105</v>
      </c>
      <c r="Q28">
        <f t="shared" si="1"/>
        <v>1713.3200000000002</v>
      </c>
      <c r="S28" s="31">
        <f t="shared" si="2"/>
        <v>250.88000000000002</v>
      </c>
      <c r="V28" s="34">
        <f t="shared" si="10"/>
        <v>909.72</v>
      </c>
      <c r="W28">
        <f t="shared" si="11"/>
        <v>552.72</v>
      </c>
    </row>
    <row r="29" spans="1:23">
      <c r="A29">
        <f>+'5-8" W C'!E20*1000</f>
        <v>17000</v>
      </c>
      <c r="C29">
        <f>+'5-8" W C'!R20</f>
        <v>21</v>
      </c>
      <c r="E29">
        <f t="shared" si="3"/>
        <v>6066</v>
      </c>
      <c r="G29" s="35">
        <f t="shared" si="4"/>
        <v>357000</v>
      </c>
      <c r="H29" s="35"/>
      <c r="I29" s="35">
        <f t="shared" si="5"/>
        <v>16080000</v>
      </c>
      <c r="K29">
        <f t="shared" si="6"/>
        <v>233</v>
      </c>
      <c r="M29" s="23">
        <f t="shared" si="7"/>
        <v>20041000</v>
      </c>
      <c r="O29" s="24">
        <f t="shared" si="8"/>
        <v>0.78196574193296653</v>
      </c>
      <c r="Q29">
        <f t="shared" si="1"/>
        <v>1354.08</v>
      </c>
      <c r="S29" s="31">
        <f t="shared" si="2"/>
        <v>188.16000000000003</v>
      </c>
      <c r="V29" s="34">
        <f t="shared" si="10"/>
        <v>682.29000000000008</v>
      </c>
      <c r="W29">
        <f t="shared" si="11"/>
        <v>483.63</v>
      </c>
    </row>
    <row r="30" spans="1:23">
      <c r="A30">
        <f>+'5-8" W C'!E21*1000</f>
        <v>18000</v>
      </c>
      <c r="C30">
        <f>+'5-8" W C'!R21</f>
        <v>21</v>
      </c>
      <c r="E30">
        <f t="shared" si="3"/>
        <v>6087</v>
      </c>
      <c r="G30" s="35">
        <f t="shared" si="4"/>
        <v>378000</v>
      </c>
      <c r="H30" s="35"/>
      <c r="I30" s="35">
        <f t="shared" si="5"/>
        <v>16458000</v>
      </c>
      <c r="K30">
        <f t="shared" si="6"/>
        <v>212</v>
      </c>
      <c r="M30" s="23">
        <f t="shared" si="7"/>
        <v>20274000</v>
      </c>
      <c r="O30" s="24">
        <f t="shared" si="8"/>
        <v>0.79105700573569004</v>
      </c>
      <c r="Q30">
        <f t="shared" si="1"/>
        <v>1423.17</v>
      </c>
      <c r="S30" s="31">
        <f t="shared" si="2"/>
        <v>188.16000000000003</v>
      </c>
      <c r="V30" s="34">
        <f t="shared" si="10"/>
        <v>682.29000000000008</v>
      </c>
      <c r="W30">
        <f t="shared" si="11"/>
        <v>552.72</v>
      </c>
    </row>
    <row r="31" spans="1:23">
      <c r="A31">
        <f>+'5-8" W C'!E22*1000</f>
        <v>19000</v>
      </c>
      <c r="C31">
        <f>+'5-8" W C'!R22</f>
        <v>15</v>
      </c>
      <c r="E31">
        <f t="shared" si="3"/>
        <v>6102</v>
      </c>
      <c r="G31" s="35">
        <f t="shared" si="4"/>
        <v>285000</v>
      </c>
      <c r="H31" s="35"/>
      <c r="I31" s="35">
        <f t="shared" si="5"/>
        <v>16743000</v>
      </c>
      <c r="K31">
        <f t="shared" si="6"/>
        <v>197</v>
      </c>
      <c r="M31" s="23">
        <f t="shared" si="7"/>
        <v>20486000</v>
      </c>
      <c r="O31" s="24">
        <f t="shared" si="8"/>
        <v>0.79932888524718093</v>
      </c>
      <c r="Q31">
        <f t="shared" si="1"/>
        <v>1065.9000000000001</v>
      </c>
      <c r="S31" s="31">
        <f t="shared" si="2"/>
        <v>134.4</v>
      </c>
      <c r="V31" s="34">
        <f t="shared" si="10"/>
        <v>487.35</v>
      </c>
      <c r="W31">
        <f t="shared" si="11"/>
        <v>444.15</v>
      </c>
    </row>
    <row r="32" spans="1:23">
      <c r="A32">
        <f>+'5-8" W C'!E23*1000</f>
        <v>20000</v>
      </c>
      <c r="C32">
        <f>+'5-8" W C'!R23</f>
        <v>15</v>
      </c>
      <c r="E32">
        <f t="shared" si="3"/>
        <v>6117</v>
      </c>
      <c r="G32" s="35">
        <f t="shared" si="4"/>
        <v>300000</v>
      </c>
      <c r="H32" s="35"/>
      <c r="I32" s="35">
        <f t="shared" si="5"/>
        <v>17043000</v>
      </c>
      <c r="K32">
        <f t="shared" si="6"/>
        <v>182</v>
      </c>
      <c r="M32" s="23">
        <f t="shared" si="7"/>
        <v>20683000</v>
      </c>
      <c r="O32" s="24">
        <f t="shared" si="8"/>
        <v>0.80701549026493424</v>
      </c>
      <c r="Q32">
        <f t="shared" si="1"/>
        <v>1115.25</v>
      </c>
      <c r="S32" s="31">
        <f t="shared" si="2"/>
        <v>134.4</v>
      </c>
      <c r="V32" s="34">
        <f t="shared" si="10"/>
        <v>487.35</v>
      </c>
      <c r="W32">
        <f t="shared" si="11"/>
        <v>493.5</v>
      </c>
    </row>
    <row r="33" spans="1:24">
      <c r="A33">
        <f>+'5-8" W C'!E24*1000</f>
        <v>21000</v>
      </c>
      <c r="C33">
        <f>+'5-8" W C'!R24</f>
        <v>7</v>
      </c>
      <c r="E33">
        <f t="shared" si="3"/>
        <v>6124</v>
      </c>
      <c r="G33" s="35">
        <f t="shared" si="4"/>
        <v>147000</v>
      </c>
      <c r="H33" s="35"/>
      <c r="I33" s="35">
        <f t="shared" si="5"/>
        <v>17190000</v>
      </c>
      <c r="K33">
        <f t="shared" si="6"/>
        <v>175</v>
      </c>
      <c r="M33" s="23">
        <f t="shared" si="7"/>
        <v>20865000</v>
      </c>
      <c r="O33" s="24">
        <f t="shared" si="8"/>
        <v>0.81411682078894998</v>
      </c>
      <c r="Q33">
        <f t="shared" si="1"/>
        <v>543.48</v>
      </c>
      <c r="S33" s="31">
        <f t="shared" si="2"/>
        <v>62.720000000000006</v>
      </c>
      <c r="V33" s="34">
        <f t="shared" si="10"/>
        <v>227.43</v>
      </c>
      <c r="W33">
        <f t="shared" si="11"/>
        <v>253.32999999999998</v>
      </c>
    </row>
    <row r="34" spans="1:24">
      <c r="A34">
        <f>+'5-8" W C'!E25*1000</f>
        <v>22000</v>
      </c>
      <c r="C34">
        <f>+'5-8" W C'!R25</f>
        <v>9</v>
      </c>
      <c r="E34">
        <f t="shared" si="3"/>
        <v>6133</v>
      </c>
      <c r="G34" s="35">
        <f t="shared" si="4"/>
        <v>198000</v>
      </c>
      <c r="H34" s="35"/>
      <c r="I34" s="35">
        <f t="shared" si="5"/>
        <v>17388000</v>
      </c>
      <c r="K34">
        <f t="shared" si="6"/>
        <v>166</v>
      </c>
      <c r="M34" s="23">
        <f t="shared" si="7"/>
        <v>21040000</v>
      </c>
      <c r="O34" s="24">
        <f t="shared" si="8"/>
        <v>0.82094502321588825</v>
      </c>
      <c r="Q34">
        <f t="shared" si="1"/>
        <v>728.37000000000012</v>
      </c>
      <c r="S34" s="31">
        <f t="shared" si="2"/>
        <v>80.640000000000015</v>
      </c>
      <c r="V34" s="34">
        <f t="shared" si="10"/>
        <v>292.41000000000003</v>
      </c>
      <c r="W34">
        <f t="shared" si="11"/>
        <v>355.32000000000005</v>
      </c>
    </row>
    <row r="35" spans="1:24">
      <c r="A35">
        <f>+'5-8" W C'!E26*1000</f>
        <v>23000</v>
      </c>
      <c r="C35">
        <f>+'5-8" W C'!R26</f>
        <v>13</v>
      </c>
      <c r="E35">
        <f t="shared" si="3"/>
        <v>6146</v>
      </c>
      <c r="G35" s="35">
        <f t="shared" si="4"/>
        <v>299000</v>
      </c>
      <c r="H35" s="35"/>
      <c r="I35" s="35">
        <f t="shared" si="5"/>
        <v>17687000</v>
      </c>
      <c r="K35">
        <f t="shared" si="6"/>
        <v>153</v>
      </c>
      <c r="M35" s="23">
        <f t="shared" si="7"/>
        <v>21206000</v>
      </c>
      <c r="O35" s="24">
        <f t="shared" si="8"/>
        <v>0.82742206094658399</v>
      </c>
      <c r="Q35">
        <f t="shared" si="1"/>
        <v>1094.8600000000001</v>
      </c>
      <c r="S35" s="31">
        <f t="shared" si="2"/>
        <v>116.48000000000002</v>
      </c>
      <c r="V35" s="34">
        <f t="shared" si="10"/>
        <v>422.37</v>
      </c>
      <c r="W35">
        <f t="shared" si="11"/>
        <v>556.01</v>
      </c>
    </row>
    <row r="36" spans="1:24">
      <c r="A36">
        <f>+'5-8" W C'!E27*1000</f>
        <v>24000</v>
      </c>
      <c r="C36">
        <f>+'5-8" W C'!R27</f>
        <v>19</v>
      </c>
      <c r="E36">
        <f t="shared" si="3"/>
        <v>6165</v>
      </c>
      <c r="G36" s="35">
        <f t="shared" si="4"/>
        <v>456000</v>
      </c>
      <c r="H36" s="35"/>
      <c r="I36" s="35">
        <f t="shared" si="5"/>
        <v>18143000</v>
      </c>
      <c r="K36">
        <f t="shared" si="6"/>
        <v>134</v>
      </c>
      <c r="M36" s="23">
        <f t="shared" si="7"/>
        <v>21359000</v>
      </c>
      <c r="O36" s="24">
        <f t="shared" si="8"/>
        <v>0.83339186078270711</v>
      </c>
      <c r="Q36">
        <f t="shared" si="1"/>
        <v>1662.69</v>
      </c>
      <c r="S36" s="31">
        <f t="shared" si="2"/>
        <v>170.24</v>
      </c>
      <c r="V36" s="34">
        <f t="shared" si="10"/>
        <v>617.31000000000006</v>
      </c>
      <c r="W36">
        <f t="shared" si="11"/>
        <v>875.1400000000001</v>
      </c>
    </row>
    <row r="37" spans="1:24">
      <c r="A37">
        <f>+'5-8" W C'!E28*1000</f>
        <v>25000</v>
      </c>
      <c r="C37">
        <f>+'5-8" W C'!R28</f>
        <v>6</v>
      </c>
      <c r="E37">
        <f t="shared" si="3"/>
        <v>6171</v>
      </c>
      <c r="G37" s="35">
        <f t="shared" si="4"/>
        <v>150000</v>
      </c>
      <c r="H37" s="35"/>
      <c r="I37" s="35">
        <f t="shared" si="5"/>
        <v>18293000</v>
      </c>
      <c r="K37">
        <f t="shared" si="6"/>
        <v>128</v>
      </c>
      <c r="M37" s="23">
        <f t="shared" si="7"/>
        <v>21493000</v>
      </c>
      <c r="O37" s="24">
        <f t="shared" si="8"/>
        <v>0.83862031292676265</v>
      </c>
      <c r="Q37">
        <f t="shared" si="1"/>
        <v>544.79999999999995</v>
      </c>
      <c r="S37" s="31">
        <f t="shared" si="2"/>
        <v>53.760000000000005</v>
      </c>
      <c r="V37" s="34">
        <f t="shared" si="10"/>
        <v>194.94</v>
      </c>
      <c r="W37" s="34">
        <f>$S$5*15*C37</f>
        <v>296.10000000000002</v>
      </c>
      <c r="X37">
        <f>$S$6*((A37-25000)/1000)*C37</f>
        <v>0</v>
      </c>
    </row>
    <row r="38" spans="1:24">
      <c r="A38">
        <f>+'5-8" W C'!E29*1000</f>
        <v>26000</v>
      </c>
      <c r="C38">
        <f>+'5-8" W C'!R29</f>
        <v>5</v>
      </c>
      <c r="E38">
        <f t="shared" si="3"/>
        <v>6176</v>
      </c>
      <c r="G38" s="35">
        <f t="shared" si="4"/>
        <v>130000</v>
      </c>
      <c r="H38" s="35"/>
      <c r="I38" s="35">
        <f t="shared" si="5"/>
        <v>18423000</v>
      </c>
      <c r="K38">
        <f t="shared" si="6"/>
        <v>123</v>
      </c>
      <c r="M38" s="23">
        <f t="shared" si="7"/>
        <v>21621000</v>
      </c>
      <c r="O38" s="24">
        <f t="shared" si="8"/>
        <v>0.84361465527332324</v>
      </c>
      <c r="Q38">
        <f t="shared" si="1"/>
        <v>469.6</v>
      </c>
      <c r="S38" s="31">
        <f t="shared" si="2"/>
        <v>44.800000000000004</v>
      </c>
      <c r="V38" s="34">
        <f t="shared" si="10"/>
        <v>162.45000000000002</v>
      </c>
      <c r="W38" s="34">
        <f t="shared" ref="W38:W101" si="12">$S$5*15*C38</f>
        <v>246.75</v>
      </c>
      <c r="X38">
        <f t="shared" ref="X38:X60" si="13">$S$6*((A38-25000)/1000)*C38</f>
        <v>15.600000000000001</v>
      </c>
    </row>
    <row r="39" spans="1:24">
      <c r="A39">
        <f>+'5-8" W C'!E30*1000</f>
        <v>27000</v>
      </c>
      <c r="C39">
        <f>+'5-8" W C'!R30</f>
        <v>6</v>
      </c>
      <c r="E39">
        <f t="shared" si="3"/>
        <v>6182</v>
      </c>
      <c r="G39" s="35">
        <f t="shared" si="4"/>
        <v>162000</v>
      </c>
      <c r="H39" s="35"/>
      <c r="I39" s="35">
        <f t="shared" si="5"/>
        <v>18585000</v>
      </c>
      <c r="K39">
        <f t="shared" si="6"/>
        <v>117</v>
      </c>
      <c r="M39" s="23">
        <f t="shared" si="7"/>
        <v>21744000</v>
      </c>
      <c r="O39" s="24">
        <f t="shared" si="8"/>
        <v>0.84841390612197121</v>
      </c>
      <c r="Q39">
        <f t="shared" si="1"/>
        <v>582.24</v>
      </c>
      <c r="S39" s="31">
        <f t="shared" si="2"/>
        <v>53.760000000000005</v>
      </c>
      <c r="V39" s="34">
        <f t="shared" si="10"/>
        <v>194.94</v>
      </c>
      <c r="W39" s="34">
        <f t="shared" si="12"/>
        <v>296.10000000000002</v>
      </c>
      <c r="X39">
        <f t="shared" si="13"/>
        <v>37.44</v>
      </c>
    </row>
    <row r="40" spans="1:24">
      <c r="A40">
        <f>+'5-8" W C'!E31*1000</f>
        <v>28000</v>
      </c>
      <c r="C40">
        <f>+'5-8" W C'!R31</f>
        <v>6</v>
      </c>
      <c r="E40">
        <f t="shared" si="3"/>
        <v>6188</v>
      </c>
      <c r="G40" s="35">
        <f t="shared" si="4"/>
        <v>168000</v>
      </c>
      <c r="H40" s="35"/>
      <c r="I40" s="35">
        <f t="shared" si="5"/>
        <v>18753000</v>
      </c>
      <c r="K40">
        <f t="shared" si="6"/>
        <v>111</v>
      </c>
      <c r="M40" s="23">
        <f t="shared" si="7"/>
        <v>21861000</v>
      </c>
      <c r="O40" s="24">
        <f t="shared" si="8"/>
        <v>0.85297904717312423</v>
      </c>
      <c r="Q40">
        <f t="shared" si="1"/>
        <v>600.95999999999992</v>
      </c>
      <c r="S40" s="31">
        <f t="shared" si="2"/>
        <v>53.760000000000005</v>
      </c>
      <c r="V40" s="34">
        <f t="shared" si="10"/>
        <v>194.94</v>
      </c>
      <c r="W40" s="34">
        <f t="shared" si="12"/>
        <v>296.10000000000002</v>
      </c>
      <c r="X40">
        <f t="shared" si="13"/>
        <v>56.16</v>
      </c>
    </row>
    <row r="41" spans="1:24">
      <c r="A41">
        <f>+'5-8" W C'!E32*1000</f>
        <v>29000</v>
      </c>
      <c r="C41">
        <f>+'5-8" W C'!R32</f>
        <v>3</v>
      </c>
      <c r="E41">
        <f t="shared" si="3"/>
        <v>6191</v>
      </c>
      <c r="G41" s="35">
        <f t="shared" si="4"/>
        <v>87000</v>
      </c>
      <c r="H41" s="35"/>
      <c r="I41" s="35">
        <f t="shared" si="5"/>
        <v>18840000</v>
      </c>
      <c r="K41">
        <f t="shared" si="6"/>
        <v>108</v>
      </c>
      <c r="M41" s="23">
        <f t="shared" si="7"/>
        <v>21972000</v>
      </c>
      <c r="O41" s="24">
        <f t="shared" si="8"/>
        <v>0.8573100784267822</v>
      </c>
      <c r="Q41">
        <f t="shared" si="1"/>
        <v>309.83999999999997</v>
      </c>
      <c r="S41" s="31">
        <f t="shared" si="2"/>
        <v>26.880000000000003</v>
      </c>
      <c r="V41" s="34">
        <f t="shared" si="10"/>
        <v>97.47</v>
      </c>
      <c r="W41" s="34">
        <f t="shared" si="12"/>
        <v>148.05000000000001</v>
      </c>
      <c r="X41">
        <f t="shared" si="13"/>
        <v>37.44</v>
      </c>
    </row>
    <row r="42" spans="1:24">
      <c r="A42">
        <f>+'5-8" W C'!E33*1000</f>
        <v>30000</v>
      </c>
      <c r="C42">
        <f>+'5-8" W C'!R33</f>
        <v>6</v>
      </c>
      <c r="E42">
        <f t="shared" si="3"/>
        <v>6197</v>
      </c>
      <c r="G42" s="35">
        <f t="shared" si="4"/>
        <v>180000</v>
      </c>
      <c r="H42" s="35"/>
      <c r="I42" s="35">
        <f t="shared" si="5"/>
        <v>19020000</v>
      </c>
      <c r="K42">
        <f t="shared" si="6"/>
        <v>102</v>
      </c>
      <c r="M42" s="23">
        <f t="shared" si="7"/>
        <v>22080000</v>
      </c>
      <c r="O42" s="24">
        <f t="shared" si="8"/>
        <v>0.86152405478169258</v>
      </c>
      <c r="Q42">
        <f t="shared" si="1"/>
        <v>638.4</v>
      </c>
      <c r="S42" s="31">
        <f t="shared" si="2"/>
        <v>53.760000000000005</v>
      </c>
      <c r="V42" s="34">
        <f t="shared" si="10"/>
        <v>194.94</v>
      </c>
      <c r="W42" s="34">
        <f t="shared" si="12"/>
        <v>296.10000000000002</v>
      </c>
      <c r="X42">
        <f t="shared" si="13"/>
        <v>93.600000000000009</v>
      </c>
    </row>
    <row r="43" spans="1:24">
      <c r="A43">
        <f>+'5-8" W C'!E34*1000</f>
        <v>31000</v>
      </c>
      <c r="C43">
        <f>+'5-8" W C'!R34</f>
        <v>3</v>
      </c>
      <c r="E43">
        <f t="shared" si="3"/>
        <v>6200</v>
      </c>
      <c r="G43" s="35">
        <f t="shared" si="4"/>
        <v>93000</v>
      </c>
      <c r="H43" s="35"/>
      <c r="I43" s="35">
        <f t="shared" si="5"/>
        <v>19113000</v>
      </c>
      <c r="K43">
        <f t="shared" si="6"/>
        <v>99</v>
      </c>
      <c r="M43" s="23">
        <f t="shared" si="7"/>
        <v>22182000</v>
      </c>
      <c r="O43" s="24">
        <f t="shared" si="8"/>
        <v>0.86550392133910803</v>
      </c>
      <c r="Q43">
        <f t="shared" si="1"/>
        <v>328.55999999999995</v>
      </c>
      <c r="S43" s="31">
        <f t="shared" si="2"/>
        <v>26.880000000000003</v>
      </c>
      <c r="V43" s="34">
        <f t="shared" si="10"/>
        <v>97.47</v>
      </c>
      <c r="W43" s="34">
        <f t="shared" si="12"/>
        <v>148.05000000000001</v>
      </c>
      <c r="X43">
        <f t="shared" si="13"/>
        <v>56.16</v>
      </c>
    </row>
    <row r="44" spans="1:24">
      <c r="A44">
        <f>+'5-8" W C'!E35*1000</f>
        <v>33000</v>
      </c>
      <c r="C44">
        <f>+'5-8" W C'!R35</f>
        <v>2</v>
      </c>
      <c r="E44">
        <f t="shared" si="3"/>
        <v>6202</v>
      </c>
      <c r="G44" s="35">
        <f t="shared" si="4"/>
        <v>66000</v>
      </c>
      <c r="H44" s="35"/>
      <c r="I44" s="35">
        <f t="shared" si="5"/>
        <v>19179000</v>
      </c>
      <c r="K44">
        <f t="shared" si="6"/>
        <v>97</v>
      </c>
      <c r="M44" s="23">
        <f t="shared" si="7"/>
        <v>22380000</v>
      </c>
      <c r="O44" s="24">
        <f t="shared" si="8"/>
        <v>0.87322954465644387</v>
      </c>
      <c r="Q44">
        <f t="shared" si="1"/>
        <v>231.52000000000004</v>
      </c>
      <c r="S44" s="31">
        <f t="shared" si="2"/>
        <v>17.920000000000002</v>
      </c>
      <c r="V44" s="34">
        <f t="shared" si="10"/>
        <v>64.98</v>
      </c>
      <c r="W44" s="34">
        <f t="shared" si="12"/>
        <v>98.7</v>
      </c>
      <c r="X44">
        <f t="shared" si="13"/>
        <v>49.92</v>
      </c>
    </row>
    <row r="45" spans="1:24">
      <c r="A45">
        <f>+'5-8" W C'!E36*1000</f>
        <v>34000</v>
      </c>
      <c r="C45">
        <f>+'5-8" W C'!R36</f>
        <v>1</v>
      </c>
      <c r="E45">
        <f t="shared" si="3"/>
        <v>6203</v>
      </c>
      <c r="G45" s="35">
        <f t="shared" si="4"/>
        <v>34000</v>
      </c>
      <c r="H45" s="35"/>
      <c r="I45" s="35">
        <f t="shared" si="5"/>
        <v>19213000</v>
      </c>
      <c r="K45">
        <f t="shared" si="6"/>
        <v>96</v>
      </c>
      <c r="M45" s="23">
        <f t="shared" si="7"/>
        <v>22477000</v>
      </c>
      <c r="O45" s="24">
        <f t="shared" si="8"/>
        <v>0.87701431971594679</v>
      </c>
      <c r="Q45">
        <f t="shared" si="1"/>
        <v>118.88000000000001</v>
      </c>
      <c r="S45" s="31">
        <f t="shared" si="2"/>
        <v>8.9600000000000009</v>
      </c>
      <c r="V45" s="34">
        <f t="shared" si="10"/>
        <v>32.49</v>
      </c>
      <c r="W45" s="34">
        <f t="shared" si="12"/>
        <v>49.35</v>
      </c>
      <c r="X45">
        <f t="shared" si="13"/>
        <v>28.080000000000002</v>
      </c>
    </row>
    <row r="46" spans="1:24">
      <c r="A46">
        <f>+'5-8" W C'!E37*1000</f>
        <v>35000</v>
      </c>
      <c r="C46">
        <f>+'5-8" W C'!R37</f>
        <v>3</v>
      </c>
      <c r="E46">
        <f t="shared" si="3"/>
        <v>6206</v>
      </c>
      <c r="G46" s="35">
        <f t="shared" si="4"/>
        <v>105000</v>
      </c>
      <c r="H46" s="35"/>
      <c r="I46" s="35">
        <f t="shared" si="5"/>
        <v>19318000</v>
      </c>
      <c r="K46">
        <f t="shared" si="6"/>
        <v>93</v>
      </c>
      <c r="M46" s="23">
        <f t="shared" si="7"/>
        <v>22573000</v>
      </c>
      <c r="O46" s="24">
        <f t="shared" si="8"/>
        <v>0.88076007647586718</v>
      </c>
      <c r="Q46">
        <f t="shared" si="1"/>
        <v>366</v>
      </c>
      <c r="S46" s="31">
        <f t="shared" si="2"/>
        <v>26.880000000000003</v>
      </c>
      <c r="V46" s="34">
        <f t="shared" si="10"/>
        <v>97.47</v>
      </c>
      <c r="W46" s="34">
        <f t="shared" si="12"/>
        <v>148.05000000000001</v>
      </c>
      <c r="X46">
        <f t="shared" si="13"/>
        <v>93.600000000000009</v>
      </c>
    </row>
    <row r="47" spans="1:24">
      <c r="A47">
        <f>+'5-8" W C'!E38*1000</f>
        <v>36000</v>
      </c>
      <c r="C47">
        <f>+'5-8" W C'!R38</f>
        <v>1</v>
      </c>
      <c r="E47">
        <f t="shared" si="3"/>
        <v>6207</v>
      </c>
      <c r="G47" s="35">
        <f t="shared" si="4"/>
        <v>36000</v>
      </c>
      <c r="H47" s="35"/>
      <c r="I47" s="35">
        <f t="shared" si="5"/>
        <v>19354000</v>
      </c>
      <c r="K47">
        <f t="shared" si="6"/>
        <v>92</v>
      </c>
      <c r="M47" s="23">
        <f t="shared" si="7"/>
        <v>22666000</v>
      </c>
      <c r="O47" s="24">
        <f t="shared" si="8"/>
        <v>0.8843887783370401</v>
      </c>
      <c r="Q47">
        <f t="shared" si="1"/>
        <v>125.12</v>
      </c>
      <c r="S47" s="31">
        <f t="shared" si="2"/>
        <v>8.9600000000000009</v>
      </c>
      <c r="V47" s="34">
        <f t="shared" si="10"/>
        <v>32.49</v>
      </c>
      <c r="W47" s="34">
        <f t="shared" si="12"/>
        <v>49.35</v>
      </c>
      <c r="X47">
        <f t="shared" si="13"/>
        <v>34.32</v>
      </c>
    </row>
    <row r="48" spans="1:24">
      <c r="A48">
        <f>+'5-8" W C'!E39*1000</f>
        <v>37000</v>
      </c>
      <c r="C48">
        <f>+'5-8" W C'!R39</f>
        <v>1</v>
      </c>
      <c r="E48">
        <f t="shared" si="3"/>
        <v>6208</v>
      </c>
      <c r="G48" s="35">
        <f t="shared" si="4"/>
        <v>37000</v>
      </c>
      <c r="H48" s="35"/>
      <c r="I48" s="35">
        <f t="shared" si="5"/>
        <v>19391000</v>
      </c>
      <c r="K48">
        <f t="shared" si="6"/>
        <v>91</v>
      </c>
      <c r="M48" s="23">
        <f t="shared" si="7"/>
        <v>22758000</v>
      </c>
      <c r="O48" s="24">
        <f t="shared" si="8"/>
        <v>0.8879784618986305</v>
      </c>
      <c r="Q48">
        <f t="shared" si="1"/>
        <v>128.24</v>
      </c>
      <c r="S48" s="31">
        <f t="shared" si="2"/>
        <v>8.9600000000000009</v>
      </c>
      <c r="V48" s="34">
        <f t="shared" si="10"/>
        <v>32.49</v>
      </c>
      <c r="W48" s="34">
        <f t="shared" si="12"/>
        <v>49.35</v>
      </c>
      <c r="X48">
        <f t="shared" si="13"/>
        <v>37.44</v>
      </c>
    </row>
    <row r="49" spans="1:25">
      <c r="A49">
        <f>+'5-8" W C'!E40*1000</f>
        <v>38000</v>
      </c>
      <c r="C49">
        <f>+'5-8" W C'!R40</f>
        <v>1</v>
      </c>
      <c r="E49">
        <f t="shared" si="3"/>
        <v>6209</v>
      </c>
      <c r="G49" s="35">
        <f t="shared" si="4"/>
        <v>38000</v>
      </c>
      <c r="H49" s="35"/>
      <c r="I49" s="35">
        <f t="shared" si="5"/>
        <v>19429000</v>
      </c>
      <c r="K49">
        <f t="shared" si="6"/>
        <v>90</v>
      </c>
      <c r="M49" s="23">
        <f t="shared" si="7"/>
        <v>22849000</v>
      </c>
      <c r="O49" s="24">
        <f t="shared" si="8"/>
        <v>0.89152912716063837</v>
      </c>
      <c r="Q49">
        <f t="shared" si="1"/>
        <v>131.36000000000001</v>
      </c>
      <c r="S49" s="31">
        <f t="shared" si="2"/>
        <v>8.9600000000000009</v>
      </c>
      <c r="V49" s="34">
        <f t="shared" si="10"/>
        <v>32.49</v>
      </c>
      <c r="W49" s="34">
        <f t="shared" si="12"/>
        <v>49.35</v>
      </c>
      <c r="X49">
        <f t="shared" si="13"/>
        <v>40.56</v>
      </c>
    </row>
    <row r="50" spans="1:25">
      <c r="A50">
        <f>+'5-8" W C'!E41*1000</f>
        <v>39000</v>
      </c>
      <c r="C50">
        <f>+'5-8" W C'!R41</f>
        <v>3</v>
      </c>
      <c r="E50">
        <f t="shared" si="3"/>
        <v>6212</v>
      </c>
      <c r="G50" s="35">
        <f t="shared" si="4"/>
        <v>117000</v>
      </c>
      <c r="H50" s="35"/>
      <c r="I50" s="35">
        <f t="shared" si="5"/>
        <v>19546000</v>
      </c>
      <c r="K50">
        <f t="shared" si="6"/>
        <v>87</v>
      </c>
      <c r="M50" s="23">
        <f t="shared" si="7"/>
        <v>22939000</v>
      </c>
      <c r="O50" s="24">
        <f t="shared" si="8"/>
        <v>0.89504077412306371</v>
      </c>
      <c r="Q50">
        <f t="shared" si="1"/>
        <v>403.43999999999994</v>
      </c>
      <c r="S50" s="31">
        <f t="shared" si="2"/>
        <v>26.880000000000003</v>
      </c>
      <c r="V50" s="34">
        <f t="shared" si="10"/>
        <v>97.47</v>
      </c>
      <c r="W50" s="34">
        <f t="shared" si="12"/>
        <v>148.05000000000001</v>
      </c>
      <c r="X50">
        <f t="shared" si="13"/>
        <v>131.04</v>
      </c>
    </row>
    <row r="51" spans="1:25">
      <c r="A51">
        <f>+'5-8" W C'!E42*1000</f>
        <v>40000</v>
      </c>
      <c r="C51">
        <f>+'5-8" W C'!R42</f>
        <v>1</v>
      </c>
      <c r="E51">
        <f t="shared" si="3"/>
        <v>6213</v>
      </c>
      <c r="G51" s="35">
        <f t="shared" si="4"/>
        <v>40000</v>
      </c>
      <c r="H51" s="35"/>
      <c r="I51" s="35">
        <f t="shared" si="5"/>
        <v>19586000</v>
      </c>
      <c r="K51">
        <f t="shared" si="6"/>
        <v>86</v>
      </c>
      <c r="M51" s="23">
        <f t="shared" si="7"/>
        <v>23026000</v>
      </c>
      <c r="O51" s="24">
        <f t="shared" si="8"/>
        <v>0.89843536618674158</v>
      </c>
      <c r="Q51">
        <f t="shared" si="1"/>
        <v>137.60000000000002</v>
      </c>
      <c r="S51" s="31">
        <f t="shared" si="2"/>
        <v>8.9600000000000009</v>
      </c>
      <c r="V51" s="34">
        <f t="shared" si="10"/>
        <v>32.49</v>
      </c>
      <c r="W51" s="34">
        <f t="shared" si="12"/>
        <v>49.35</v>
      </c>
      <c r="X51">
        <f t="shared" si="13"/>
        <v>46.800000000000004</v>
      </c>
    </row>
    <row r="52" spans="1:25">
      <c r="A52">
        <f>+'5-8" W C'!E43*1000</f>
        <v>41000</v>
      </c>
      <c r="C52">
        <f>+'5-8" W C'!R43</f>
        <v>2</v>
      </c>
      <c r="E52">
        <f t="shared" si="3"/>
        <v>6215</v>
      </c>
      <c r="G52" s="35">
        <f t="shared" si="4"/>
        <v>82000</v>
      </c>
      <c r="H52" s="35"/>
      <c r="I52" s="35">
        <f t="shared" si="5"/>
        <v>19668000</v>
      </c>
      <c r="K52">
        <f t="shared" si="6"/>
        <v>84</v>
      </c>
      <c r="M52" s="23">
        <f t="shared" si="7"/>
        <v>23112000</v>
      </c>
      <c r="O52" s="24">
        <f t="shared" si="8"/>
        <v>0.90179093995083692</v>
      </c>
      <c r="Q52">
        <f t="shared" si="1"/>
        <v>281.44000000000005</v>
      </c>
      <c r="S52" s="31">
        <f t="shared" si="2"/>
        <v>17.920000000000002</v>
      </c>
      <c r="V52" s="34">
        <f t="shared" si="10"/>
        <v>64.98</v>
      </c>
      <c r="W52" s="34">
        <f t="shared" si="12"/>
        <v>98.7</v>
      </c>
      <c r="X52">
        <f t="shared" si="13"/>
        <v>99.84</v>
      </c>
    </row>
    <row r="53" spans="1:25">
      <c r="A53">
        <f>+'5-8" W C'!E44*1000</f>
        <v>42000</v>
      </c>
      <c r="C53">
        <f>+'5-8" W C'!R44</f>
        <v>3</v>
      </c>
      <c r="E53">
        <f t="shared" si="3"/>
        <v>6218</v>
      </c>
      <c r="G53" s="35">
        <f t="shared" si="4"/>
        <v>126000</v>
      </c>
      <c r="H53" s="35"/>
      <c r="I53" s="35">
        <f t="shared" si="5"/>
        <v>19794000</v>
      </c>
      <c r="K53">
        <f t="shared" si="6"/>
        <v>81</v>
      </c>
      <c r="M53" s="23">
        <f t="shared" si="7"/>
        <v>23196000</v>
      </c>
      <c r="O53" s="24">
        <f t="shared" si="8"/>
        <v>0.90506847711576732</v>
      </c>
      <c r="Q53">
        <f t="shared" si="1"/>
        <v>431.52</v>
      </c>
      <c r="S53" s="31">
        <f t="shared" si="2"/>
        <v>26.880000000000003</v>
      </c>
      <c r="V53" s="34">
        <f t="shared" si="10"/>
        <v>97.47</v>
      </c>
      <c r="W53" s="34">
        <f t="shared" si="12"/>
        <v>148.05000000000001</v>
      </c>
      <c r="X53">
        <f t="shared" si="13"/>
        <v>159.12</v>
      </c>
    </row>
    <row r="54" spans="1:25">
      <c r="A54">
        <f>+'5-8" W C'!E45*1000</f>
        <v>43000</v>
      </c>
      <c r="C54">
        <f>+'5-8" W C'!R45</f>
        <v>3</v>
      </c>
      <c r="E54">
        <f t="shared" si="3"/>
        <v>6221</v>
      </c>
      <c r="G54" s="35">
        <f t="shared" si="4"/>
        <v>129000</v>
      </c>
      <c r="H54" s="35"/>
      <c r="I54" s="35">
        <f t="shared" si="5"/>
        <v>19923000</v>
      </c>
      <c r="K54">
        <f t="shared" si="6"/>
        <v>78</v>
      </c>
      <c r="M54" s="23">
        <f t="shared" si="7"/>
        <v>23277000</v>
      </c>
      <c r="O54" s="24">
        <f t="shared" si="8"/>
        <v>0.90822895938195014</v>
      </c>
      <c r="Q54">
        <f t="shared" si="1"/>
        <v>440.88</v>
      </c>
      <c r="S54" s="31">
        <f t="shared" si="2"/>
        <v>26.880000000000003</v>
      </c>
      <c r="V54" s="34">
        <f t="shared" si="10"/>
        <v>97.47</v>
      </c>
      <c r="W54" s="34">
        <f t="shared" si="12"/>
        <v>148.05000000000001</v>
      </c>
      <c r="X54">
        <f t="shared" si="13"/>
        <v>168.48000000000002</v>
      </c>
    </row>
    <row r="55" spans="1:25">
      <c r="A55">
        <f>+'5-8" W C'!E46*1000</f>
        <v>44000</v>
      </c>
      <c r="C55">
        <f>+'5-8" W C'!R46</f>
        <v>2</v>
      </c>
      <c r="E55">
        <f t="shared" si="3"/>
        <v>6223</v>
      </c>
      <c r="G55" s="35">
        <f t="shared" si="4"/>
        <v>88000</v>
      </c>
      <c r="H55" s="35"/>
      <c r="I55" s="35">
        <f t="shared" si="5"/>
        <v>20011000</v>
      </c>
      <c r="K55">
        <f t="shared" si="6"/>
        <v>76</v>
      </c>
      <c r="M55" s="23">
        <f t="shared" si="7"/>
        <v>23355000</v>
      </c>
      <c r="O55" s="24">
        <f t="shared" si="8"/>
        <v>0.91127238674938549</v>
      </c>
      <c r="Q55">
        <f t="shared" si="1"/>
        <v>300.16000000000003</v>
      </c>
      <c r="S55" s="31">
        <f t="shared" si="2"/>
        <v>17.920000000000002</v>
      </c>
      <c r="V55" s="34">
        <f t="shared" si="10"/>
        <v>64.98</v>
      </c>
      <c r="W55" s="34">
        <f t="shared" si="12"/>
        <v>98.7</v>
      </c>
      <c r="X55">
        <f t="shared" si="13"/>
        <v>118.56</v>
      </c>
    </row>
    <row r="56" spans="1:25">
      <c r="A56">
        <f>+'5-8" W C'!E47*1000</f>
        <v>45000</v>
      </c>
      <c r="C56">
        <f>+'5-8" W C'!R47</f>
        <v>3</v>
      </c>
      <c r="E56">
        <f t="shared" si="3"/>
        <v>6226</v>
      </c>
      <c r="G56" s="35">
        <f t="shared" si="4"/>
        <v>135000</v>
      </c>
      <c r="H56" s="35"/>
      <c r="I56" s="35">
        <f t="shared" si="5"/>
        <v>20146000</v>
      </c>
      <c r="K56">
        <f t="shared" si="6"/>
        <v>73</v>
      </c>
      <c r="M56" s="23">
        <f t="shared" si="7"/>
        <v>23431000</v>
      </c>
      <c r="O56" s="24">
        <f t="shared" si="8"/>
        <v>0.91423777751765578</v>
      </c>
      <c r="Q56">
        <f t="shared" si="1"/>
        <v>459.6</v>
      </c>
      <c r="S56" s="31">
        <f t="shared" si="2"/>
        <v>26.880000000000003</v>
      </c>
      <c r="V56" s="34">
        <f t="shared" si="10"/>
        <v>97.47</v>
      </c>
      <c r="W56" s="34">
        <f t="shared" si="12"/>
        <v>148.05000000000001</v>
      </c>
      <c r="X56">
        <f t="shared" si="13"/>
        <v>187.20000000000002</v>
      </c>
    </row>
    <row r="57" spans="1:25">
      <c r="A57">
        <f>+'5-8" W C'!E48*1000</f>
        <v>46000</v>
      </c>
      <c r="C57">
        <f>+'5-8" W C'!R48</f>
        <v>3</v>
      </c>
      <c r="E57">
        <f t="shared" si="3"/>
        <v>6229</v>
      </c>
      <c r="G57" s="35">
        <f t="shared" si="4"/>
        <v>138000</v>
      </c>
      <c r="H57" s="35"/>
      <c r="I57" s="35">
        <f t="shared" si="5"/>
        <v>20284000</v>
      </c>
      <c r="K57">
        <f t="shared" si="6"/>
        <v>70</v>
      </c>
      <c r="M57" s="23">
        <f t="shared" si="7"/>
        <v>23504000</v>
      </c>
      <c r="O57" s="24">
        <f t="shared" si="8"/>
        <v>0.9170861133871786</v>
      </c>
      <c r="Q57">
        <f t="shared" si="1"/>
        <v>468.96</v>
      </c>
      <c r="S57" s="31">
        <f t="shared" si="2"/>
        <v>26.880000000000003</v>
      </c>
      <c r="V57" s="34">
        <f t="shared" si="10"/>
        <v>97.47</v>
      </c>
      <c r="W57" s="34">
        <f t="shared" si="12"/>
        <v>148.05000000000001</v>
      </c>
      <c r="X57">
        <f t="shared" si="13"/>
        <v>196.56</v>
      </c>
    </row>
    <row r="58" spans="1:25">
      <c r="A58">
        <f>+'5-8" W C'!E49*1000</f>
        <v>47000</v>
      </c>
      <c r="C58">
        <f>+'5-8" W C'!R49</f>
        <v>1</v>
      </c>
      <c r="E58">
        <f t="shared" si="3"/>
        <v>6230</v>
      </c>
      <c r="G58" s="35">
        <f t="shared" si="4"/>
        <v>47000</v>
      </c>
      <c r="H58" s="35"/>
      <c r="I58" s="35">
        <f t="shared" si="5"/>
        <v>20331000</v>
      </c>
      <c r="K58">
        <f t="shared" si="6"/>
        <v>69</v>
      </c>
      <c r="M58" s="23">
        <f t="shared" si="7"/>
        <v>23574000</v>
      </c>
      <c r="O58" s="24">
        <f t="shared" si="8"/>
        <v>0.91981739435795384</v>
      </c>
      <c r="Q58">
        <f t="shared" si="1"/>
        <v>159.44</v>
      </c>
      <c r="S58" s="31">
        <f t="shared" si="2"/>
        <v>8.9600000000000009</v>
      </c>
      <c r="V58" s="34">
        <f t="shared" si="10"/>
        <v>32.49</v>
      </c>
      <c r="W58" s="34">
        <f t="shared" si="12"/>
        <v>49.35</v>
      </c>
      <c r="X58">
        <f t="shared" si="13"/>
        <v>68.64</v>
      </c>
    </row>
    <row r="59" spans="1:25">
      <c r="A59">
        <f>+'5-8" W C'!E50*1000</f>
        <v>48000</v>
      </c>
      <c r="C59">
        <f>+'5-8" W C'!R50</f>
        <v>3</v>
      </c>
      <c r="E59">
        <f t="shared" si="3"/>
        <v>6233</v>
      </c>
      <c r="G59" s="35">
        <f t="shared" si="4"/>
        <v>144000</v>
      </c>
      <c r="H59" s="35"/>
      <c r="I59" s="35">
        <f t="shared" si="5"/>
        <v>20475000</v>
      </c>
      <c r="K59">
        <f t="shared" si="6"/>
        <v>66</v>
      </c>
      <c r="M59" s="23">
        <f t="shared" si="7"/>
        <v>23643000</v>
      </c>
      <c r="O59" s="24">
        <f t="shared" si="8"/>
        <v>0.92250965702914667</v>
      </c>
      <c r="Q59">
        <f t="shared" si="1"/>
        <v>487.68</v>
      </c>
      <c r="S59" s="31">
        <f t="shared" si="2"/>
        <v>26.880000000000003</v>
      </c>
      <c r="V59" s="34">
        <f t="shared" si="10"/>
        <v>97.47</v>
      </c>
      <c r="W59" s="34">
        <f t="shared" si="12"/>
        <v>148.05000000000001</v>
      </c>
      <c r="X59">
        <f t="shared" si="13"/>
        <v>215.28000000000003</v>
      </c>
    </row>
    <row r="60" spans="1:25">
      <c r="A60">
        <f>+'5-8" W C'!E51*1000</f>
        <v>49000</v>
      </c>
      <c r="C60">
        <f>+'5-8" W C'!R51</f>
        <v>2</v>
      </c>
      <c r="E60">
        <f t="shared" si="3"/>
        <v>6235</v>
      </c>
      <c r="G60" s="35">
        <f t="shared" si="4"/>
        <v>98000</v>
      </c>
      <c r="H60" s="35"/>
      <c r="I60" s="35">
        <f t="shared" si="5"/>
        <v>20573000</v>
      </c>
      <c r="K60">
        <f t="shared" si="6"/>
        <v>64</v>
      </c>
      <c r="M60" s="23">
        <f t="shared" si="7"/>
        <v>23709000</v>
      </c>
      <c r="O60" s="24">
        <f t="shared" si="8"/>
        <v>0.92508486480159191</v>
      </c>
      <c r="Q60">
        <f t="shared" si="1"/>
        <v>331.36</v>
      </c>
      <c r="S60" s="31">
        <f t="shared" si="2"/>
        <v>17.920000000000002</v>
      </c>
      <c r="V60" s="34">
        <f t="shared" si="10"/>
        <v>64.98</v>
      </c>
      <c r="W60" s="34">
        <f t="shared" si="12"/>
        <v>98.7</v>
      </c>
      <c r="X60">
        <f t="shared" si="13"/>
        <v>149.76</v>
      </c>
    </row>
    <row r="61" spans="1:25">
      <c r="A61">
        <f>+'5-8" W C'!E52*1000</f>
        <v>50000</v>
      </c>
      <c r="C61">
        <f>+'5-8" W C'!R52</f>
        <v>4</v>
      </c>
      <c r="E61">
        <f t="shared" si="3"/>
        <v>6239</v>
      </c>
      <c r="G61" s="35">
        <f t="shared" si="4"/>
        <v>200000</v>
      </c>
      <c r="H61" s="35"/>
      <c r="I61" s="35">
        <f t="shared" si="5"/>
        <v>20773000</v>
      </c>
      <c r="K61">
        <f t="shared" si="6"/>
        <v>60</v>
      </c>
      <c r="M61" s="23">
        <f t="shared" si="7"/>
        <v>23773000</v>
      </c>
      <c r="O61" s="24">
        <f t="shared" si="8"/>
        <v>0.92758203597487221</v>
      </c>
      <c r="Q61">
        <f t="shared" si="1"/>
        <v>675.2</v>
      </c>
      <c r="S61" s="31">
        <f t="shared" si="2"/>
        <v>35.840000000000003</v>
      </c>
      <c r="V61" s="34">
        <f t="shared" si="10"/>
        <v>129.96</v>
      </c>
      <c r="W61" s="34">
        <f t="shared" si="12"/>
        <v>197.4</v>
      </c>
      <c r="X61" s="34">
        <f>$S$6*25*C61</f>
        <v>312</v>
      </c>
      <c r="Y61">
        <f>$S$7*((A61-50000)/1000)*C61</f>
        <v>0</v>
      </c>
    </row>
    <row r="62" spans="1:25">
      <c r="A62">
        <f>+'5-8" W C'!E53*1000</f>
        <v>51000</v>
      </c>
      <c r="C62">
        <f>+'5-8" W C'!R53</f>
        <v>2</v>
      </c>
      <c r="E62">
        <f t="shared" si="3"/>
        <v>6241</v>
      </c>
      <c r="G62" s="35">
        <f t="shared" si="4"/>
        <v>102000</v>
      </c>
      <c r="H62" s="35"/>
      <c r="I62" s="35">
        <f t="shared" si="5"/>
        <v>20875000</v>
      </c>
      <c r="K62">
        <f t="shared" si="6"/>
        <v>58</v>
      </c>
      <c r="M62" s="23">
        <f t="shared" si="7"/>
        <v>23833000</v>
      </c>
      <c r="O62" s="24">
        <f t="shared" si="8"/>
        <v>0.92992313394982251</v>
      </c>
      <c r="Q62">
        <f t="shared" si="1"/>
        <v>343.18</v>
      </c>
      <c r="S62" s="31">
        <f t="shared" si="2"/>
        <v>17.920000000000002</v>
      </c>
      <c r="V62" s="34">
        <f t="shared" si="10"/>
        <v>64.98</v>
      </c>
      <c r="W62" s="34">
        <f t="shared" si="12"/>
        <v>98.7</v>
      </c>
      <c r="X62" s="34">
        <f t="shared" ref="X62:X102" si="14">$S$6*25*C62</f>
        <v>156</v>
      </c>
      <c r="Y62">
        <f t="shared" ref="Y62:Y89" si="15">$S$7*((A62-50000)/1000)*C62</f>
        <v>5.58</v>
      </c>
    </row>
    <row r="63" spans="1:25">
      <c r="A63">
        <f>+'5-8" W C'!E54*1000</f>
        <v>53000</v>
      </c>
      <c r="C63">
        <f>+'5-8" W C'!R54</f>
        <v>1</v>
      </c>
      <c r="E63">
        <f t="shared" si="3"/>
        <v>6242</v>
      </c>
      <c r="G63" s="35">
        <f t="shared" si="4"/>
        <v>53000</v>
      </c>
      <c r="H63" s="35"/>
      <c r="I63" s="35">
        <f t="shared" si="5"/>
        <v>20928000</v>
      </c>
      <c r="K63">
        <f t="shared" si="6"/>
        <v>57</v>
      </c>
      <c r="M63" s="23">
        <f t="shared" si="7"/>
        <v>23949000</v>
      </c>
      <c r="O63" s="24">
        <f t="shared" si="8"/>
        <v>0.93444925670139301</v>
      </c>
      <c r="Q63">
        <f t="shared" si="1"/>
        <v>177.17000000000002</v>
      </c>
      <c r="S63" s="31">
        <f t="shared" si="2"/>
        <v>8.9600000000000009</v>
      </c>
      <c r="V63" s="34">
        <f t="shared" si="10"/>
        <v>32.49</v>
      </c>
      <c r="W63" s="34">
        <f t="shared" si="12"/>
        <v>49.35</v>
      </c>
      <c r="X63" s="34">
        <f t="shared" si="14"/>
        <v>78</v>
      </c>
      <c r="Y63">
        <f t="shared" si="15"/>
        <v>8.370000000000001</v>
      </c>
    </row>
    <row r="64" spans="1:25">
      <c r="A64">
        <f>+'5-8" W C'!E55*1000</f>
        <v>54000</v>
      </c>
      <c r="C64">
        <f>+'5-8" W C'!R55</f>
        <v>2</v>
      </c>
      <c r="E64">
        <f t="shared" si="3"/>
        <v>6244</v>
      </c>
      <c r="G64" s="35">
        <f t="shared" si="4"/>
        <v>108000</v>
      </c>
      <c r="H64" s="35"/>
      <c r="I64" s="35">
        <f t="shared" si="5"/>
        <v>21036000</v>
      </c>
      <c r="K64">
        <f t="shared" si="6"/>
        <v>55</v>
      </c>
      <c r="M64" s="23">
        <f t="shared" si="7"/>
        <v>24006000</v>
      </c>
      <c r="O64" s="24">
        <f t="shared" si="8"/>
        <v>0.93667329977759572</v>
      </c>
      <c r="Q64">
        <f t="shared" si="1"/>
        <v>359.92</v>
      </c>
      <c r="S64" s="31">
        <f t="shared" si="2"/>
        <v>17.920000000000002</v>
      </c>
      <c r="V64" s="34">
        <f t="shared" si="10"/>
        <v>64.98</v>
      </c>
      <c r="W64" s="34">
        <f t="shared" si="12"/>
        <v>98.7</v>
      </c>
      <c r="X64" s="34">
        <f t="shared" si="14"/>
        <v>156</v>
      </c>
      <c r="Y64">
        <f t="shared" si="15"/>
        <v>22.32</v>
      </c>
    </row>
    <row r="65" spans="1:25">
      <c r="A65">
        <f>+'5-8" W C'!E56*1000</f>
        <v>56000</v>
      </c>
      <c r="C65">
        <f>+'5-8" W C'!R56</f>
        <v>4</v>
      </c>
      <c r="E65">
        <f t="shared" si="3"/>
        <v>6248</v>
      </c>
      <c r="G65" s="35">
        <f t="shared" si="4"/>
        <v>224000</v>
      </c>
      <c r="H65" s="35"/>
      <c r="I65" s="35">
        <f t="shared" si="5"/>
        <v>21260000</v>
      </c>
      <c r="K65">
        <f t="shared" si="6"/>
        <v>51</v>
      </c>
      <c r="M65" s="23">
        <f t="shared" si="7"/>
        <v>24116000</v>
      </c>
      <c r="O65" s="24">
        <f t="shared" si="8"/>
        <v>0.94096531273167117</v>
      </c>
      <c r="Q65">
        <f t="shared" si="1"/>
        <v>742.16000000000008</v>
      </c>
      <c r="S65" s="31">
        <f t="shared" si="2"/>
        <v>35.840000000000003</v>
      </c>
      <c r="V65" s="34">
        <f t="shared" si="10"/>
        <v>129.96</v>
      </c>
      <c r="W65" s="34">
        <f t="shared" si="12"/>
        <v>197.4</v>
      </c>
      <c r="X65" s="34">
        <f t="shared" si="14"/>
        <v>312</v>
      </c>
      <c r="Y65">
        <f t="shared" si="15"/>
        <v>66.960000000000008</v>
      </c>
    </row>
    <row r="66" spans="1:25">
      <c r="A66">
        <f>+'5-8" W C'!E57*1000</f>
        <v>57000</v>
      </c>
      <c r="C66">
        <f>+'5-8" W C'!R57</f>
        <v>1</v>
      </c>
      <c r="E66">
        <f t="shared" si="3"/>
        <v>6249</v>
      </c>
      <c r="G66" s="35">
        <f t="shared" si="4"/>
        <v>57000</v>
      </c>
      <c r="H66" s="35"/>
      <c r="I66" s="35">
        <f t="shared" si="5"/>
        <v>21317000</v>
      </c>
      <c r="K66">
        <f t="shared" si="6"/>
        <v>50</v>
      </c>
      <c r="M66" s="23">
        <f t="shared" si="7"/>
        <v>24167000</v>
      </c>
      <c r="O66" s="24">
        <f t="shared" si="8"/>
        <v>0.94295524601037883</v>
      </c>
      <c r="Q66">
        <f t="shared" si="1"/>
        <v>188.33</v>
      </c>
      <c r="S66" s="31">
        <f t="shared" si="2"/>
        <v>8.9600000000000009</v>
      </c>
      <c r="V66" s="34">
        <f t="shared" si="10"/>
        <v>32.49</v>
      </c>
      <c r="W66" s="34">
        <f t="shared" si="12"/>
        <v>49.35</v>
      </c>
      <c r="X66" s="34">
        <f t="shared" si="14"/>
        <v>78</v>
      </c>
      <c r="Y66">
        <f t="shared" si="15"/>
        <v>19.53</v>
      </c>
    </row>
    <row r="67" spans="1:25">
      <c r="A67">
        <f>+'5-8" W C'!E58*1000</f>
        <v>59000</v>
      </c>
      <c r="C67">
        <f>+'5-8" W C'!R58</f>
        <v>2</v>
      </c>
      <c r="E67">
        <f t="shared" si="3"/>
        <v>6251</v>
      </c>
      <c r="G67" s="35">
        <f t="shared" si="4"/>
        <v>118000</v>
      </c>
      <c r="H67" s="35"/>
      <c r="I67" s="35">
        <f t="shared" si="5"/>
        <v>21435000</v>
      </c>
      <c r="K67">
        <f t="shared" si="6"/>
        <v>48</v>
      </c>
      <c r="M67" s="23">
        <f t="shared" si="7"/>
        <v>24267000</v>
      </c>
      <c r="O67" s="24">
        <f t="shared" si="8"/>
        <v>0.94685707596862934</v>
      </c>
      <c r="Q67">
        <f t="shared" si="1"/>
        <v>387.82000000000005</v>
      </c>
      <c r="S67" s="31">
        <f t="shared" si="2"/>
        <v>17.920000000000002</v>
      </c>
      <c r="V67" s="34">
        <f t="shared" si="10"/>
        <v>64.98</v>
      </c>
      <c r="W67" s="34">
        <f t="shared" si="12"/>
        <v>98.7</v>
      </c>
      <c r="X67" s="34">
        <f t="shared" si="14"/>
        <v>156</v>
      </c>
      <c r="Y67">
        <f t="shared" si="15"/>
        <v>50.22</v>
      </c>
    </row>
    <row r="68" spans="1:25">
      <c r="A68">
        <f>+'5-8" W C'!E59*1000</f>
        <v>61000</v>
      </c>
      <c r="C68">
        <f>+'5-8" W C'!R59</f>
        <v>3</v>
      </c>
      <c r="E68">
        <f t="shared" si="3"/>
        <v>6254</v>
      </c>
      <c r="G68" s="35">
        <f t="shared" si="4"/>
        <v>183000</v>
      </c>
      <c r="H68" s="35"/>
      <c r="I68" s="35">
        <f t="shared" si="5"/>
        <v>21618000</v>
      </c>
      <c r="K68">
        <f t="shared" si="6"/>
        <v>45</v>
      </c>
      <c r="M68" s="23">
        <f t="shared" si="7"/>
        <v>24363000</v>
      </c>
      <c r="O68" s="24">
        <f t="shared" si="8"/>
        <v>0.95060283272854973</v>
      </c>
      <c r="Q68">
        <f t="shared" si="1"/>
        <v>598.47</v>
      </c>
      <c r="S68" s="31">
        <f t="shared" si="2"/>
        <v>26.880000000000003</v>
      </c>
      <c r="V68" s="34">
        <f t="shared" si="10"/>
        <v>97.47</v>
      </c>
      <c r="W68" s="34">
        <f t="shared" si="12"/>
        <v>148.05000000000001</v>
      </c>
      <c r="X68" s="34">
        <f t="shared" si="14"/>
        <v>234</v>
      </c>
      <c r="Y68">
        <f t="shared" si="15"/>
        <v>92.070000000000007</v>
      </c>
    </row>
    <row r="69" spans="1:25">
      <c r="A69">
        <f>+'5-8" W C'!E60*1000</f>
        <v>62000</v>
      </c>
      <c r="C69">
        <f>+'5-8" W C'!R60</f>
        <v>2</v>
      </c>
      <c r="E69">
        <f t="shared" si="3"/>
        <v>6256</v>
      </c>
      <c r="G69" s="35">
        <f t="shared" si="4"/>
        <v>124000</v>
      </c>
      <c r="H69" s="35"/>
      <c r="I69" s="35">
        <f t="shared" si="5"/>
        <v>21742000</v>
      </c>
      <c r="K69">
        <f t="shared" si="6"/>
        <v>43</v>
      </c>
      <c r="M69" s="23">
        <f t="shared" si="7"/>
        <v>24408000</v>
      </c>
      <c r="O69" s="24">
        <f t="shared" si="8"/>
        <v>0.95235865620976234</v>
      </c>
      <c r="Q69">
        <f t="shared" si="1"/>
        <v>404.56000000000006</v>
      </c>
      <c r="S69" s="31">
        <f t="shared" si="2"/>
        <v>17.920000000000002</v>
      </c>
      <c r="V69" s="34">
        <f t="shared" si="10"/>
        <v>64.98</v>
      </c>
      <c r="W69" s="34">
        <f t="shared" si="12"/>
        <v>98.7</v>
      </c>
      <c r="X69" s="34">
        <f t="shared" si="14"/>
        <v>156</v>
      </c>
      <c r="Y69">
        <f t="shared" si="15"/>
        <v>66.960000000000008</v>
      </c>
    </row>
    <row r="70" spans="1:25">
      <c r="A70">
        <f>+'5-8" W C'!E61*1000</f>
        <v>63000</v>
      </c>
      <c r="C70">
        <f>+'5-8" W C'!R61</f>
        <v>1</v>
      </c>
      <c r="E70">
        <f t="shared" si="3"/>
        <v>6257</v>
      </c>
      <c r="G70" s="35">
        <f t="shared" si="4"/>
        <v>63000</v>
      </c>
      <c r="H70" s="35"/>
      <c r="I70" s="35">
        <f t="shared" si="5"/>
        <v>21805000</v>
      </c>
      <c r="K70">
        <f t="shared" si="6"/>
        <v>42</v>
      </c>
      <c r="M70" s="23">
        <f t="shared" si="7"/>
        <v>24451000</v>
      </c>
      <c r="O70" s="24">
        <f t="shared" si="8"/>
        <v>0.95403644309181002</v>
      </c>
      <c r="Q70">
        <f t="shared" si="1"/>
        <v>205.07000000000002</v>
      </c>
      <c r="S70" s="31">
        <f t="shared" si="2"/>
        <v>8.9600000000000009</v>
      </c>
      <c r="V70" s="34">
        <f t="shared" si="10"/>
        <v>32.49</v>
      </c>
      <c r="W70" s="34">
        <f t="shared" si="12"/>
        <v>49.35</v>
      </c>
      <c r="X70" s="34">
        <f t="shared" si="14"/>
        <v>78</v>
      </c>
      <c r="Y70">
        <f t="shared" si="15"/>
        <v>36.270000000000003</v>
      </c>
    </row>
    <row r="71" spans="1:25">
      <c r="A71">
        <f>+'5-8" W C'!E62*1000</f>
        <v>64000</v>
      </c>
      <c r="C71">
        <f>+'5-8" W C'!R62</f>
        <v>2</v>
      </c>
      <c r="E71">
        <f t="shared" si="3"/>
        <v>6259</v>
      </c>
      <c r="G71" s="35">
        <f t="shared" si="4"/>
        <v>128000</v>
      </c>
      <c r="H71" s="35"/>
      <c r="I71" s="35">
        <f t="shared" si="5"/>
        <v>21933000</v>
      </c>
      <c r="K71">
        <f t="shared" si="6"/>
        <v>40</v>
      </c>
      <c r="M71" s="23">
        <f t="shared" si="7"/>
        <v>24493000</v>
      </c>
      <c r="O71" s="24">
        <f t="shared" si="8"/>
        <v>0.95567521167427527</v>
      </c>
      <c r="Q71">
        <f t="shared" si="1"/>
        <v>415.72</v>
      </c>
      <c r="S71" s="31">
        <f t="shared" si="2"/>
        <v>17.920000000000002</v>
      </c>
      <c r="V71" s="34">
        <f t="shared" si="10"/>
        <v>64.98</v>
      </c>
      <c r="W71" s="34">
        <f t="shared" si="12"/>
        <v>98.7</v>
      </c>
      <c r="X71" s="34">
        <f t="shared" si="14"/>
        <v>156</v>
      </c>
      <c r="Y71">
        <f t="shared" si="15"/>
        <v>78.12</v>
      </c>
    </row>
    <row r="72" spans="1:25">
      <c r="A72">
        <f>+'5-8" W C'!E63*1000</f>
        <v>65000</v>
      </c>
      <c r="C72">
        <f>+'5-8" W C'!R63</f>
        <v>2</v>
      </c>
      <c r="E72">
        <f t="shared" si="3"/>
        <v>6261</v>
      </c>
      <c r="G72" s="35">
        <f t="shared" si="4"/>
        <v>130000</v>
      </c>
      <c r="H72" s="35"/>
      <c r="I72" s="35">
        <f t="shared" si="5"/>
        <v>22063000</v>
      </c>
      <c r="K72">
        <f t="shared" si="6"/>
        <v>38</v>
      </c>
      <c r="M72" s="23">
        <f t="shared" si="7"/>
        <v>24533000</v>
      </c>
      <c r="O72" s="24">
        <f t="shared" si="8"/>
        <v>0.95723594365757536</v>
      </c>
      <c r="Q72">
        <f t="shared" si="1"/>
        <v>421.3</v>
      </c>
      <c r="S72" s="31">
        <f t="shared" si="2"/>
        <v>17.920000000000002</v>
      </c>
      <c r="V72" s="34">
        <f t="shared" si="10"/>
        <v>64.98</v>
      </c>
      <c r="W72" s="34">
        <f t="shared" si="12"/>
        <v>98.7</v>
      </c>
      <c r="X72" s="34">
        <f t="shared" si="14"/>
        <v>156</v>
      </c>
      <c r="Y72">
        <f t="shared" si="15"/>
        <v>83.7</v>
      </c>
    </row>
    <row r="73" spans="1:25">
      <c r="A73">
        <f>+'5-8" W C'!E64*1000</f>
        <v>66000</v>
      </c>
      <c r="C73">
        <f>+'5-8" W C'!R64</f>
        <v>2</v>
      </c>
      <c r="E73">
        <f t="shared" si="3"/>
        <v>6263</v>
      </c>
      <c r="G73" s="35">
        <f t="shared" si="4"/>
        <v>132000</v>
      </c>
      <c r="H73" s="35"/>
      <c r="I73" s="35">
        <f t="shared" si="5"/>
        <v>22195000</v>
      </c>
      <c r="K73">
        <f t="shared" si="6"/>
        <v>36</v>
      </c>
      <c r="M73" s="23">
        <f t="shared" si="7"/>
        <v>24571000</v>
      </c>
      <c r="O73" s="24">
        <f t="shared" si="8"/>
        <v>0.95871863904171051</v>
      </c>
      <c r="Q73">
        <f t="shared" si="1"/>
        <v>426.88</v>
      </c>
      <c r="S73" s="31">
        <f t="shared" si="2"/>
        <v>17.920000000000002</v>
      </c>
      <c r="V73" s="34">
        <f t="shared" si="10"/>
        <v>64.98</v>
      </c>
      <c r="W73" s="34">
        <f t="shared" si="12"/>
        <v>98.7</v>
      </c>
      <c r="X73" s="34">
        <f t="shared" si="14"/>
        <v>156</v>
      </c>
      <c r="Y73">
        <f t="shared" si="15"/>
        <v>89.28</v>
      </c>
    </row>
    <row r="74" spans="1:25">
      <c r="A74">
        <f>+'5-8" W C'!E65*1000</f>
        <v>67000</v>
      </c>
      <c r="C74">
        <f>+'5-8" W C'!R65</f>
        <v>2</v>
      </c>
      <c r="E74">
        <f t="shared" si="3"/>
        <v>6265</v>
      </c>
      <c r="G74" s="35">
        <f t="shared" si="4"/>
        <v>134000</v>
      </c>
      <c r="H74" s="35"/>
      <c r="I74" s="35">
        <f t="shared" si="5"/>
        <v>22329000</v>
      </c>
      <c r="K74">
        <f t="shared" si="6"/>
        <v>34</v>
      </c>
      <c r="M74" s="23">
        <f t="shared" si="7"/>
        <v>24607000</v>
      </c>
      <c r="O74" s="24">
        <f t="shared" si="8"/>
        <v>0.96012329782668071</v>
      </c>
      <c r="Q74">
        <f t="shared" si="1"/>
        <v>432.46000000000004</v>
      </c>
      <c r="S74" s="31">
        <f t="shared" si="2"/>
        <v>17.920000000000002</v>
      </c>
      <c r="V74" s="34">
        <f t="shared" si="10"/>
        <v>64.98</v>
      </c>
      <c r="W74" s="34">
        <f t="shared" si="12"/>
        <v>98.7</v>
      </c>
      <c r="X74" s="34">
        <f t="shared" si="14"/>
        <v>156</v>
      </c>
      <c r="Y74">
        <f t="shared" si="15"/>
        <v>94.86</v>
      </c>
    </row>
    <row r="75" spans="1:25">
      <c r="A75">
        <f>+'5-8" W C'!E66*1000</f>
        <v>69000</v>
      </c>
      <c r="C75">
        <f>+'5-8" W C'!R66</f>
        <v>2</v>
      </c>
      <c r="E75">
        <f t="shared" si="3"/>
        <v>6267</v>
      </c>
      <c r="G75" s="35">
        <f t="shared" si="4"/>
        <v>138000</v>
      </c>
      <c r="H75" s="35"/>
      <c r="I75" s="35">
        <f t="shared" si="5"/>
        <v>22467000</v>
      </c>
      <c r="K75">
        <f t="shared" si="6"/>
        <v>32</v>
      </c>
      <c r="M75" s="23">
        <f t="shared" si="7"/>
        <v>24675000</v>
      </c>
      <c r="O75" s="24">
        <f t="shared" si="8"/>
        <v>0.96277654219829101</v>
      </c>
      <c r="Q75">
        <f t="shared" si="1"/>
        <v>443.62</v>
      </c>
      <c r="S75" s="31">
        <f t="shared" si="2"/>
        <v>17.920000000000002</v>
      </c>
      <c r="V75" s="34">
        <f t="shared" si="10"/>
        <v>64.98</v>
      </c>
      <c r="W75" s="34">
        <f t="shared" si="12"/>
        <v>98.7</v>
      </c>
      <c r="X75" s="34">
        <f t="shared" si="14"/>
        <v>156</v>
      </c>
      <c r="Y75">
        <f t="shared" si="15"/>
        <v>106.02</v>
      </c>
    </row>
    <row r="76" spans="1:25">
      <c r="A76">
        <f>+'5-8" W C'!E67*1000</f>
        <v>70000</v>
      </c>
      <c r="C76">
        <f>+'5-8" W C'!R67</f>
        <v>1</v>
      </c>
      <c r="E76">
        <f t="shared" si="3"/>
        <v>6268</v>
      </c>
      <c r="G76" s="35">
        <f t="shared" si="4"/>
        <v>70000</v>
      </c>
      <c r="H76" s="35"/>
      <c r="I76" s="35">
        <f t="shared" si="5"/>
        <v>22537000</v>
      </c>
      <c r="K76">
        <f t="shared" si="6"/>
        <v>31</v>
      </c>
      <c r="M76" s="23">
        <f t="shared" si="7"/>
        <v>24707000</v>
      </c>
      <c r="O76" s="24">
        <f t="shared" si="8"/>
        <v>0.9640251277849311</v>
      </c>
      <c r="Q76">
        <f t="shared" si="1"/>
        <v>224.60000000000002</v>
      </c>
      <c r="S76" s="31">
        <f t="shared" si="2"/>
        <v>8.9600000000000009</v>
      </c>
      <c r="V76" s="34">
        <f t="shared" si="10"/>
        <v>32.49</v>
      </c>
      <c r="W76" s="34">
        <f t="shared" si="12"/>
        <v>49.35</v>
      </c>
      <c r="X76" s="34">
        <f t="shared" si="14"/>
        <v>78</v>
      </c>
      <c r="Y76">
        <f t="shared" si="15"/>
        <v>55.8</v>
      </c>
    </row>
    <row r="77" spans="1:25">
      <c r="A77">
        <f>+'5-8" W C'!E68*1000</f>
        <v>72000</v>
      </c>
      <c r="C77">
        <f>+'5-8" W C'!R68</f>
        <v>1</v>
      </c>
      <c r="E77">
        <f t="shared" si="3"/>
        <v>6269</v>
      </c>
      <c r="G77" s="35">
        <f t="shared" si="4"/>
        <v>72000</v>
      </c>
      <c r="H77" s="35"/>
      <c r="I77" s="35">
        <f t="shared" si="5"/>
        <v>22609000</v>
      </c>
      <c r="K77">
        <f t="shared" si="6"/>
        <v>30</v>
      </c>
      <c r="M77" s="23">
        <f t="shared" si="7"/>
        <v>24769000</v>
      </c>
      <c r="O77" s="24">
        <f t="shared" si="8"/>
        <v>0.96644426235904635</v>
      </c>
      <c r="Q77">
        <f t="shared" ref="Q77:Q102" si="16">SUM(S77:Z77)</f>
        <v>230.18</v>
      </c>
      <c r="S77" s="31">
        <f t="shared" ref="S77:S102" si="17">$S$2*C77</f>
        <v>8.9600000000000009</v>
      </c>
      <c r="V77" s="34">
        <f t="shared" si="10"/>
        <v>32.49</v>
      </c>
      <c r="W77" s="34">
        <f t="shared" si="12"/>
        <v>49.35</v>
      </c>
      <c r="X77" s="34">
        <f t="shared" si="14"/>
        <v>78</v>
      </c>
      <c r="Y77">
        <f t="shared" si="15"/>
        <v>61.38</v>
      </c>
    </row>
    <row r="78" spans="1:25">
      <c r="A78">
        <f>+'5-8" W C'!E69*1000</f>
        <v>74000</v>
      </c>
      <c r="C78">
        <f>+'5-8" W C'!R69</f>
        <v>1</v>
      </c>
      <c r="E78">
        <f t="shared" ref="E78:E102" si="18">+E77+C78</f>
        <v>6270</v>
      </c>
      <c r="G78" s="35">
        <f t="shared" ref="G78:G102" si="19">+A78*C78</f>
        <v>74000</v>
      </c>
      <c r="H78" s="35"/>
      <c r="I78" s="35">
        <f t="shared" ref="I78:I102" si="20">+G78+I77</f>
        <v>22683000</v>
      </c>
      <c r="K78">
        <f t="shared" ref="K78:K102" si="21">$E$102-E78</f>
        <v>29</v>
      </c>
      <c r="M78" s="23">
        <f t="shared" ref="M78:M102" si="22">(A78*K78)+I78</f>
        <v>24829000</v>
      </c>
      <c r="O78" s="24">
        <f t="shared" ref="O78:O102" si="23">M78/$M$102</f>
        <v>0.96878536033399665</v>
      </c>
      <c r="Q78">
        <f t="shared" si="16"/>
        <v>235.76000000000002</v>
      </c>
      <c r="S78" s="31">
        <f t="shared" si="17"/>
        <v>8.9600000000000009</v>
      </c>
      <c r="V78" s="34">
        <f t="shared" si="10"/>
        <v>32.49</v>
      </c>
      <c r="W78" s="34">
        <f t="shared" si="12"/>
        <v>49.35</v>
      </c>
      <c r="X78" s="34">
        <f t="shared" si="14"/>
        <v>78</v>
      </c>
      <c r="Y78">
        <f t="shared" si="15"/>
        <v>66.960000000000008</v>
      </c>
    </row>
    <row r="79" spans="1:25">
      <c r="A79">
        <f>+'5-8" W C'!E70*1000</f>
        <v>75000</v>
      </c>
      <c r="C79">
        <f>+'5-8" W C'!R70</f>
        <v>1</v>
      </c>
      <c r="E79">
        <f t="shared" si="18"/>
        <v>6271</v>
      </c>
      <c r="G79" s="35">
        <f t="shared" si="19"/>
        <v>75000</v>
      </c>
      <c r="H79" s="35"/>
      <c r="I79" s="35">
        <f t="shared" si="20"/>
        <v>22758000</v>
      </c>
      <c r="K79">
        <f t="shared" si="21"/>
        <v>28</v>
      </c>
      <c r="M79" s="23">
        <f t="shared" si="22"/>
        <v>24858000</v>
      </c>
      <c r="O79" s="24">
        <f t="shared" si="23"/>
        <v>0.96991689102188927</v>
      </c>
      <c r="Q79">
        <f t="shared" si="16"/>
        <v>238.55</v>
      </c>
      <c r="S79" s="31">
        <f t="shared" si="17"/>
        <v>8.9600000000000009</v>
      </c>
      <c r="V79" s="34">
        <f t="shared" si="10"/>
        <v>32.49</v>
      </c>
      <c r="W79" s="34">
        <f t="shared" si="12"/>
        <v>49.35</v>
      </c>
      <c r="X79" s="34">
        <f t="shared" si="14"/>
        <v>78</v>
      </c>
      <c r="Y79">
        <f t="shared" si="15"/>
        <v>69.75</v>
      </c>
    </row>
    <row r="80" spans="1:25">
      <c r="A80">
        <f>+'5-8" W C'!E71*1000</f>
        <v>76000</v>
      </c>
      <c r="C80">
        <f>+'5-8" W C'!R71</f>
        <v>1</v>
      </c>
      <c r="E80">
        <f t="shared" si="18"/>
        <v>6272</v>
      </c>
      <c r="G80" s="35">
        <f t="shared" si="19"/>
        <v>76000</v>
      </c>
      <c r="H80" s="35"/>
      <c r="I80" s="35">
        <f t="shared" si="20"/>
        <v>22834000</v>
      </c>
      <c r="K80">
        <f t="shared" si="21"/>
        <v>27</v>
      </c>
      <c r="M80" s="23">
        <f t="shared" si="22"/>
        <v>24886000</v>
      </c>
      <c r="O80" s="24">
        <f t="shared" si="23"/>
        <v>0.97100940341019937</v>
      </c>
      <c r="Q80">
        <f t="shared" si="16"/>
        <v>241.34000000000003</v>
      </c>
      <c r="S80" s="31">
        <f t="shared" si="17"/>
        <v>8.9600000000000009</v>
      </c>
      <c r="V80" s="34">
        <f t="shared" si="10"/>
        <v>32.49</v>
      </c>
      <c r="W80" s="34">
        <f t="shared" si="12"/>
        <v>49.35</v>
      </c>
      <c r="X80" s="34">
        <f t="shared" si="14"/>
        <v>78</v>
      </c>
      <c r="Y80">
        <f t="shared" si="15"/>
        <v>72.540000000000006</v>
      </c>
    </row>
    <row r="81" spans="1:26">
      <c r="A81">
        <f>+'5-8" W C'!E72*1000</f>
        <v>78000</v>
      </c>
      <c r="C81">
        <f>+'5-8" W C'!R72</f>
        <v>1</v>
      </c>
      <c r="E81">
        <f t="shared" si="18"/>
        <v>6273</v>
      </c>
      <c r="G81" s="35">
        <f t="shared" si="19"/>
        <v>78000</v>
      </c>
      <c r="H81" s="35"/>
      <c r="I81" s="35">
        <f t="shared" si="20"/>
        <v>22912000</v>
      </c>
      <c r="K81">
        <f t="shared" si="21"/>
        <v>26</v>
      </c>
      <c r="M81" s="23">
        <f t="shared" si="22"/>
        <v>24940000</v>
      </c>
      <c r="O81" s="24">
        <f t="shared" si="23"/>
        <v>0.97311639158765462</v>
      </c>
      <c r="Q81">
        <f t="shared" si="16"/>
        <v>246.92000000000002</v>
      </c>
      <c r="S81" s="31">
        <f t="shared" si="17"/>
        <v>8.9600000000000009</v>
      </c>
      <c r="V81" s="34">
        <f t="shared" si="10"/>
        <v>32.49</v>
      </c>
      <c r="W81" s="34">
        <f t="shared" si="12"/>
        <v>49.35</v>
      </c>
      <c r="X81" s="34">
        <f t="shared" si="14"/>
        <v>78</v>
      </c>
      <c r="Y81">
        <f t="shared" si="15"/>
        <v>78.12</v>
      </c>
    </row>
    <row r="82" spans="1:26">
      <c r="A82">
        <f>+'5-8" W C'!E73*1000</f>
        <v>79000</v>
      </c>
      <c r="C82">
        <f>+'5-8" W C'!R73</f>
        <v>1</v>
      </c>
      <c r="E82">
        <f t="shared" si="18"/>
        <v>6274</v>
      </c>
      <c r="G82" s="35">
        <f t="shared" si="19"/>
        <v>79000</v>
      </c>
      <c r="H82" s="35"/>
      <c r="I82" s="35">
        <f t="shared" si="20"/>
        <v>22991000</v>
      </c>
      <c r="K82">
        <f t="shared" si="21"/>
        <v>25</v>
      </c>
      <c r="M82" s="23">
        <f t="shared" si="22"/>
        <v>24966000</v>
      </c>
      <c r="O82" s="24">
        <f t="shared" si="23"/>
        <v>0.97413086737679977</v>
      </c>
      <c r="Q82">
        <f t="shared" si="16"/>
        <v>249.71</v>
      </c>
      <c r="S82" s="31">
        <f t="shared" si="17"/>
        <v>8.9600000000000009</v>
      </c>
      <c r="V82" s="34">
        <f t="shared" si="10"/>
        <v>32.49</v>
      </c>
      <c r="W82" s="34">
        <f t="shared" si="12"/>
        <v>49.35</v>
      </c>
      <c r="X82" s="34">
        <f t="shared" si="14"/>
        <v>78</v>
      </c>
      <c r="Y82">
        <f t="shared" si="15"/>
        <v>80.91</v>
      </c>
    </row>
    <row r="83" spans="1:26">
      <c r="A83">
        <f>+'5-8" W C'!E74*1000</f>
        <v>82000</v>
      </c>
      <c r="C83">
        <f>+'5-8" W C'!R74</f>
        <v>2</v>
      </c>
      <c r="E83">
        <f t="shared" si="18"/>
        <v>6276</v>
      </c>
      <c r="G83" s="35">
        <f t="shared" si="19"/>
        <v>164000</v>
      </c>
      <c r="H83" s="35"/>
      <c r="I83" s="35">
        <f t="shared" si="20"/>
        <v>23155000</v>
      </c>
      <c r="K83">
        <f t="shared" si="21"/>
        <v>23</v>
      </c>
      <c r="M83" s="23">
        <f t="shared" si="22"/>
        <v>25041000</v>
      </c>
      <c r="O83" s="24">
        <f t="shared" si="23"/>
        <v>0.97705723984548754</v>
      </c>
      <c r="Q83">
        <f t="shared" si="16"/>
        <v>516.16000000000008</v>
      </c>
      <c r="S83" s="31">
        <f t="shared" si="17"/>
        <v>17.920000000000002</v>
      </c>
      <c r="V83" s="34">
        <f t="shared" si="10"/>
        <v>64.98</v>
      </c>
      <c r="W83" s="34">
        <f t="shared" si="12"/>
        <v>98.7</v>
      </c>
      <c r="X83" s="34">
        <f t="shared" si="14"/>
        <v>156</v>
      </c>
      <c r="Y83">
        <f t="shared" si="15"/>
        <v>178.56</v>
      </c>
    </row>
    <row r="84" spans="1:26">
      <c r="A84">
        <f>+'5-8" W C'!E75*1000</f>
        <v>86000</v>
      </c>
      <c r="C84">
        <f>+'5-8" W C'!R75</f>
        <v>2</v>
      </c>
      <c r="E84">
        <f t="shared" si="18"/>
        <v>6278</v>
      </c>
      <c r="G84" s="35">
        <f t="shared" si="19"/>
        <v>172000</v>
      </c>
      <c r="H84" s="35"/>
      <c r="I84" s="35">
        <f t="shared" si="20"/>
        <v>23327000</v>
      </c>
      <c r="K84">
        <f t="shared" si="21"/>
        <v>21</v>
      </c>
      <c r="M84" s="23">
        <f t="shared" si="22"/>
        <v>25133000</v>
      </c>
      <c r="O84" s="24">
        <f t="shared" si="23"/>
        <v>0.98064692340707793</v>
      </c>
      <c r="Q84">
        <f t="shared" si="16"/>
        <v>538.48</v>
      </c>
      <c r="S84" s="31">
        <f t="shared" si="17"/>
        <v>17.920000000000002</v>
      </c>
      <c r="V84" s="34">
        <f t="shared" si="10"/>
        <v>64.98</v>
      </c>
      <c r="W84" s="34">
        <f t="shared" si="12"/>
        <v>98.7</v>
      </c>
      <c r="X84" s="34">
        <f t="shared" si="14"/>
        <v>156</v>
      </c>
      <c r="Y84">
        <f t="shared" si="15"/>
        <v>200.88</v>
      </c>
    </row>
    <row r="85" spans="1:26">
      <c r="A85">
        <f>+'5-8" W C'!E76*1000</f>
        <v>88000</v>
      </c>
      <c r="C85">
        <f>+'5-8" W C'!R76</f>
        <v>1</v>
      </c>
      <c r="E85">
        <f t="shared" si="18"/>
        <v>6279</v>
      </c>
      <c r="G85" s="35">
        <f t="shared" si="19"/>
        <v>88000</v>
      </c>
      <c r="H85" s="35"/>
      <c r="I85" s="35">
        <f t="shared" si="20"/>
        <v>23415000</v>
      </c>
      <c r="K85">
        <f t="shared" si="21"/>
        <v>20</v>
      </c>
      <c r="M85" s="23">
        <f t="shared" si="22"/>
        <v>25175000</v>
      </c>
      <c r="O85" s="24">
        <f t="shared" si="23"/>
        <v>0.98228569198954307</v>
      </c>
      <c r="Q85">
        <f t="shared" si="16"/>
        <v>274.82</v>
      </c>
      <c r="S85" s="31">
        <f t="shared" si="17"/>
        <v>8.9600000000000009</v>
      </c>
      <c r="V85" s="34">
        <f t="shared" si="10"/>
        <v>32.49</v>
      </c>
      <c r="W85" s="34">
        <f t="shared" si="12"/>
        <v>49.35</v>
      </c>
      <c r="X85" s="34">
        <f t="shared" si="14"/>
        <v>78</v>
      </c>
      <c r="Y85">
        <f t="shared" si="15"/>
        <v>106.02</v>
      </c>
    </row>
    <row r="86" spans="1:26">
      <c r="A86">
        <f>+'5-8" W C'!E77*1000</f>
        <v>90000</v>
      </c>
      <c r="C86">
        <f>+'5-8" W C'!R77</f>
        <v>4</v>
      </c>
      <c r="E86">
        <f t="shared" si="18"/>
        <v>6283</v>
      </c>
      <c r="G86" s="35">
        <f t="shared" si="19"/>
        <v>360000</v>
      </c>
      <c r="H86" s="35"/>
      <c r="I86" s="35">
        <f t="shared" si="20"/>
        <v>23775000</v>
      </c>
      <c r="K86">
        <f t="shared" si="21"/>
        <v>16</v>
      </c>
      <c r="M86" s="23">
        <f t="shared" si="22"/>
        <v>25215000</v>
      </c>
      <c r="O86" s="24">
        <f t="shared" si="23"/>
        <v>0.98384642397284328</v>
      </c>
      <c r="Q86">
        <f t="shared" si="16"/>
        <v>1121.5999999999999</v>
      </c>
      <c r="S86" s="31">
        <f t="shared" si="17"/>
        <v>35.840000000000003</v>
      </c>
      <c r="V86" s="34">
        <f t="shared" si="10"/>
        <v>129.96</v>
      </c>
      <c r="W86" s="34">
        <f t="shared" si="12"/>
        <v>197.4</v>
      </c>
      <c r="X86" s="34">
        <f t="shared" si="14"/>
        <v>312</v>
      </c>
      <c r="Y86">
        <f t="shared" si="15"/>
        <v>446.4</v>
      </c>
    </row>
    <row r="87" spans="1:26">
      <c r="A87">
        <f>+'5-8" W C'!E78*1000</f>
        <v>91000</v>
      </c>
      <c r="C87">
        <f>+'5-8" W C'!R78</f>
        <v>1</v>
      </c>
      <c r="E87">
        <f t="shared" si="18"/>
        <v>6284</v>
      </c>
      <c r="G87" s="35">
        <f t="shared" si="19"/>
        <v>91000</v>
      </c>
      <c r="H87" s="35"/>
      <c r="I87" s="35">
        <f t="shared" si="20"/>
        <v>23866000</v>
      </c>
      <c r="K87">
        <f t="shared" si="21"/>
        <v>15</v>
      </c>
      <c r="M87" s="23">
        <f t="shared" si="22"/>
        <v>25231000</v>
      </c>
      <c r="O87" s="24">
        <f t="shared" si="23"/>
        <v>0.98447071676616338</v>
      </c>
      <c r="Q87">
        <f t="shared" si="16"/>
        <v>283.19</v>
      </c>
      <c r="S87" s="31">
        <f t="shared" si="17"/>
        <v>8.9600000000000009</v>
      </c>
      <c r="V87" s="34">
        <f t="shared" ref="V87:V102" si="24">$S$4*9*C87</f>
        <v>32.49</v>
      </c>
      <c r="W87" s="34">
        <f t="shared" si="12"/>
        <v>49.35</v>
      </c>
      <c r="X87" s="34">
        <f t="shared" si="14"/>
        <v>78</v>
      </c>
      <c r="Y87">
        <f t="shared" si="15"/>
        <v>114.39</v>
      </c>
    </row>
    <row r="88" spans="1:26">
      <c r="A88">
        <f>+'5-8" W C'!E79*1000</f>
        <v>97000</v>
      </c>
      <c r="C88">
        <f>+'5-8" W C'!R79</f>
        <v>1</v>
      </c>
      <c r="E88">
        <f t="shared" si="18"/>
        <v>6285</v>
      </c>
      <c r="G88" s="35">
        <f t="shared" si="19"/>
        <v>97000</v>
      </c>
      <c r="H88" s="35"/>
      <c r="I88" s="35">
        <f t="shared" si="20"/>
        <v>23963000</v>
      </c>
      <c r="K88">
        <f t="shared" si="21"/>
        <v>14</v>
      </c>
      <c r="M88" s="23">
        <f t="shared" si="22"/>
        <v>25321000</v>
      </c>
      <c r="O88" s="24">
        <f t="shared" si="23"/>
        <v>0.98798236372858872</v>
      </c>
      <c r="Q88">
        <f t="shared" si="16"/>
        <v>299.93</v>
      </c>
      <c r="S88" s="31">
        <f t="shared" si="17"/>
        <v>8.9600000000000009</v>
      </c>
      <c r="V88" s="34">
        <f t="shared" si="24"/>
        <v>32.49</v>
      </c>
      <c r="W88" s="34">
        <f t="shared" si="12"/>
        <v>49.35</v>
      </c>
      <c r="X88" s="34">
        <f t="shared" si="14"/>
        <v>78</v>
      </c>
      <c r="Y88">
        <f t="shared" si="15"/>
        <v>131.13</v>
      </c>
    </row>
    <row r="89" spans="1:26">
      <c r="A89">
        <f>+'5-8" W C'!E80*1000</f>
        <v>99000</v>
      </c>
      <c r="C89">
        <f>+'5-8" W C'!R80</f>
        <v>1</v>
      </c>
      <c r="E89">
        <f t="shared" si="18"/>
        <v>6286</v>
      </c>
      <c r="G89" s="35">
        <f t="shared" si="19"/>
        <v>99000</v>
      </c>
      <c r="H89" s="35"/>
      <c r="I89" s="35">
        <f t="shared" si="20"/>
        <v>24062000</v>
      </c>
      <c r="K89">
        <f t="shared" si="21"/>
        <v>13</v>
      </c>
      <c r="M89" s="23">
        <f t="shared" si="22"/>
        <v>25349000</v>
      </c>
      <c r="O89" s="24">
        <f t="shared" si="23"/>
        <v>0.98907487611689882</v>
      </c>
      <c r="Q89">
        <f t="shared" si="16"/>
        <v>305.51</v>
      </c>
      <c r="S89" s="31">
        <f t="shared" si="17"/>
        <v>8.9600000000000009</v>
      </c>
      <c r="V89" s="34">
        <f t="shared" si="24"/>
        <v>32.49</v>
      </c>
      <c r="W89" s="34">
        <f t="shared" si="12"/>
        <v>49.35</v>
      </c>
      <c r="X89" s="34">
        <f t="shared" si="14"/>
        <v>78</v>
      </c>
      <c r="Y89">
        <f t="shared" si="15"/>
        <v>136.71</v>
      </c>
    </row>
    <row r="90" spans="1:26">
      <c r="A90">
        <f>+'5-8" W C'!E81*1000</f>
        <v>101000</v>
      </c>
      <c r="C90">
        <f>+'5-8" W C'!R81</f>
        <v>1</v>
      </c>
      <c r="E90">
        <f t="shared" si="18"/>
        <v>6287</v>
      </c>
      <c r="G90" s="35">
        <f t="shared" si="19"/>
        <v>101000</v>
      </c>
      <c r="H90" s="35"/>
      <c r="I90" s="35">
        <f t="shared" si="20"/>
        <v>24163000</v>
      </c>
      <c r="K90">
        <f t="shared" si="21"/>
        <v>12</v>
      </c>
      <c r="M90" s="23">
        <f t="shared" si="22"/>
        <v>25375000</v>
      </c>
      <c r="O90" s="24">
        <f t="shared" si="23"/>
        <v>0.99008935190604397</v>
      </c>
      <c r="Q90">
        <f t="shared" si="16"/>
        <v>310.85000000000002</v>
      </c>
      <c r="S90" s="31">
        <f t="shared" si="17"/>
        <v>8.9600000000000009</v>
      </c>
      <c r="V90" s="34">
        <f t="shared" si="24"/>
        <v>32.49</v>
      </c>
      <c r="W90" s="34">
        <f t="shared" si="12"/>
        <v>49.35</v>
      </c>
      <c r="X90" s="34">
        <f t="shared" si="14"/>
        <v>78</v>
      </c>
      <c r="Y90" s="34">
        <f>$S$7*50*C90</f>
        <v>139.5</v>
      </c>
      <c r="Z90">
        <f>$S$8*((A90-100000)/1000)*C90</f>
        <v>2.5499999999999998</v>
      </c>
    </row>
    <row r="91" spans="1:26">
      <c r="A91">
        <f>+'5-8" W C'!E82*1000</f>
        <v>102000</v>
      </c>
      <c r="C91">
        <f>+'5-8" W C'!R82</f>
        <v>1</v>
      </c>
      <c r="E91">
        <f t="shared" si="18"/>
        <v>6288</v>
      </c>
      <c r="G91" s="35">
        <f t="shared" si="19"/>
        <v>102000</v>
      </c>
      <c r="H91" s="35"/>
      <c r="I91" s="35">
        <f t="shared" si="20"/>
        <v>24265000</v>
      </c>
      <c r="K91">
        <f t="shared" si="21"/>
        <v>11</v>
      </c>
      <c r="M91" s="23">
        <f t="shared" si="22"/>
        <v>25387000</v>
      </c>
      <c r="O91" s="24">
        <f t="shared" si="23"/>
        <v>0.99055757150103396</v>
      </c>
      <c r="Q91">
        <f t="shared" si="16"/>
        <v>313.40000000000003</v>
      </c>
      <c r="S91" s="31">
        <f t="shared" si="17"/>
        <v>8.9600000000000009</v>
      </c>
      <c r="V91" s="34">
        <f t="shared" si="24"/>
        <v>32.49</v>
      </c>
      <c r="W91" s="34">
        <f t="shared" si="12"/>
        <v>49.35</v>
      </c>
      <c r="X91" s="34">
        <f t="shared" si="14"/>
        <v>78</v>
      </c>
      <c r="Y91" s="34">
        <f t="shared" ref="Y91:Y102" si="25">$S$7*50*C91</f>
        <v>139.5</v>
      </c>
      <c r="Z91">
        <f t="shared" ref="Z91:Z102" si="26">$S$8*((A91-100000)/1000)*C91</f>
        <v>5.0999999999999996</v>
      </c>
    </row>
    <row r="92" spans="1:26">
      <c r="A92">
        <f>+'5-8" W C'!E83*1000</f>
        <v>106000</v>
      </c>
      <c r="C92">
        <f>+'5-8" W C'!R83</f>
        <v>1</v>
      </c>
      <c r="E92">
        <f t="shared" si="18"/>
        <v>6289</v>
      </c>
      <c r="G92" s="35">
        <f t="shared" si="19"/>
        <v>106000</v>
      </c>
      <c r="H92" s="35"/>
      <c r="I92" s="35">
        <f t="shared" si="20"/>
        <v>24371000</v>
      </c>
      <c r="K92">
        <f t="shared" si="21"/>
        <v>10</v>
      </c>
      <c r="M92" s="23">
        <f t="shared" si="22"/>
        <v>25431000</v>
      </c>
      <c r="O92" s="24">
        <f t="shared" si="23"/>
        <v>0.99227437668266416</v>
      </c>
      <c r="Q92">
        <f t="shared" si="16"/>
        <v>323.60000000000002</v>
      </c>
      <c r="S92" s="31">
        <f t="shared" si="17"/>
        <v>8.9600000000000009</v>
      </c>
      <c r="V92" s="34">
        <f t="shared" si="24"/>
        <v>32.49</v>
      </c>
      <c r="W92" s="34">
        <f t="shared" si="12"/>
        <v>49.35</v>
      </c>
      <c r="X92" s="34">
        <f t="shared" si="14"/>
        <v>78</v>
      </c>
      <c r="Y92" s="34">
        <f t="shared" si="25"/>
        <v>139.5</v>
      </c>
      <c r="Z92">
        <f t="shared" si="26"/>
        <v>15.299999999999999</v>
      </c>
    </row>
    <row r="93" spans="1:26">
      <c r="A93">
        <f>+'5-8" W C'!E84*1000</f>
        <v>107000</v>
      </c>
      <c r="C93">
        <f>+'5-8" W C'!R84</f>
        <v>1</v>
      </c>
      <c r="E93">
        <f t="shared" si="18"/>
        <v>6290</v>
      </c>
      <c r="G93" s="35">
        <f t="shared" si="19"/>
        <v>107000</v>
      </c>
      <c r="H93" s="35"/>
      <c r="I93" s="35">
        <f t="shared" si="20"/>
        <v>24478000</v>
      </c>
      <c r="K93">
        <f t="shared" si="21"/>
        <v>9</v>
      </c>
      <c r="M93" s="23">
        <f t="shared" si="22"/>
        <v>25441000</v>
      </c>
      <c r="O93" s="24">
        <f t="shared" si="23"/>
        <v>0.99266455967848921</v>
      </c>
      <c r="Q93">
        <f t="shared" si="16"/>
        <v>326.15000000000003</v>
      </c>
      <c r="S93" s="31">
        <f t="shared" si="17"/>
        <v>8.9600000000000009</v>
      </c>
      <c r="V93" s="34">
        <f t="shared" si="24"/>
        <v>32.49</v>
      </c>
      <c r="W93" s="34">
        <f t="shared" si="12"/>
        <v>49.35</v>
      </c>
      <c r="X93" s="34">
        <f t="shared" si="14"/>
        <v>78</v>
      </c>
      <c r="Y93" s="34">
        <f t="shared" si="25"/>
        <v>139.5</v>
      </c>
      <c r="Z93">
        <f t="shared" si="26"/>
        <v>17.849999999999998</v>
      </c>
    </row>
    <row r="94" spans="1:26">
      <c r="A94">
        <f>+'5-8" W C'!E85*1000</f>
        <v>110000</v>
      </c>
      <c r="C94">
        <f>+'5-8" W C'!R85</f>
        <v>1</v>
      </c>
      <c r="E94">
        <f t="shared" si="18"/>
        <v>6291</v>
      </c>
      <c r="G94" s="35">
        <f t="shared" si="19"/>
        <v>110000</v>
      </c>
      <c r="H94" s="35"/>
      <c r="I94" s="35">
        <f t="shared" si="20"/>
        <v>24588000</v>
      </c>
      <c r="K94">
        <f t="shared" si="21"/>
        <v>8</v>
      </c>
      <c r="M94" s="23">
        <f t="shared" si="22"/>
        <v>25468000</v>
      </c>
      <c r="O94" s="24">
        <f t="shared" si="23"/>
        <v>0.99371805376721678</v>
      </c>
      <c r="Q94">
        <f t="shared" si="16"/>
        <v>333.8</v>
      </c>
      <c r="S94" s="31">
        <f t="shared" si="17"/>
        <v>8.9600000000000009</v>
      </c>
      <c r="V94" s="34">
        <f t="shared" si="24"/>
        <v>32.49</v>
      </c>
      <c r="W94" s="34">
        <f t="shared" si="12"/>
        <v>49.35</v>
      </c>
      <c r="X94" s="34">
        <f t="shared" si="14"/>
        <v>78</v>
      </c>
      <c r="Y94" s="34">
        <f t="shared" si="25"/>
        <v>139.5</v>
      </c>
      <c r="Z94">
        <f t="shared" si="26"/>
        <v>25.5</v>
      </c>
    </row>
    <row r="95" spans="1:26">
      <c r="A95">
        <f>+'5-8" W C'!E86*1000</f>
        <v>114000</v>
      </c>
      <c r="C95">
        <f>+'5-8" W C'!R86</f>
        <v>1</v>
      </c>
      <c r="E95">
        <f t="shared" si="18"/>
        <v>6292</v>
      </c>
      <c r="G95" s="35">
        <f t="shared" si="19"/>
        <v>114000</v>
      </c>
      <c r="H95" s="35"/>
      <c r="I95" s="35">
        <f t="shared" si="20"/>
        <v>24702000</v>
      </c>
      <c r="K95">
        <f t="shared" si="21"/>
        <v>7</v>
      </c>
      <c r="M95" s="23">
        <f t="shared" si="22"/>
        <v>25500000</v>
      </c>
      <c r="O95" s="24">
        <f t="shared" si="23"/>
        <v>0.99496663935385699</v>
      </c>
      <c r="Q95">
        <f t="shared" si="16"/>
        <v>344</v>
      </c>
      <c r="S95" s="31">
        <f t="shared" si="17"/>
        <v>8.9600000000000009</v>
      </c>
      <c r="V95" s="34">
        <f t="shared" si="24"/>
        <v>32.49</v>
      </c>
      <c r="W95" s="34">
        <f t="shared" si="12"/>
        <v>49.35</v>
      </c>
      <c r="X95" s="34">
        <f t="shared" si="14"/>
        <v>78</v>
      </c>
      <c r="Y95" s="34">
        <f t="shared" si="25"/>
        <v>139.5</v>
      </c>
      <c r="Z95">
        <f t="shared" si="26"/>
        <v>35.699999999999996</v>
      </c>
    </row>
    <row r="96" spans="1:26">
      <c r="A96">
        <f>+'5-8" W C'!E87*1000</f>
        <v>118000</v>
      </c>
      <c r="C96">
        <f>+'5-8" W C'!R87</f>
        <v>1</v>
      </c>
      <c r="E96">
        <f t="shared" si="18"/>
        <v>6293</v>
      </c>
      <c r="G96" s="35">
        <f t="shared" si="19"/>
        <v>118000</v>
      </c>
      <c r="H96" s="35"/>
      <c r="I96" s="35">
        <f t="shared" si="20"/>
        <v>24820000</v>
      </c>
      <c r="K96">
        <f t="shared" si="21"/>
        <v>6</v>
      </c>
      <c r="M96" s="23">
        <f t="shared" si="22"/>
        <v>25528000</v>
      </c>
      <c r="O96" s="24">
        <f t="shared" si="23"/>
        <v>0.99605915174216708</v>
      </c>
      <c r="Q96">
        <f t="shared" si="16"/>
        <v>354.2</v>
      </c>
      <c r="S96" s="31">
        <f t="shared" si="17"/>
        <v>8.9600000000000009</v>
      </c>
      <c r="V96" s="34">
        <f t="shared" si="24"/>
        <v>32.49</v>
      </c>
      <c r="W96" s="34">
        <f t="shared" si="12"/>
        <v>49.35</v>
      </c>
      <c r="X96" s="34">
        <f t="shared" si="14"/>
        <v>78</v>
      </c>
      <c r="Y96" s="34">
        <f t="shared" si="25"/>
        <v>139.5</v>
      </c>
      <c r="Z96">
        <f t="shared" si="26"/>
        <v>45.9</v>
      </c>
    </row>
    <row r="97" spans="1:26">
      <c r="A97">
        <f>+'5-8" W C'!E88*1000</f>
        <v>126000</v>
      </c>
      <c r="C97">
        <f>+'5-8" W C'!R88</f>
        <v>1</v>
      </c>
      <c r="E97">
        <f t="shared" si="18"/>
        <v>6294</v>
      </c>
      <c r="G97" s="35">
        <f t="shared" si="19"/>
        <v>126000</v>
      </c>
      <c r="H97" s="35"/>
      <c r="I97" s="35">
        <f t="shared" si="20"/>
        <v>24946000</v>
      </c>
      <c r="K97">
        <f t="shared" si="21"/>
        <v>5</v>
      </c>
      <c r="M97" s="23">
        <f t="shared" si="22"/>
        <v>25576000</v>
      </c>
      <c r="O97" s="24">
        <f t="shared" si="23"/>
        <v>0.99793203012212728</v>
      </c>
      <c r="Q97">
        <f t="shared" si="16"/>
        <v>374.6</v>
      </c>
      <c r="S97" s="31">
        <f t="shared" si="17"/>
        <v>8.9600000000000009</v>
      </c>
      <c r="V97" s="34">
        <f t="shared" si="24"/>
        <v>32.49</v>
      </c>
      <c r="W97" s="34">
        <f t="shared" si="12"/>
        <v>49.35</v>
      </c>
      <c r="X97" s="34">
        <f t="shared" si="14"/>
        <v>78</v>
      </c>
      <c r="Y97" s="34">
        <f t="shared" si="25"/>
        <v>139.5</v>
      </c>
      <c r="Z97">
        <f t="shared" si="26"/>
        <v>66.3</v>
      </c>
    </row>
    <row r="98" spans="1:26">
      <c r="A98">
        <f>+'5-8" W C'!E89*1000</f>
        <v>129000</v>
      </c>
      <c r="C98">
        <f>+'5-8" W C'!R89</f>
        <v>1</v>
      </c>
      <c r="E98">
        <f t="shared" si="18"/>
        <v>6295</v>
      </c>
      <c r="G98" s="35">
        <f t="shared" si="19"/>
        <v>129000</v>
      </c>
      <c r="H98" s="35"/>
      <c r="I98" s="35">
        <f t="shared" si="20"/>
        <v>25075000</v>
      </c>
      <c r="K98">
        <f t="shared" si="21"/>
        <v>4</v>
      </c>
      <c r="M98" s="23">
        <f t="shared" si="22"/>
        <v>25591000</v>
      </c>
      <c r="O98" s="24">
        <f t="shared" si="23"/>
        <v>0.99851730461586485</v>
      </c>
      <c r="Q98">
        <f t="shared" si="16"/>
        <v>382.25</v>
      </c>
      <c r="S98" s="31">
        <f t="shared" si="17"/>
        <v>8.9600000000000009</v>
      </c>
      <c r="V98" s="34">
        <f t="shared" si="24"/>
        <v>32.49</v>
      </c>
      <c r="W98" s="34">
        <f t="shared" si="12"/>
        <v>49.35</v>
      </c>
      <c r="X98" s="34">
        <f t="shared" si="14"/>
        <v>78</v>
      </c>
      <c r="Y98" s="34">
        <f t="shared" si="25"/>
        <v>139.5</v>
      </c>
      <c r="Z98">
        <f t="shared" si="26"/>
        <v>73.949999999999989</v>
      </c>
    </row>
    <row r="99" spans="1:26">
      <c r="A99">
        <f>+'5-8" W C'!E90*1000</f>
        <v>135000</v>
      </c>
      <c r="C99">
        <f>+'5-8" W C'!R90</f>
        <v>1</v>
      </c>
      <c r="E99">
        <f t="shared" si="18"/>
        <v>6296</v>
      </c>
      <c r="G99" s="35">
        <f t="shared" si="19"/>
        <v>135000</v>
      </c>
      <c r="H99" s="35"/>
      <c r="I99" s="35">
        <f t="shared" si="20"/>
        <v>25210000</v>
      </c>
      <c r="K99">
        <f t="shared" si="21"/>
        <v>3</v>
      </c>
      <c r="M99" s="23">
        <f t="shared" si="22"/>
        <v>25615000</v>
      </c>
      <c r="O99" s="24">
        <f t="shared" si="23"/>
        <v>0.99945374380584495</v>
      </c>
      <c r="Q99">
        <f t="shared" si="16"/>
        <v>397.55</v>
      </c>
      <c r="S99" s="31">
        <f t="shared" si="17"/>
        <v>8.9600000000000009</v>
      </c>
      <c r="V99" s="34">
        <f t="shared" si="24"/>
        <v>32.49</v>
      </c>
      <c r="W99" s="34">
        <f t="shared" si="12"/>
        <v>49.35</v>
      </c>
      <c r="X99" s="34">
        <f t="shared" si="14"/>
        <v>78</v>
      </c>
      <c r="Y99" s="34">
        <f t="shared" si="25"/>
        <v>139.5</v>
      </c>
      <c r="Z99">
        <f t="shared" si="26"/>
        <v>89.25</v>
      </c>
    </row>
    <row r="100" spans="1:26">
      <c r="A100">
        <f>+'5-8" W C'!E91*1000</f>
        <v>137000</v>
      </c>
      <c r="C100">
        <f>+'5-8" W C'!R91</f>
        <v>1</v>
      </c>
      <c r="E100">
        <f t="shared" si="18"/>
        <v>6297</v>
      </c>
      <c r="G100" s="35">
        <f t="shared" si="19"/>
        <v>137000</v>
      </c>
      <c r="H100" s="35"/>
      <c r="I100" s="35">
        <f t="shared" si="20"/>
        <v>25347000</v>
      </c>
      <c r="K100">
        <f t="shared" si="21"/>
        <v>2</v>
      </c>
      <c r="M100" s="23">
        <f t="shared" si="22"/>
        <v>25621000</v>
      </c>
      <c r="O100" s="24">
        <f t="shared" si="23"/>
        <v>0.99968785360334</v>
      </c>
      <c r="Q100">
        <f t="shared" si="16"/>
        <v>402.65</v>
      </c>
      <c r="S100" s="31">
        <f t="shared" si="17"/>
        <v>8.9600000000000009</v>
      </c>
      <c r="V100" s="34">
        <f t="shared" si="24"/>
        <v>32.49</v>
      </c>
      <c r="W100" s="34">
        <f t="shared" si="12"/>
        <v>49.35</v>
      </c>
      <c r="X100" s="34">
        <f t="shared" si="14"/>
        <v>78</v>
      </c>
      <c r="Y100" s="34">
        <f t="shared" si="25"/>
        <v>139.5</v>
      </c>
      <c r="Z100">
        <f t="shared" si="26"/>
        <v>94.35</v>
      </c>
    </row>
    <row r="101" spans="1:26">
      <c r="A101">
        <f>+'5-8" W C'!E92*1000</f>
        <v>138000</v>
      </c>
      <c r="C101">
        <f>+'5-8" W C'!R92</f>
        <v>1</v>
      </c>
      <c r="E101">
        <f t="shared" si="18"/>
        <v>6298</v>
      </c>
      <c r="G101" s="35">
        <f t="shared" si="19"/>
        <v>138000</v>
      </c>
      <c r="H101" s="35"/>
      <c r="I101" s="35">
        <f t="shared" si="20"/>
        <v>25485000</v>
      </c>
      <c r="K101">
        <f t="shared" si="21"/>
        <v>1</v>
      </c>
      <c r="M101" s="23">
        <f t="shared" si="22"/>
        <v>25623000</v>
      </c>
      <c r="O101" s="24">
        <f t="shared" si="23"/>
        <v>0.99976589020250495</v>
      </c>
      <c r="Q101">
        <f t="shared" si="16"/>
        <v>405.2</v>
      </c>
      <c r="S101" s="31">
        <f t="shared" si="17"/>
        <v>8.9600000000000009</v>
      </c>
      <c r="V101" s="34">
        <f t="shared" si="24"/>
        <v>32.49</v>
      </c>
      <c r="W101" s="34">
        <f t="shared" si="12"/>
        <v>49.35</v>
      </c>
      <c r="X101" s="34">
        <f t="shared" si="14"/>
        <v>78</v>
      </c>
      <c r="Y101" s="34">
        <f t="shared" si="25"/>
        <v>139.5</v>
      </c>
      <c r="Z101">
        <f t="shared" si="26"/>
        <v>96.899999999999991</v>
      </c>
    </row>
    <row r="102" spans="1:26">
      <c r="A102">
        <f>+'5-8" W C'!E93*1000</f>
        <v>144000</v>
      </c>
      <c r="C102">
        <f>+'5-8" W C'!R93</f>
        <v>1</v>
      </c>
      <c r="E102">
        <f t="shared" si="18"/>
        <v>6299</v>
      </c>
      <c r="G102" s="35">
        <f t="shared" si="19"/>
        <v>144000</v>
      </c>
      <c r="H102" s="35"/>
      <c r="I102" s="35">
        <f t="shared" si="20"/>
        <v>25629000</v>
      </c>
      <c r="K102">
        <f t="shared" si="21"/>
        <v>0</v>
      </c>
      <c r="M102" s="23">
        <f t="shared" si="22"/>
        <v>25629000</v>
      </c>
      <c r="O102" s="24">
        <f t="shared" si="23"/>
        <v>1</v>
      </c>
      <c r="Q102">
        <f t="shared" si="16"/>
        <v>420.5</v>
      </c>
      <c r="S102" s="31">
        <f t="shared" si="17"/>
        <v>8.9600000000000009</v>
      </c>
      <c r="V102" s="34">
        <f t="shared" si="24"/>
        <v>32.49</v>
      </c>
      <c r="W102" s="34">
        <f t="shared" ref="W102" si="27">$S$5*15*C102</f>
        <v>49.35</v>
      </c>
      <c r="X102" s="34">
        <f t="shared" si="14"/>
        <v>78</v>
      </c>
      <c r="Y102" s="34">
        <f t="shared" si="25"/>
        <v>139.5</v>
      </c>
      <c r="Z102">
        <f t="shared" si="26"/>
        <v>112.19999999999999</v>
      </c>
    </row>
    <row r="104" spans="1:26">
      <c r="Q104">
        <f>SUM(Q12:Q103)</f>
        <v>127943.96000000004</v>
      </c>
      <c r="S104" s="212">
        <f>SUM(S12:S102)</f>
        <v>56439.039999999935</v>
      </c>
      <c r="V104" s="212">
        <f>SUM(V12:V102)</f>
        <v>46222.439999999995</v>
      </c>
      <c r="W104" s="212">
        <f t="shared" ref="W104:Z104" si="28">SUM(W12:W102)</f>
        <v>13054.720000000018</v>
      </c>
      <c r="X104" s="212">
        <f t="shared" si="28"/>
        <v>7113.6</v>
      </c>
      <c r="Y104" s="212">
        <f t="shared" si="28"/>
        <v>4433.3099999999995</v>
      </c>
      <c r="Z104" s="212">
        <f t="shared" si="28"/>
        <v>680.84999999999991</v>
      </c>
    </row>
    <row r="106" spans="1:26">
      <c r="S106" s="212">
        <f>+S104/S2</f>
        <v>6298.9999999999918</v>
      </c>
      <c r="V106" s="212">
        <f>+V104/S4</f>
        <v>12803.999999999998</v>
      </c>
      <c r="W106" s="212">
        <f>+W104/S5</f>
        <v>3968.0000000000055</v>
      </c>
      <c r="X106" s="212">
        <f>+X104/S6</f>
        <v>2280</v>
      </c>
      <c r="Y106" s="212">
        <f>+Y104/S7</f>
        <v>1588.9999999999998</v>
      </c>
      <c r="Z106" s="212">
        <f>+Z104/S8</f>
        <v>267</v>
      </c>
    </row>
  </sheetData>
  <pageMargins left="0.7" right="0.7" top="0.75" bottom="0.75" header="0.3" footer="0.3"/>
  <pageSetup scale="91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Y87"/>
  <sheetViews>
    <sheetView view="pageBreakPreview" zoomScaleNormal="100" zoomScaleSheetLayoutView="100" workbookViewId="0">
      <pane xSplit="2" ySplit="11" topLeftCell="D66" activePane="bottomRight" state="frozen"/>
      <selection activeCell="K87" sqref="K87"/>
      <selection pane="topRight" activeCell="K87" sqref="K87"/>
      <selection pane="bottomLeft" activeCell="K87" sqref="K87"/>
      <selection pane="bottomRight" activeCell="K87" sqref="K87"/>
    </sheetView>
  </sheetViews>
  <sheetFormatPr defaultRowHeight="12.75"/>
  <cols>
    <col min="1" max="1" width="12.85546875" customWidth="1"/>
    <col min="2" max="2" width="1.140625" customWidth="1"/>
    <col min="3" max="3" width="10" bestFit="1" customWidth="1"/>
    <col min="4" max="4" width="1.140625" customWidth="1"/>
    <col min="5" max="5" width="10.5703125" bestFit="1" customWidth="1"/>
    <col min="6" max="6" width="1.140625" customWidth="1"/>
    <col min="7" max="7" width="9.85546875" bestFit="1" customWidth="1"/>
    <col min="8" max="8" width="1.140625" customWidth="1"/>
    <col min="9" max="9" width="10" bestFit="1" customWidth="1"/>
    <col min="10" max="10" width="1.140625" customWidth="1"/>
    <col min="11" max="11" width="8.5703125" bestFit="1" customWidth="1"/>
    <col min="12" max="12" width="1.140625" customWidth="1"/>
    <col min="13" max="13" width="11.7109375" bestFit="1" customWidth="1"/>
    <col min="14" max="14" width="1.140625" customWidth="1"/>
    <col min="15" max="15" width="13.140625" customWidth="1"/>
    <col min="16" max="16" width="1" customWidth="1"/>
    <col min="17" max="17" width="23.28515625" bestFit="1" customWidth="1"/>
    <col min="18" max="18" width="0.7109375" customWidth="1"/>
    <col min="19" max="19" width="12.85546875" bestFit="1" customWidth="1"/>
    <col min="20" max="20" width="0.85546875" customWidth="1"/>
    <col min="23" max="25" width="9.7109375" bestFit="1" customWidth="1"/>
  </cols>
  <sheetData>
    <row r="1" spans="1:25">
      <c r="A1" s="5" t="s">
        <v>303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 t="s">
        <v>344</v>
      </c>
    </row>
    <row r="2" spans="1: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Q2" s="25" t="s">
        <v>329</v>
      </c>
      <c r="R2" s="25"/>
      <c r="S2" s="26">
        <v>78.8</v>
      </c>
      <c r="T2" s="25"/>
      <c r="U2" s="25"/>
    </row>
    <row r="3" spans="1:25">
      <c r="A3" s="7" t="s">
        <v>520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 t="s">
        <v>353</v>
      </c>
      <c r="Q3" s="27" t="s">
        <v>351</v>
      </c>
      <c r="R3" s="25"/>
      <c r="S3" s="26">
        <v>0</v>
      </c>
      <c r="T3" s="25" t="s">
        <v>331</v>
      </c>
      <c r="U3" s="25"/>
    </row>
    <row r="4" spans="1:25">
      <c r="A4" s="7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Q4" s="27" t="s">
        <v>352</v>
      </c>
      <c r="R4" s="25"/>
      <c r="S4" s="26">
        <v>3.29</v>
      </c>
      <c r="T4" s="25" t="s">
        <v>331</v>
      </c>
      <c r="U4" s="25"/>
    </row>
    <row r="5" spans="1:2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Q5" s="27" t="s">
        <v>348</v>
      </c>
      <c r="R5" s="25"/>
      <c r="S5" s="26">
        <v>3.12</v>
      </c>
      <c r="T5" s="25" t="s">
        <v>331</v>
      </c>
      <c r="U5" s="25"/>
    </row>
    <row r="6" spans="1:25" ht="13.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Q6" s="27" t="s">
        <v>349</v>
      </c>
      <c r="R6" s="25"/>
      <c r="S6" s="26">
        <v>2.79</v>
      </c>
      <c r="T6" s="25" t="s">
        <v>331</v>
      </c>
      <c r="U6" s="25"/>
    </row>
    <row r="7" spans="1:25">
      <c r="A7" s="8" t="s">
        <v>306</v>
      </c>
      <c r="B7" s="9"/>
      <c r="C7" s="10" t="s">
        <v>307</v>
      </c>
      <c r="D7" s="9"/>
      <c r="E7" s="10" t="s">
        <v>308</v>
      </c>
      <c r="F7" s="9"/>
      <c r="G7" s="10" t="s">
        <v>309</v>
      </c>
      <c r="H7" s="9"/>
      <c r="I7" s="10" t="s">
        <v>310</v>
      </c>
      <c r="J7" s="9"/>
      <c r="K7" s="10" t="s">
        <v>311</v>
      </c>
      <c r="L7" s="9"/>
      <c r="M7" s="10" t="s">
        <v>312</v>
      </c>
      <c r="N7" s="9"/>
      <c r="O7" s="11" t="s">
        <v>313</v>
      </c>
      <c r="Q7" s="28" t="s">
        <v>350</v>
      </c>
      <c r="R7" s="25"/>
      <c r="S7" s="26">
        <v>2.5499999999999998</v>
      </c>
      <c r="T7" s="25" t="s">
        <v>331</v>
      </c>
      <c r="U7" s="25"/>
    </row>
    <row r="8" spans="1:25">
      <c r="A8" s="12"/>
      <c r="B8" s="13"/>
      <c r="C8" s="13"/>
      <c r="D8" s="13"/>
      <c r="E8" s="13"/>
      <c r="F8" s="13"/>
      <c r="G8" s="13" t="s">
        <v>314</v>
      </c>
      <c r="H8" s="13"/>
      <c r="I8" s="13"/>
      <c r="J8" s="13"/>
      <c r="K8" s="13"/>
      <c r="L8" s="13"/>
      <c r="M8" s="13" t="s">
        <v>315</v>
      </c>
      <c r="N8" s="13"/>
      <c r="O8" s="14"/>
    </row>
    <row r="9" spans="1:25">
      <c r="A9" s="12" t="s">
        <v>316</v>
      </c>
      <c r="B9" s="13"/>
      <c r="C9" s="13" t="s">
        <v>317</v>
      </c>
      <c r="D9" s="13"/>
      <c r="E9" s="13" t="s">
        <v>318</v>
      </c>
      <c r="F9" s="13"/>
      <c r="G9" s="13" t="s">
        <v>319</v>
      </c>
      <c r="H9" s="13"/>
      <c r="I9" s="13" t="s">
        <v>320</v>
      </c>
      <c r="J9" s="13"/>
      <c r="K9" s="13" t="s">
        <v>321</v>
      </c>
      <c r="L9" s="13"/>
      <c r="M9" s="13" t="s">
        <v>322</v>
      </c>
      <c r="N9" s="13"/>
      <c r="O9" s="14" t="s">
        <v>323</v>
      </c>
    </row>
    <row r="10" spans="1:25">
      <c r="A10" s="15" t="s">
        <v>324</v>
      </c>
      <c r="B10" s="13"/>
      <c r="C10" s="16" t="s">
        <v>325</v>
      </c>
      <c r="D10" s="13"/>
      <c r="E10" s="16" t="s">
        <v>325</v>
      </c>
      <c r="F10" s="13"/>
      <c r="G10" s="17" t="s">
        <v>326</v>
      </c>
      <c r="H10" s="13"/>
      <c r="I10" s="16" t="s">
        <v>314</v>
      </c>
      <c r="J10" s="13"/>
      <c r="K10" s="16" t="s">
        <v>325</v>
      </c>
      <c r="L10" s="13"/>
      <c r="M10" s="17" t="s">
        <v>327</v>
      </c>
      <c r="N10" s="13"/>
      <c r="O10" s="18" t="s">
        <v>328</v>
      </c>
      <c r="S10" s="30" t="s">
        <v>337</v>
      </c>
      <c r="T10" s="30"/>
      <c r="U10" s="30" t="s">
        <v>338</v>
      </c>
      <c r="V10" s="30" t="s">
        <v>339</v>
      </c>
      <c r="W10" s="30" t="s">
        <v>340</v>
      </c>
      <c r="X10" s="30" t="s">
        <v>341</v>
      </c>
      <c r="Y10" s="30" t="s">
        <v>342</v>
      </c>
    </row>
    <row r="12" spans="1:25">
      <c r="A12">
        <f>+'2" W Gov'!E3*1000</f>
        <v>0</v>
      </c>
      <c r="C12">
        <f>+'2" W Gov'!R3</f>
        <v>21</v>
      </c>
      <c r="E12">
        <f>+C12</f>
        <v>21</v>
      </c>
      <c r="G12" s="35">
        <f>+A12*C12</f>
        <v>0</v>
      </c>
      <c r="H12" s="35"/>
      <c r="I12" s="35">
        <f>+G12</f>
        <v>0</v>
      </c>
      <c r="K12">
        <f>$E$83-E12</f>
        <v>171</v>
      </c>
      <c r="M12" s="23">
        <f t="shared" ref="M12:M13" si="0">(A12*K12)+I12</f>
        <v>0</v>
      </c>
      <c r="O12" s="24">
        <f>M12/$M$83</f>
        <v>0</v>
      </c>
      <c r="Q12">
        <f>SUM(S12:Y12)</f>
        <v>1654.8</v>
      </c>
      <c r="S12" s="31">
        <f>$S$2*C12</f>
        <v>1654.8</v>
      </c>
    </row>
    <row r="13" spans="1:25">
      <c r="A13">
        <f>+'2" W Gov'!E4*1000</f>
        <v>1000</v>
      </c>
      <c r="C13">
        <f>+'2" W Gov'!R4</f>
        <v>8</v>
      </c>
      <c r="E13">
        <f>+E12+C13</f>
        <v>29</v>
      </c>
      <c r="G13" s="35">
        <f>+A13*C13</f>
        <v>8000</v>
      </c>
      <c r="H13" s="35"/>
      <c r="I13" s="35">
        <f>+G13+I12</f>
        <v>8000</v>
      </c>
      <c r="K13">
        <f>$E$83-E13</f>
        <v>163</v>
      </c>
      <c r="M13" s="23">
        <f t="shared" si="0"/>
        <v>171000</v>
      </c>
      <c r="O13" s="24">
        <f>M13/$M$83</f>
        <v>2.6158788435061954E-2</v>
      </c>
      <c r="Q13">
        <f t="shared" ref="Q13:Q76" si="1">SUM(S13:Y13)</f>
        <v>630.4</v>
      </c>
      <c r="S13" s="31">
        <f t="shared" ref="S13:S76" si="2">$S$2*C13</f>
        <v>630.4</v>
      </c>
    </row>
    <row r="14" spans="1:25">
      <c r="A14">
        <f>+'2" W Gov'!E5*1000</f>
        <v>2000</v>
      </c>
      <c r="C14">
        <f>+'2" W Gov'!R5</f>
        <v>7</v>
      </c>
      <c r="E14">
        <f t="shared" ref="E14:E77" si="3">+E13+C14</f>
        <v>36</v>
      </c>
      <c r="G14" s="35">
        <f t="shared" ref="G14:G77" si="4">+A14*C14</f>
        <v>14000</v>
      </c>
      <c r="H14" s="35"/>
      <c r="I14" s="35">
        <f t="shared" ref="I14:I77" si="5">+G14+I13</f>
        <v>22000</v>
      </c>
      <c r="K14">
        <f t="shared" ref="K14:K77" si="6">$E$83-E14</f>
        <v>156</v>
      </c>
      <c r="M14" s="23">
        <f t="shared" ref="M14:M77" si="7">(A14*K14)+I14</f>
        <v>334000</v>
      </c>
      <c r="O14" s="24">
        <f t="shared" ref="O14:O77" si="8">M14/$M$83</f>
        <v>5.1093773902401711E-2</v>
      </c>
      <c r="Q14">
        <f t="shared" si="1"/>
        <v>551.6</v>
      </c>
      <c r="S14" s="31">
        <f t="shared" si="2"/>
        <v>551.6</v>
      </c>
    </row>
    <row r="15" spans="1:25">
      <c r="A15">
        <f>+'2" W Gov'!E6*1000</f>
        <v>3000</v>
      </c>
      <c r="C15">
        <f>+'2" W Gov'!R6</f>
        <v>25</v>
      </c>
      <c r="E15">
        <f t="shared" si="3"/>
        <v>61</v>
      </c>
      <c r="G15" s="35">
        <f t="shared" si="4"/>
        <v>75000</v>
      </c>
      <c r="H15" s="35"/>
      <c r="I15" s="35">
        <f t="shared" si="5"/>
        <v>97000</v>
      </c>
      <c r="K15">
        <f t="shared" si="6"/>
        <v>131</v>
      </c>
      <c r="M15" s="23">
        <f t="shared" si="7"/>
        <v>490000</v>
      </c>
      <c r="O15" s="24">
        <f t="shared" si="8"/>
        <v>7.4957931772984543E-2</v>
      </c>
      <c r="Q15">
        <f t="shared" si="1"/>
        <v>1970</v>
      </c>
      <c r="S15" s="31">
        <f t="shared" si="2"/>
        <v>1970</v>
      </c>
    </row>
    <row r="16" spans="1:25">
      <c r="A16">
        <f>+'2" W Gov'!E7*1000</f>
        <v>4000</v>
      </c>
      <c r="C16">
        <f>+'2" W Gov'!R7</f>
        <v>13</v>
      </c>
      <c r="E16">
        <f t="shared" si="3"/>
        <v>74</v>
      </c>
      <c r="G16" s="35">
        <f t="shared" si="4"/>
        <v>52000</v>
      </c>
      <c r="H16" s="35"/>
      <c r="I16" s="35">
        <f t="shared" si="5"/>
        <v>149000</v>
      </c>
      <c r="K16">
        <f t="shared" si="6"/>
        <v>118</v>
      </c>
      <c r="M16" s="23">
        <f t="shared" si="7"/>
        <v>621000</v>
      </c>
      <c r="O16" s="24">
        <f t="shared" si="8"/>
        <v>9.4997705369435526E-2</v>
      </c>
      <c r="Q16">
        <f t="shared" si="1"/>
        <v>1024.3999999999999</v>
      </c>
      <c r="S16" s="31">
        <f t="shared" si="2"/>
        <v>1024.3999999999999</v>
      </c>
    </row>
    <row r="17" spans="1:22">
      <c r="A17">
        <f>+'2" W Gov'!E8*1000</f>
        <v>5000</v>
      </c>
      <c r="C17">
        <f>+'2" W Gov'!R8</f>
        <v>13</v>
      </c>
      <c r="E17">
        <f t="shared" si="3"/>
        <v>87</v>
      </c>
      <c r="G17" s="35">
        <f t="shared" si="4"/>
        <v>65000</v>
      </c>
      <c r="H17" s="35"/>
      <c r="I17" s="35">
        <f t="shared" si="5"/>
        <v>214000</v>
      </c>
      <c r="K17">
        <f t="shared" si="6"/>
        <v>105</v>
      </c>
      <c r="M17" s="23">
        <f t="shared" si="7"/>
        <v>739000</v>
      </c>
      <c r="O17" s="24">
        <f t="shared" si="8"/>
        <v>0.11304879914333792</v>
      </c>
      <c r="Q17">
        <f t="shared" si="1"/>
        <v>1024.3999999999999</v>
      </c>
      <c r="S17" s="31">
        <f t="shared" si="2"/>
        <v>1024.3999999999999</v>
      </c>
    </row>
    <row r="18" spans="1:22">
      <c r="A18">
        <f>+'2" W Gov'!E9*1000</f>
        <v>6000</v>
      </c>
      <c r="C18">
        <f>+'2" W Gov'!R9</f>
        <v>7</v>
      </c>
      <c r="E18">
        <f t="shared" si="3"/>
        <v>94</v>
      </c>
      <c r="G18" s="35">
        <f t="shared" si="4"/>
        <v>42000</v>
      </c>
      <c r="H18" s="35"/>
      <c r="I18" s="35">
        <f t="shared" si="5"/>
        <v>256000</v>
      </c>
      <c r="K18">
        <f t="shared" si="6"/>
        <v>98</v>
      </c>
      <c r="M18" s="23">
        <f t="shared" si="7"/>
        <v>844000</v>
      </c>
      <c r="O18" s="24">
        <f t="shared" si="8"/>
        <v>0.12911121309469176</v>
      </c>
      <c r="Q18">
        <f t="shared" si="1"/>
        <v>551.6</v>
      </c>
      <c r="S18" s="31">
        <f t="shared" si="2"/>
        <v>551.6</v>
      </c>
    </row>
    <row r="19" spans="1:22">
      <c r="A19">
        <f>+'2" W Gov'!E10*1000</f>
        <v>7000</v>
      </c>
      <c r="C19">
        <f>+'2" W Gov'!R10</f>
        <v>3</v>
      </c>
      <c r="E19">
        <f t="shared" si="3"/>
        <v>97</v>
      </c>
      <c r="G19" s="35">
        <f t="shared" si="4"/>
        <v>21000</v>
      </c>
      <c r="H19" s="35"/>
      <c r="I19" s="35">
        <f t="shared" si="5"/>
        <v>277000</v>
      </c>
      <c r="K19">
        <f t="shared" si="6"/>
        <v>95</v>
      </c>
      <c r="M19" s="23">
        <f t="shared" si="7"/>
        <v>942000</v>
      </c>
      <c r="O19" s="24">
        <f t="shared" si="8"/>
        <v>0.14410279944928867</v>
      </c>
      <c r="Q19">
        <f t="shared" si="1"/>
        <v>236.39999999999998</v>
      </c>
      <c r="S19" s="31">
        <f t="shared" si="2"/>
        <v>236.39999999999998</v>
      </c>
    </row>
    <row r="20" spans="1:22">
      <c r="A20">
        <f>+'2" W Gov'!E11*1000</f>
        <v>8000</v>
      </c>
      <c r="C20">
        <f>+'2" W Gov'!R11</f>
        <v>1</v>
      </c>
      <c r="E20">
        <f t="shared" si="3"/>
        <v>98</v>
      </c>
      <c r="G20" s="35">
        <f t="shared" si="4"/>
        <v>8000</v>
      </c>
      <c r="H20" s="35"/>
      <c r="I20" s="35">
        <f t="shared" si="5"/>
        <v>285000</v>
      </c>
      <c r="K20">
        <f t="shared" si="6"/>
        <v>94</v>
      </c>
      <c r="M20" s="23">
        <f t="shared" si="7"/>
        <v>1037000</v>
      </c>
      <c r="O20" s="24">
        <f t="shared" si="8"/>
        <v>0.15863545969098974</v>
      </c>
      <c r="Q20">
        <f t="shared" si="1"/>
        <v>78.8</v>
      </c>
      <c r="S20" s="31">
        <f t="shared" si="2"/>
        <v>78.8</v>
      </c>
    </row>
    <row r="21" spans="1:22">
      <c r="A21">
        <f>+'2" W Gov'!E12*1000</f>
        <v>9000</v>
      </c>
      <c r="C21">
        <f>+'2" W Gov'!R12</f>
        <v>5</v>
      </c>
      <c r="E21">
        <f t="shared" si="3"/>
        <v>103</v>
      </c>
      <c r="G21" s="35">
        <f t="shared" si="4"/>
        <v>45000</v>
      </c>
      <c r="H21" s="35"/>
      <c r="I21" s="35">
        <f t="shared" si="5"/>
        <v>330000</v>
      </c>
      <c r="K21">
        <f t="shared" si="6"/>
        <v>89</v>
      </c>
      <c r="M21" s="23">
        <f t="shared" si="7"/>
        <v>1131000</v>
      </c>
      <c r="O21" s="24">
        <f t="shared" si="8"/>
        <v>0.17301514456172556</v>
      </c>
      <c r="Q21">
        <f t="shared" si="1"/>
        <v>394</v>
      </c>
      <c r="S21" s="31">
        <f t="shared" si="2"/>
        <v>394</v>
      </c>
    </row>
    <row r="22" spans="1:22">
      <c r="A22">
        <f>+'2" W Gov'!E13*1000</f>
        <v>10000</v>
      </c>
      <c r="C22">
        <f>+'2" W Gov'!R13</f>
        <v>2</v>
      </c>
      <c r="E22">
        <f t="shared" si="3"/>
        <v>105</v>
      </c>
      <c r="G22" s="35">
        <f t="shared" si="4"/>
        <v>20000</v>
      </c>
      <c r="H22" s="35"/>
      <c r="I22" s="35">
        <f t="shared" si="5"/>
        <v>350000</v>
      </c>
      <c r="K22">
        <f t="shared" si="6"/>
        <v>87</v>
      </c>
      <c r="M22" s="23">
        <f t="shared" si="7"/>
        <v>1220000</v>
      </c>
      <c r="O22" s="24">
        <f t="shared" si="8"/>
        <v>0.18662995257763501</v>
      </c>
      <c r="Q22">
        <f t="shared" si="1"/>
        <v>157.6</v>
      </c>
      <c r="S22" s="31">
        <f t="shared" si="2"/>
        <v>157.6</v>
      </c>
    </row>
    <row r="23" spans="1:22">
      <c r="A23">
        <f>+'2" W Gov'!E14*1000</f>
        <v>11000</v>
      </c>
      <c r="C23">
        <f>+'2" W Gov'!R14</f>
        <v>1</v>
      </c>
      <c r="E23">
        <f t="shared" si="3"/>
        <v>106</v>
      </c>
      <c r="G23" s="35">
        <f t="shared" si="4"/>
        <v>11000</v>
      </c>
      <c r="H23" s="35"/>
      <c r="I23" s="35">
        <f t="shared" si="5"/>
        <v>361000</v>
      </c>
      <c r="K23">
        <f t="shared" si="6"/>
        <v>86</v>
      </c>
      <c r="M23" s="23">
        <f t="shared" si="7"/>
        <v>1307000</v>
      </c>
      <c r="O23" s="24">
        <f t="shared" si="8"/>
        <v>0.19993880985161389</v>
      </c>
      <c r="Q23">
        <f t="shared" si="1"/>
        <v>78.8</v>
      </c>
      <c r="S23" s="31">
        <f t="shared" si="2"/>
        <v>78.8</v>
      </c>
    </row>
    <row r="24" spans="1:22">
      <c r="A24">
        <f>+'2" W Gov'!E15*1000</f>
        <v>12000</v>
      </c>
      <c r="C24">
        <f>+'2" W Gov'!R15</f>
        <v>2</v>
      </c>
      <c r="E24">
        <f t="shared" si="3"/>
        <v>108</v>
      </c>
      <c r="G24" s="35">
        <f t="shared" si="4"/>
        <v>24000</v>
      </c>
      <c r="H24" s="35"/>
      <c r="I24" s="35">
        <f t="shared" si="5"/>
        <v>385000</v>
      </c>
      <c r="K24">
        <f t="shared" si="6"/>
        <v>84</v>
      </c>
      <c r="M24" s="23">
        <f t="shared" si="7"/>
        <v>1393000</v>
      </c>
      <c r="O24" s="24">
        <f t="shared" si="8"/>
        <v>0.2130946917546275</v>
      </c>
      <c r="Q24">
        <f t="shared" si="1"/>
        <v>157.6</v>
      </c>
      <c r="S24" s="31">
        <f t="shared" si="2"/>
        <v>157.6</v>
      </c>
    </row>
    <row r="25" spans="1:22">
      <c r="A25">
        <f>+'2" W Gov'!E16*1000</f>
        <v>13000</v>
      </c>
      <c r="C25">
        <f>+'2" W Gov'!R16</f>
        <v>1</v>
      </c>
      <c r="E25">
        <f t="shared" si="3"/>
        <v>109</v>
      </c>
      <c r="G25" s="35">
        <f t="shared" si="4"/>
        <v>13000</v>
      </c>
      <c r="H25" s="35"/>
      <c r="I25" s="35">
        <f t="shared" si="5"/>
        <v>398000</v>
      </c>
      <c r="K25">
        <f t="shared" si="6"/>
        <v>83</v>
      </c>
      <c r="M25" s="23">
        <f t="shared" si="7"/>
        <v>1477000</v>
      </c>
      <c r="O25" s="24">
        <f t="shared" si="8"/>
        <v>0.22594462291571057</v>
      </c>
      <c r="Q25">
        <f t="shared" si="1"/>
        <v>78.8</v>
      </c>
      <c r="S25" s="31">
        <f t="shared" si="2"/>
        <v>78.8</v>
      </c>
    </row>
    <row r="26" spans="1:22">
      <c r="A26">
        <f>+'2" W Gov'!E17*1000</f>
        <v>14000</v>
      </c>
      <c r="C26">
        <f>+'2" W Gov'!R17</f>
        <v>1</v>
      </c>
      <c r="E26">
        <f t="shared" si="3"/>
        <v>110</v>
      </c>
      <c r="G26" s="35">
        <f t="shared" si="4"/>
        <v>14000</v>
      </c>
      <c r="H26" s="35"/>
      <c r="I26" s="35">
        <f t="shared" si="5"/>
        <v>412000</v>
      </c>
      <c r="K26">
        <f t="shared" si="6"/>
        <v>82</v>
      </c>
      <c r="M26" s="23">
        <f t="shared" si="7"/>
        <v>1560000</v>
      </c>
      <c r="O26" s="24">
        <f t="shared" si="8"/>
        <v>0.23864157870582836</v>
      </c>
      <c r="Q26">
        <f t="shared" si="1"/>
        <v>78.8</v>
      </c>
      <c r="S26" s="31">
        <f t="shared" si="2"/>
        <v>78.8</v>
      </c>
    </row>
    <row r="27" spans="1:22">
      <c r="A27">
        <f>+'2" W Gov'!E18*1000</f>
        <v>15000</v>
      </c>
      <c r="C27">
        <f>+'2" W Gov'!R18</f>
        <v>2</v>
      </c>
      <c r="E27">
        <f t="shared" si="3"/>
        <v>112</v>
      </c>
      <c r="G27" s="35">
        <f t="shared" si="4"/>
        <v>30000</v>
      </c>
      <c r="H27" s="35"/>
      <c r="I27" s="35">
        <f t="shared" si="5"/>
        <v>442000</v>
      </c>
      <c r="K27">
        <f t="shared" si="6"/>
        <v>80</v>
      </c>
      <c r="M27" s="23">
        <f t="shared" si="7"/>
        <v>1642000</v>
      </c>
      <c r="O27" s="24">
        <f t="shared" si="8"/>
        <v>0.25118555912498086</v>
      </c>
      <c r="Q27">
        <f t="shared" si="1"/>
        <v>157.6</v>
      </c>
      <c r="S27" s="31">
        <f t="shared" si="2"/>
        <v>157.6</v>
      </c>
    </row>
    <row r="28" spans="1:22">
      <c r="A28">
        <f>+'2" W Gov'!E19*1000</f>
        <v>16000</v>
      </c>
      <c r="C28">
        <f>+'2" W Gov'!R19</f>
        <v>1</v>
      </c>
      <c r="E28">
        <f t="shared" si="3"/>
        <v>113</v>
      </c>
      <c r="G28" s="35">
        <f t="shared" si="4"/>
        <v>16000</v>
      </c>
      <c r="H28" s="35"/>
      <c r="I28" s="35">
        <f t="shared" si="5"/>
        <v>458000</v>
      </c>
      <c r="K28">
        <f t="shared" si="6"/>
        <v>79</v>
      </c>
      <c r="M28" s="23">
        <f t="shared" si="7"/>
        <v>1722000</v>
      </c>
      <c r="O28" s="24">
        <f t="shared" si="8"/>
        <v>0.26342358880220285</v>
      </c>
      <c r="Q28">
        <f t="shared" si="1"/>
        <v>78.8</v>
      </c>
      <c r="S28" s="31">
        <f t="shared" si="2"/>
        <v>78.8</v>
      </c>
    </row>
    <row r="29" spans="1:22">
      <c r="A29">
        <f>+'2" W Gov'!E20*1000</f>
        <v>17000</v>
      </c>
      <c r="C29">
        <f>+'2" W Gov'!R20</f>
        <v>1</v>
      </c>
      <c r="E29">
        <f t="shared" si="3"/>
        <v>114</v>
      </c>
      <c r="G29" s="35">
        <f t="shared" si="4"/>
        <v>17000</v>
      </c>
      <c r="H29" s="35"/>
      <c r="I29" s="35">
        <f t="shared" si="5"/>
        <v>475000</v>
      </c>
      <c r="K29">
        <f t="shared" si="6"/>
        <v>78</v>
      </c>
      <c r="M29" s="23">
        <f t="shared" si="7"/>
        <v>1801000</v>
      </c>
      <c r="O29" s="24">
        <f t="shared" si="8"/>
        <v>0.27550864310845952</v>
      </c>
      <c r="Q29">
        <f t="shared" si="1"/>
        <v>78.8</v>
      </c>
      <c r="S29" s="31">
        <f t="shared" si="2"/>
        <v>78.8</v>
      </c>
    </row>
    <row r="30" spans="1:22">
      <c r="A30">
        <f>+'2" W Gov'!E21*1000</f>
        <v>18000</v>
      </c>
      <c r="C30">
        <f>+'2" W Gov'!R21</f>
        <v>1</v>
      </c>
      <c r="E30">
        <f t="shared" si="3"/>
        <v>115</v>
      </c>
      <c r="G30" s="35">
        <f t="shared" si="4"/>
        <v>18000</v>
      </c>
      <c r="H30" s="35"/>
      <c r="I30" s="35">
        <f t="shared" si="5"/>
        <v>493000</v>
      </c>
      <c r="K30">
        <f t="shared" si="6"/>
        <v>77</v>
      </c>
      <c r="M30" s="23">
        <f t="shared" si="7"/>
        <v>1879000</v>
      </c>
      <c r="O30" s="24">
        <f t="shared" si="8"/>
        <v>0.28744072204375093</v>
      </c>
      <c r="Q30">
        <f t="shared" si="1"/>
        <v>78.8</v>
      </c>
      <c r="S30" s="31">
        <f t="shared" si="2"/>
        <v>78.8</v>
      </c>
    </row>
    <row r="31" spans="1:22">
      <c r="A31">
        <f>+'2" W Gov'!E22*1000</f>
        <v>20000</v>
      </c>
      <c r="C31">
        <f>+'2" W Gov'!R22</f>
        <v>1</v>
      </c>
      <c r="E31">
        <f t="shared" si="3"/>
        <v>116</v>
      </c>
      <c r="G31" s="35">
        <f t="shared" si="4"/>
        <v>20000</v>
      </c>
      <c r="H31" s="35"/>
      <c r="I31" s="35">
        <f t="shared" si="5"/>
        <v>513000</v>
      </c>
      <c r="K31">
        <f t="shared" si="6"/>
        <v>76</v>
      </c>
      <c r="M31" s="23">
        <f t="shared" si="7"/>
        <v>2033000</v>
      </c>
      <c r="O31" s="24">
        <f t="shared" si="8"/>
        <v>0.31099892917240324</v>
      </c>
      <c r="Q31">
        <f t="shared" si="1"/>
        <v>78.8</v>
      </c>
      <c r="S31" s="31">
        <f t="shared" si="2"/>
        <v>78.8</v>
      </c>
    </row>
    <row r="32" spans="1:22">
      <c r="A32">
        <f>+'2" W Gov'!E23*1000</f>
        <v>22000</v>
      </c>
      <c r="C32">
        <f>+'2" W Gov'!R23</f>
        <v>3</v>
      </c>
      <c r="E32">
        <f t="shared" si="3"/>
        <v>119</v>
      </c>
      <c r="G32" s="35">
        <f t="shared" si="4"/>
        <v>66000</v>
      </c>
      <c r="H32" s="35"/>
      <c r="I32" s="35">
        <f t="shared" si="5"/>
        <v>579000</v>
      </c>
      <c r="K32">
        <f t="shared" si="6"/>
        <v>73</v>
      </c>
      <c r="M32" s="23">
        <f t="shared" si="7"/>
        <v>2185000</v>
      </c>
      <c r="O32" s="24">
        <f t="shared" si="8"/>
        <v>0.33425118555912497</v>
      </c>
      <c r="Q32">
        <f t="shared" si="1"/>
        <v>246.26999999999998</v>
      </c>
      <c r="S32" s="31">
        <f t="shared" si="2"/>
        <v>236.39999999999998</v>
      </c>
      <c r="V32">
        <f>$S$4*((A32-21000)/1000)*C32</f>
        <v>9.870000000000001</v>
      </c>
    </row>
    <row r="33" spans="1:23">
      <c r="A33">
        <f>+'2" W Gov'!E24*1000</f>
        <v>23000</v>
      </c>
      <c r="C33">
        <f>+'2" W Gov'!R24</f>
        <v>1</v>
      </c>
      <c r="E33">
        <f t="shared" si="3"/>
        <v>120</v>
      </c>
      <c r="G33" s="35">
        <f t="shared" si="4"/>
        <v>23000</v>
      </c>
      <c r="H33" s="35"/>
      <c r="I33" s="35">
        <f t="shared" si="5"/>
        <v>602000</v>
      </c>
      <c r="K33">
        <f t="shared" si="6"/>
        <v>72</v>
      </c>
      <c r="M33" s="23">
        <f t="shared" si="7"/>
        <v>2258000</v>
      </c>
      <c r="O33" s="24">
        <f t="shared" si="8"/>
        <v>0.34541838763959004</v>
      </c>
      <c r="Q33">
        <f t="shared" si="1"/>
        <v>85.38</v>
      </c>
      <c r="S33" s="31">
        <f t="shared" si="2"/>
        <v>78.8</v>
      </c>
      <c r="V33">
        <f>$S$4*((A33-21000)/1000)*C33</f>
        <v>6.58</v>
      </c>
    </row>
    <row r="34" spans="1:23">
      <c r="A34">
        <f>+'2" W Gov'!E25*1000</f>
        <v>25000</v>
      </c>
      <c r="C34">
        <f>+'2" W Gov'!R25</f>
        <v>1</v>
      </c>
      <c r="E34">
        <f t="shared" si="3"/>
        <v>121</v>
      </c>
      <c r="G34" s="35">
        <f t="shared" si="4"/>
        <v>25000</v>
      </c>
      <c r="H34" s="35"/>
      <c r="I34" s="35">
        <f t="shared" si="5"/>
        <v>627000</v>
      </c>
      <c r="K34">
        <f t="shared" si="6"/>
        <v>71</v>
      </c>
      <c r="M34" s="23">
        <f t="shared" si="7"/>
        <v>2402000</v>
      </c>
      <c r="O34" s="24">
        <f t="shared" si="8"/>
        <v>0.36744684105858955</v>
      </c>
      <c r="Q34">
        <f t="shared" si="1"/>
        <v>91.96</v>
      </c>
      <c r="S34" s="31">
        <f t="shared" si="2"/>
        <v>78.8</v>
      </c>
      <c r="V34" s="31">
        <f>$S$4*4*C34</f>
        <v>13.16</v>
      </c>
      <c r="W34">
        <f>$S$5*((A34-25000)/1000)*C34</f>
        <v>0</v>
      </c>
    </row>
    <row r="35" spans="1:23">
      <c r="A35">
        <f>+'2" W Gov'!E26*1000</f>
        <v>26000</v>
      </c>
      <c r="C35">
        <f>+'2" W Gov'!R26</f>
        <v>1</v>
      </c>
      <c r="E35">
        <f t="shared" si="3"/>
        <v>122</v>
      </c>
      <c r="G35" s="35">
        <f t="shared" si="4"/>
        <v>26000</v>
      </c>
      <c r="H35" s="35"/>
      <c r="I35" s="35">
        <f t="shared" si="5"/>
        <v>653000</v>
      </c>
      <c r="K35">
        <f t="shared" si="6"/>
        <v>70</v>
      </c>
      <c r="M35" s="23">
        <f t="shared" si="7"/>
        <v>2473000</v>
      </c>
      <c r="O35" s="24">
        <f t="shared" si="8"/>
        <v>0.37830809239712404</v>
      </c>
      <c r="Q35">
        <f t="shared" si="1"/>
        <v>95.08</v>
      </c>
      <c r="S35" s="31">
        <f t="shared" si="2"/>
        <v>78.8</v>
      </c>
      <c r="V35" s="31">
        <f t="shared" ref="V35:V83" si="9">$S$4*4*C35</f>
        <v>13.16</v>
      </c>
      <c r="W35">
        <f t="shared" ref="W35:W49" si="10">$S$5*((A35-25000)/1000)*C35</f>
        <v>3.12</v>
      </c>
    </row>
    <row r="36" spans="1:23">
      <c r="A36">
        <f>+'2" W Gov'!E27*1000</f>
        <v>27000</v>
      </c>
      <c r="C36">
        <f>+'2" W Gov'!R27</f>
        <v>2</v>
      </c>
      <c r="E36">
        <f t="shared" si="3"/>
        <v>124</v>
      </c>
      <c r="G36" s="35">
        <f t="shared" si="4"/>
        <v>54000</v>
      </c>
      <c r="H36" s="35"/>
      <c r="I36" s="35">
        <f t="shared" si="5"/>
        <v>707000</v>
      </c>
      <c r="K36">
        <f t="shared" si="6"/>
        <v>68</v>
      </c>
      <c r="M36" s="23">
        <f t="shared" si="7"/>
        <v>2543000</v>
      </c>
      <c r="O36" s="24">
        <f t="shared" si="8"/>
        <v>0.38901636836469328</v>
      </c>
      <c r="Q36">
        <f t="shared" si="1"/>
        <v>196.39999999999998</v>
      </c>
      <c r="S36" s="31">
        <f t="shared" si="2"/>
        <v>157.6</v>
      </c>
      <c r="V36" s="31">
        <f t="shared" si="9"/>
        <v>26.32</v>
      </c>
      <c r="W36">
        <f t="shared" si="10"/>
        <v>12.48</v>
      </c>
    </row>
    <row r="37" spans="1:23">
      <c r="A37">
        <f>+'2" W Gov'!E28*1000</f>
        <v>28000</v>
      </c>
      <c r="C37">
        <f>+'2" W Gov'!R28</f>
        <v>2</v>
      </c>
      <c r="E37">
        <f t="shared" si="3"/>
        <v>126</v>
      </c>
      <c r="G37" s="35">
        <f t="shared" si="4"/>
        <v>56000</v>
      </c>
      <c r="H37" s="35"/>
      <c r="I37" s="35">
        <f t="shared" si="5"/>
        <v>763000</v>
      </c>
      <c r="K37">
        <f t="shared" si="6"/>
        <v>66</v>
      </c>
      <c r="M37" s="23">
        <f t="shared" si="7"/>
        <v>2611000</v>
      </c>
      <c r="O37" s="24">
        <f t="shared" si="8"/>
        <v>0.39941869359033194</v>
      </c>
      <c r="Q37">
        <f t="shared" si="1"/>
        <v>202.64</v>
      </c>
      <c r="S37" s="31">
        <f t="shared" si="2"/>
        <v>157.6</v>
      </c>
      <c r="V37" s="31">
        <f t="shared" si="9"/>
        <v>26.32</v>
      </c>
      <c r="W37">
        <f t="shared" si="10"/>
        <v>18.72</v>
      </c>
    </row>
    <row r="38" spans="1:23">
      <c r="A38">
        <f>+'2" W Gov'!E29*1000</f>
        <v>29000</v>
      </c>
      <c r="C38">
        <f>+'2" W Gov'!R29</f>
        <v>1</v>
      </c>
      <c r="E38">
        <f t="shared" si="3"/>
        <v>127</v>
      </c>
      <c r="G38" s="35">
        <f t="shared" si="4"/>
        <v>29000</v>
      </c>
      <c r="H38" s="35"/>
      <c r="I38" s="35">
        <f t="shared" si="5"/>
        <v>792000</v>
      </c>
      <c r="K38">
        <f t="shared" si="6"/>
        <v>65</v>
      </c>
      <c r="M38" s="23">
        <f t="shared" si="7"/>
        <v>2677000</v>
      </c>
      <c r="O38" s="24">
        <f t="shared" si="8"/>
        <v>0.40951506807404009</v>
      </c>
      <c r="Q38">
        <f t="shared" si="1"/>
        <v>104.44</v>
      </c>
      <c r="S38" s="31">
        <f t="shared" si="2"/>
        <v>78.8</v>
      </c>
      <c r="V38" s="31">
        <f t="shared" si="9"/>
        <v>13.16</v>
      </c>
      <c r="W38">
        <f t="shared" si="10"/>
        <v>12.48</v>
      </c>
    </row>
    <row r="39" spans="1:23">
      <c r="A39">
        <f>+'2" W Gov'!E30*1000</f>
        <v>30000</v>
      </c>
      <c r="C39">
        <f>+'2" W Gov'!R30</f>
        <v>1</v>
      </c>
      <c r="E39">
        <f t="shared" si="3"/>
        <v>128</v>
      </c>
      <c r="G39" s="35">
        <f t="shared" si="4"/>
        <v>30000</v>
      </c>
      <c r="H39" s="35"/>
      <c r="I39" s="35">
        <f t="shared" si="5"/>
        <v>822000</v>
      </c>
      <c r="K39">
        <f t="shared" si="6"/>
        <v>64</v>
      </c>
      <c r="M39" s="23">
        <f t="shared" si="7"/>
        <v>2742000</v>
      </c>
      <c r="O39" s="24">
        <f t="shared" si="8"/>
        <v>0.41945846718678292</v>
      </c>
      <c r="Q39">
        <f t="shared" si="1"/>
        <v>107.56</v>
      </c>
      <c r="S39" s="31">
        <f t="shared" si="2"/>
        <v>78.8</v>
      </c>
      <c r="V39" s="31">
        <f t="shared" si="9"/>
        <v>13.16</v>
      </c>
      <c r="W39">
        <f t="shared" si="10"/>
        <v>15.600000000000001</v>
      </c>
    </row>
    <row r="40" spans="1:23">
      <c r="A40">
        <f>+'2" W Gov'!E31*1000</f>
        <v>31000</v>
      </c>
      <c r="C40">
        <f>+'2" W Gov'!R31</f>
        <v>1</v>
      </c>
      <c r="E40">
        <f t="shared" si="3"/>
        <v>129</v>
      </c>
      <c r="G40" s="35">
        <f t="shared" si="4"/>
        <v>31000</v>
      </c>
      <c r="H40" s="35"/>
      <c r="I40" s="35">
        <f t="shared" si="5"/>
        <v>853000</v>
      </c>
      <c r="K40">
        <f t="shared" si="6"/>
        <v>63</v>
      </c>
      <c r="M40" s="23">
        <f t="shared" si="7"/>
        <v>2806000</v>
      </c>
      <c r="O40" s="24">
        <f t="shared" si="8"/>
        <v>0.4292488909285605</v>
      </c>
      <c r="Q40">
        <f t="shared" si="1"/>
        <v>110.67999999999999</v>
      </c>
      <c r="S40" s="31">
        <f t="shared" si="2"/>
        <v>78.8</v>
      </c>
      <c r="V40" s="31">
        <f t="shared" si="9"/>
        <v>13.16</v>
      </c>
      <c r="W40">
        <f t="shared" si="10"/>
        <v>18.72</v>
      </c>
    </row>
    <row r="41" spans="1:23">
      <c r="A41">
        <f>+'2" W Gov'!E32*1000</f>
        <v>33000</v>
      </c>
      <c r="C41">
        <f>+'2" W Gov'!R32</f>
        <v>1</v>
      </c>
      <c r="E41">
        <f t="shared" si="3"/>
        <v>130</v>
      </c>
      <c r="G41" s="35">
        <f t="shared" si="4"/>
        <v>33000</v>
      </c>
      <c r="H41" s="35"/>
      <c r="I41" s="35">
        <f t="shared" si="5"/>
        <v>886000</v>
      </c>
      <c r="K41">
        <f t="shared" si="6"/>
        <v>62</v>
      </c>
      <c r="M41" s="23">
        <f t="shared" si="7"/>
        <v>2932000</v>
      </c>
      <c r="O41" s="24">
        <f t="shared" si="8"/>
        <v>0.44852378767018508</v>
      </c>
      <c r="Q41">
        <f t="shared" si="1"/>
        <v>116.91999999999999</v>
      </c>
      <c r="S41" s="31">
        <f t="shared" si="2"/>
        <v>78.8</v>
      </c>
      <c r="V41" s="31">
        <f t="shared" si="9"/>
        <v>13.16</v>
      </c>
      <c r="W41">
        <f t="shared" si="10"/>
        <v>24.96</v>
      </c>
    </row>
    <row r="42" spans="1:23">
      <c r="A42">
        <f>+'2" W Gov'!E33*1000</f>
        <v>35000</v>
      </c>
      <c r="C42">
        <f>+'2" W Gov'!R33</f>
        <v>1</v>
      </c>
      <c r="E42">
        <f t="shared" si="3"/>
        <v>131</v>
      </c>
      <c r="G42" s="35">
        <f t="shared" si="4"/>
        <v>35000</v>
      </c>
      <c r="H42" s="35"/>
      <c r="I42" s="35">
        <f t="shared" si="5"/>
        <v>921000</v>
      </c>
      <c r="K42">
        <f t="shared" si="6"/>
        <v>61</v>
      </c>
      <c r="M42" s="23">
        <f t="shared" si="7"/>
        <v>3056000</v>
      </c>
      <c r="O42" s="24">
        <f t="shared" si="8"/>
        <v>0.46749273366987915</v>
      </c>
      <c r="Q42">
        <f t="shared" si="1"/>
        <v>123.16</v>
      </c>
      <c r="S42" s="31">
        <f t="shared" si="2"/>
        <v>78.8</v>
      </c>
      <c r="V42" s="31">
        <f t="shared" si="9"/>
        <v>13.16</v>
      </c>
      <c r="W42">
        <f t="shared" si="10"/>
        <v>31.200000000000003</v>
      </c>
    </row>
    <row r="43" spans="1:23">
      <c r="A43">
        <f>+'2" W Gov'!E34*1000</f>
        <v>41000</v>
      </c>
      <c r="C43">
        <f>+'2" W Gov'!R34</f>
        <v>1</v>
      </c>
      <c r="E43">
        <f t="shared" si="3"/>
        <v>132</v>
      </c>
      <c r="G43" s="35">
        <f t="shared" si="4"/>
        <v>41000</v>
      </c>
      <c r="H43" s="35"/>
      <c r="I43" s="35">
        <f t="shared" si="5"/>
        <v>962000</v>
      </c>
      <c r="K43">
        <f t="shared" si="6"/>
        <v>60</v>
      </c>
      <c r="M43" s="23">
        <f t="shared" si="7"/>
        <v>3422000</v>
      </c>
      <c r="O43" s="24">
        <f t="shared" si="8"/>
        <v>0.52348171944316968</v>
      </c>
      <c r="Q43">
        <f t="shared" si="1"/>
        <v>141.88</v>
      </c>
      <c r="S43" s="31">
        <f t="shared" si="2"/>
        <v>78.8</v>
      </c>
      <c r="V43" s="31">
        <f t="shared" si="9"/>
        <v>13.16</v>
      </c>
      <c r="W43">
        <f t="shared" si="10"/>
        <v>49.92</v>
      </c>
    </row>
    <row r="44" spans="1:23">
      <c r="A44">
        <f>+'2" W Gov'!E35*1000</f>
        <v>43000</v>
      </c>
      <c r="C44">
        <f>+'2" W Gov'!R35</f>
        <v>2</v>
      </c>
      <c r="E44">
        <f t="shared" si="3"/>
        <v>134</v>
      </c>
      <c r="G44" s="35">
        <f t="shared" si="4"/>
        <v>86000</v>
      </c>
      <c r="H44" s="35"/>
      <c r="I44" s="35">
        <f t="shared" si="5"/>
        <v>1048000</v>
      </c>
      <c r="K44">
        <f t="shared" si="6"/>
        <v>58</v>
      </c>
      <c r="M44" s="23">
        <f t="shared" si="7"/>
        <v>3542000</v>
      </c>
      <c r="O44" s="24">
        <f t="shared" si="8"/>
        <v>0.54183876395900255</v>
      </c>
      <c r="Q44">
        <f t="shared" si="1"/>
        <v>296.24</v>
      </c>
      <c r="S44" s="31">
        <f t="shared" si="2"/>
        <v>157.6</v>
      </c>
      <c r="V44" s="31">
        <f t="shared" si="9"/>
        <v>26.32</v>
      </c>
      <c r="W44">
        <f t="shared" si="10"/>
        <v>112.32000000000001</v>
      </c>
    </row>
    <row r="45" spans="1:23">
      <c r="A45">
        <f>+'2" W Gov'!E36*1000</f>
        <v>44000</v>
      </c>
      <c r="C45">
        <f>+'2" W Gov'!R36</f>
        <v>1</v>
      </c>
      <c r="E45">
        <f t="shared" si="3"/>
        <v>135</v>
      </c>
      <c r="G45" s="35">
        <f t="shared" si="4"/>
        <v>44000</v>
      </c>
      <c r="H45" s="35"/>
      <c r="I45" s="35">
        <f t="shared" si="5"/>
        <v>1092000</v>
      </c>
      <c r="K45">
        <f t="shared" si="6"/>
        <v>57</v>
      </c>
      <c r="M45" s="23">
        <f t="shared" si="7"/>
        <v>3600000</v>
      </c>
      <c r="O45" s="24">
        <f t="shared" si="8"/>
        <v>0.55071133547498852</v>
      </c>
      <c r="Q45">
        <f t="shared" si="1"/>
        <v>151.24</v>
      </c>
      <c r="S45" s="31">
        <f t="shared" si="2"/>
        <v>78.8</v>
      </c>
      <c r="V45" s="31">
        <f t="shared" si="9"/>
        <v>13.16</v>
      </c>
      <c r="W45">
        <f t="shared" si="10"/>
        <v>59.28</v>
      </c>
    </row>
    <row r="46" spans="1:23">
      <c r="A46">
        <f>+'2" W Gov'!E37*1000</f>
        <v>45000</v>
      </c>
      <c r="C46">
        <f>+'2" W Gov'!R37</f>
        <v>1</v>
      </c>
      <c r="E46">
        <f t="shared" si="3"/>
        <v>136</v>
      </c>
      <c r="G46" s="35">
        <f t="shared" si="4"/>
        <v>45000</v>
      </c>
      <c r="H46" s="35"/>
      <c r="I46" s="35">
        <f t="shared" si="5"/>
        <v>1137000</v>
      </c>
      <c r="K46">
        <f t="shared" si="6"/>
        <v>56</v>
      </c>
      <c r="M46" s="23">
        <f t="shared" si="7"/>
        <v>3657000</v>
      </c>
      <c r="O46" s="24">
        <f t="shared" si="8"/>
        <v>0.55943093162000923</v>
      </c>
      <c r="Q46">
        <f t="shared" si="1"/>
        <v>154.36000000000001</v>
      </c>
      <c r="S46" s="31">
        <f t="shared" si="2"/>
        <v>78.8</v>
      </c>
      <c r="V46" s="31">
        <f t="shared" si="9"/>
        <v>13.16</v>
      </c>
      <c r="W46">
        <f t="shared" si="10"/>
        <v>62.400000000000006</v>
      </c>
    </row>
    <row r="47" spans="1:23">
      <c r="A47">
        <f>+'2" W Gov'!E38*1000</f>
        <v>46000</v>
      </c>
      <c r="C47">
        <f>+'2" W Gov'!R38</f>
        <v>1</v>
      </c>
      <c r="E47">
        <f t="shared" si="3"/>
        <v>137</v>
      </c>
      <c r="G47" s="35">
        <f t="shared" si="4"/>
        <v>46000</v>
      </c>
      <c r="H47" s="35"/>
      <c r="I47" s="35">
        <f t="shared" si="5"/>
        <v>1183000</v>
      </c>
      <c r="K47">
        <f t="shared" si="6"/>
        <v>55</v>
      </c>
      <c r="M47" s="23">
        <f t="shared" si="7"/>
        <v>3713000</v>
      </c>
      <c r="O47" s="24">
        <f t="shared" si="8"/>
        <v>0.56799755239406458</v>
      </c>
      <c r="Q47">
        <f t="shared" si="1"/>
        <v>157.47999999999999</v>
      </c>
      <c r="S47" s="31">
        <f t="shared" si="2"/>
        <v>78.8</v>
      </c>
      <c r="V47" s="31">
        <f t="shared" si="9"/>
        <v>13.16</v>
      </c>
      <c r="W47">
        <f t="shared" si="10"/>
        <v>65.52</v>
      </c>
    </row>
    <row r="48" spans="1:23">
      <c r="A48">
        <f>+'2" W Gov'!E39*1000</f>
        <v>47000</v>
      </c>
      <c r="C48">
        <f>+'2" W Gov'!R39</f>
        <v>3</v>
      </c>
      <c r="E48">
        <f t="shared" si="3"/>
        <v>140</v>
      </c>
      <c r="G48" s="35">
        <f t="shared" si="4"/>
        <v>141000</v>
      </c>
      <c r="H48" s="35"/>
      <c r="I48" s="35">
        <f t="shared" si="5"/>
        <v>1324000</v>
      </c>
      <c r="K48">
        <f t="shared" si="6"/>
        <v>52</v>
      </c>
      <c r="M48" s="23">
        <f t="shared" si="7"/>
        <v>3768000</v>
      </c>
      <c r="O48" s="24">
        <f t="shared" si="8"/>
        <v>0.57641119779715466</v>
      </c>
      <c r="Q48">
        <f t="shared" si="1"/>
        <v>481.8</v>
      </c>
      <c r="S48" s="31">
        <f t="shared" si="2"/>
        <v>236.39999999999998</v>
      </c>
      <c r="V48" s="31">
        <f t="shared" si="9"/>
        <v>39.480000000000004</v>
      </c>
      <c r="W48">
        <f t="shared" si="10"/>
        <v>205.92000000000002</v>
      </c>
    </row>
    <row r="49" spans="1:24">
      <c r="A49">
        <f>+'2" W Gov'!E40*1000</f>
        <v>49000</v>
      </c>
      <c r="C49">
        <f>+'2" W Gov'!R40</f>
        <v>1</v>
      </c>
      <c r="E49">
        <f t="shared" si="3"/>
        <v>141</v>
      </c>
      <c r="G49" s="35">
        <f t="shared" si="4"/>
        <v>49000</v>
      </c>
      <c r="H49" s="35"/>
      <c r="I49" s="35">
        <f t="shared" si="5"/>
        <v>1373000</v>
      </c>
      <c r="K49">
        <f t="shared" si="6"/>
        <v>51</v>
      </c>
      <c r="M49" s="23">
        <f t="shared" si="7"/>
        <v>3872000</v>
      </c>
      <c r="O49" s="24">
        <f t="shared" si="8"/>
        <v>0.59232063637754317</v>
      </c>
      <c r="Q49">
        <f t="shared" si="1"/>
        <v>166.83999999999997</v>
      </c>
      <c r="S49" s="31">
        <f t="shared" si="2"/>
        <v>78.8</v>
      </c>
      <c r="V49" s="31">
        <f t="shared" si="9"/>
        <v>13.16</v>
      </c>
      <c r="W49">
        <f t="shared" si="10"/>
        <v>74.88</v>
      </c>
    </row>
    <row r="50" spans="1:24">
      <c r="A50">
        <f>+'2" W Gov'!E41*1000</f>
        <v>50000</v>
      </c>
      <c r="C50">
        <f>+'2" W Gov'!R41</f>
        <v>1</v>
      </c>
      <c r="E50">
        <f t="shared" si="3"/>
        <v>142</v>
      </c>
      <c r="G50" s="35">
        <f t="shared" si="4"/>
        <v>50000</v>
      </c>
      <c r="H50" s="35"/>
      <c r="I50" s="35">
        <f t="shared" si="5"/>
        <v>1423000</v>
      </c>
      <c r="K50">
        <f t="shared" si="6"/>
        <v>50</v>
      </c>
      <c r="M50" s="23">
        <f t="shared" si="7"/>
        <v>3923000</v>
      </c>
      <c r="O50" s="24">
        <f t="shared" si="8"/>
        <v>0.60012238029677223</v>
      </c>
      <c r="Q50">
        <f t="shared" si="1"/>
        <v>169.95999999999998</v>
      </c>
      <c r="S50" s="31">
        <f t="shared" si="2"/>
        <v>78.8</v>
      </c>
      <c r="V50" s="31">
        <f t="shared" si="9"/>
        <v>13.16</v>
      </c>
      <c r="W50" s="31">
        <f>$S$5*25*C50</f>
        <v>78</v>
      </c>
      <c r="X50">
        <f>$S$6*((A50-50000)/1000)*C50</f>
        <v>0</v>
      </c>
    </row>
    <row r="51" spans="1:24">
      <c r="A51">
        <f>+'2" W Gov'!E42*1000</f>
        <v>54000</v>
      </c>
      <c r="C51">
        <f>+'2" W Gov'!R42</f>
        <v>3</v>
      </c>
      <c r="E51">
        <f t="shared" si="3"/>
        <v>145</v>
      </c>
      <c r="G51" s="35">
        <f t="shared" si="4"/>
        <v>162000</v>
      </c>
      <c r="H51" s="35"/>
      <c r="I51" s="35">
        <f t="shared" si="5"/>
        <v>1585000</v>
      </c>
      <c r="K51">
        <f t="shared" si="6"/>
        <v>47</v>
      </c>
      <c r="M51" s="23">
        <f t="shared" si="7"/>
        <v>4123000</v>
      </c>
      <c r="O51" s="24">
        <f t="shared" si="8"/>
        <v>0.63071745448982719</v>
      </c>
      <c r="Q51">
        <f t="shared" si="1"/>
        <v>543.36</v>
      </c>
      <c r="S51" s="31">
        <f t="shared" si="2"/>
        <v>236.39999999999998</v>
      </c>
      <c r="V51" s="31">
        <f t="shared" si="9"/>
        <v>39.480000000000004</v>
      </c>
      <c r="W51" s="31">
        <f t="shared" ref="W51:W83" si="11">$S$5*25*C51</f>
        <v>234</v>
      </c>
      <c r="X51">
        <f t="shared" ref="X51:X71" si="12">$S$6*((A51-50000)/1000)*C51</f>
        <v>33.480000000000004</v>
      </c>
    </row>
    <row r="52" spans="1:24">
      <c r="A52">
        <f>+'2" W Gov'!E43*1000</f>
        <v>55000</v>
      </c>
      <c r="C52">
        <f>+'2" W Gov'!R43</f>
        <v>1</v>
      </c>
      <c r="E52">
        <f t="shared" si="3"/>
        <v>146</v>
      </c>
      <c r="G52" s="35">
        <f t="shared" si="4"/>
        <v>55000</v>
      </c>
      <c r="H52" s="35"/>
      <c r="I52" s="35">
        <f t="shared" si="5"/>
        <v>1640000</v>
      </c>
      <c r="K52">
        <f t="shared" si="6"/>
        <v>46</v>
      </c>
      <c r="M52" s="23">
        <f t="shared" si="7"/>
        <v>4170000</v>
      </c>
      <c r="O52" s="24">
        <f t="shared" si="8"/>
        <v>0.63790729692519499</v>
      </c>
      <c r="Q52">
        <f t="shared" si="1"/>
        <v>183.90999999999997</v>
      </c>
      <c r="S52" s="31">
        <f t="shared" si="2"/>
        <v>78.8</v>
      </c>
      <c r="V52" s="31">
        <f t="shared" si="9"/>
        <v>13.16</v>
      </c>
      <c r="W52" s="31">
        <f t="shared" si="11"/>
        <v>78</v>
      </c>
      <c r="X52">
        <f t="shared" si="12"/>
        <v>13.95</v>
      </c>
    </row>
    <row r="53" spans="1:24">
      <c r="A53">
        <f>+'2" W Gov'!E44*1000</f>
        <v>56000</v>
      </c>
      <c r="C53">
        <f>+'2" W Gov'!R44</f>
        <v>1</v>
      </c>
      <c r="E53">
        <f t="shared" si="3"/>
        <v>147</v>
      </c>
      <c r="G53" s="35">
        <f t="shared" si="4"/>
        <v>56000</v>
      </c>
      <c r="H53" s="35"/>
      <c r="I53" s="35">
        <f t="shared" si="5"/>
        <v>1696000</v>
      </c>
      <c r="K53">
        <f t="shared" si="6"/>
        <v>45</v>
      </c>
      <c r="M53" s="23">
        <f t="shared" si="7"/>
        <v>4216000</v>
      </c>
      <c r="O53" s="24">
        <f t="shared" si="8"/>
        <v>0.64494416398959764</v>
      </c>
      <c r="Q53">
        <f t="shared" si="1"/>
        <v>186.7</v>
      </c>
      <c r="S53" s="31">
        <f t="shared" si="2"/>
        <v>78.8</v>
      </c>
      <c r="V53" s="31">
        <f t="shared" si="9"/>
        <v>13.16</v>
      </c>
      <c r="W53" s="31">
        <f t="shared" si="11"/>
        <v>78</v>
      </c>
      <c r="X53">
        <f t="shared" si="12"/>
        <v>16.740000000000002</v>
      </c>
    </row>
    <row r="54" spans="1:24">
      <c r="A54">
        <f>+'2" W Gov'!E45*1000</f>
        <v>57000</v>
      </c>
      <c r="C54">
        <f>+'2" W Gov'!R45</f>
        <v>1</v>
      </c>
      <c r="E54">
        <f t="shared" si="3"/>
        <v>148</v>
      </c>
      <c r="G54" s="35">
        <f t="shared" si="4"/>
        <v>57000</v>
      </c>
      <c r="H54" s="35"/>
      <c r="I54" s="35">
        <f t="shared" si="5"/>
        <v>1753000</v>
      </c>
      <c r="K54">
        <f t="shared" si="6"/>
        <v>44</v>
      </c>
      <c r="M54" s="23">
        <f t="shared" si="7"/>
        <v>4261000</v>
      </c>
      <c r="O54" s="24">
        <f t="shared" si="8"/>
        <v>0.65182805568303503</v>
      </c>
      <c r="Q54">
        <f t="shared" si="1"/>
        <v>189.48999999999998</v>
      </c>
      <c r="S54" s="31">
        <f t="shared" si="2"/>
        <v>78.8</v>
      </c>
      <c r="V54" s="31">
        <f t="shared" si="9"/>
        <v>13.16</v>
      </c>
      <c r="W54" s="31">
        <f t="shared" si="11"/>
        <v>78</v>
      </c>
      <c r="X54">
        <f t="shared" si="12"/>
        <v>19.53</v>
      </c>
    </row>
    <row r="55" spans="1:24">
      <c r="A55">
        <f>+'2" W Gov'!E46*1000</f>
        <v>58000</v>
      </c>
      <c r="C55">
        <f>+'2" W Gov'!R46</f>
        <v>1</v>
      </c>
      <c r="E55">
        <f t="shared" si="3"/>
        <v>149</v>
      </c>
      <c r="G55" s="35">
        <f t="shared" si="4"/>
        <v>58000</v>
      </c>
      <c r="H55" s="35"/>
      <c r="I55" s="35">
        <f t="shared" si="5"/>
        <v>1811000</v>
      </c>
      <c r="K55">
        <f t="shared" si="6"/>
        <v>43</v>
      </c>
      <c r="M55" s="23">
        <f t="shared" si="7"/>
        <v>4305000</v>
      </c>
      <c r="O55" s="24">
        <f t="shared" si="8"/>
        <v>0.65855897200550706</v>
      </c>
      <c r="Q55">
        <f t="shared" si="1"/>
        <v>192.27999999999997</v>
      </c>
      <c r="S55" s="31">
        <f t="shared" si="2"/>
        <v>78.8</v>
      </c>
      <c r="V55" s="31">
        <f t="shared" si="9"/>
        <v>13.16</v>
      </c>
      <c r="W55" s="31">
        <f t="shared" si="11"/>
        <v>78</v>
      </c>
      <c r="X55">
        <f t="shared" si="12"/>
        <v>22.32</v>
      </c>
    </row>
    <row r="56" spans="1:24">
      <c r="A56">
        <f>+'2" W Gov'!E47*1000</f>
        <v>62000</v>
      </c>
      <c r="C56">
        <f>+'2" W Gov'!R47</f>
        <v>2</v>
      </c>
      <c r="E56">
        <f t="shared" si="3"/>
        <v>151</v>
      </c>
      <c r="G56" s="35">
        <f t="shared" si="4"/>
        <v>124000</v>
      </c>
      <c r="H56" s="35"/>
      <c r="I56" s="35">
        <f t="shared" si="5"/>
        <v>1935000</v>
      </c>
      <c r="K56">
        <f t="shared" si="6"/>
        <v>41</v>
      </c>
      <c r="M56" s="23">
        <f t="shared" si="7"/>
        <v>4477000</v>
      </c>
      <c r="O56" s="24">
        <f t="shared" si="8"/>
        <v>0.68487073581153435</v>
      </c>
      <c r="Q56">
        <f t="shared" si="1"/>
        <v>406.88</v>
      </c>
      <c r="S56" s="31">
        <f t="shared" si="2"/>
        <v>157.6</v>
      </c>
      <c r="V56" s="31">
        <f t="shared" si="9"/>
        <v>26.32</v>
      </c>
      <c r="W56" s="31">
        <f t="shared" si="11"/>
        <v>156</v>
      </c>
      <c r="X56">
        <f t="shared" si="12"/>
        <v>66.960000000000008</v>
      </c>
    </row>
    <row r="57" spans="1:24">
      <c r="A57">
        <f>+'2" W Gov'!E48*1000</f>
        <v>63000</v>
      </c>
      <c r="C57">
        <f>+'2" W Gov'!R48</f>
        <v>2</v>
      </c>
      <c r="E57">
        <f t="shared" si="3"/>
        <v>153</v>
      </c>
      <c r="G57" s="35">
        <f t="shared" si="4"/>
        <v>126000</v>
      </c>
      <c r="H57" s="35"/>
      <c r="I57" s="35">
        <f t="shared" si="5"/>
        <v>2061000</v>
      </c>
      <c r="K57">
        <f t="shared" si="6"/>
        <v>39</v>
      </c>
      <c r="M57" s="23">
        <f t="shared" si="7"/>
        <v>4518000</v>
      </c>
      <c r="O57" s="24">
        <f t="shared" si="8"/>
        <v>0.6911427260211106</v>
      </c>
      <c r="Q57">
        <f t="shared" si="1"/>
        <v>412.46</v>
      </c>
      <c r="S57" s="31">
        <f t="shared" si="2"/>
        <v>157.6</v>
      </c>
      <c r="V57" s="31">
        <f t="shared" si="9"/>
        <v>26.32</v>
      </c>
      <c r="W57" s="31">
        <f t="shared" si="11"/>
        <v>156</v>
      </c>
      <c r="X57">
        <f t="shared" si="12"/>
        <v>72.540000000000006</v>
      </c>
    </row>
    <row r="58" spans="1:24">
      <c r="A58">
        <f>+'2" W Gov'!E49*1000</f>
        <v>67000</v>
      </c>
      <c r="C58">
        <f>+'2" W Gov'!R49</f>
        <v>3</v>
      </c>
      <c r="E58">
        <f t="shared" si="3"/>
        <v>156</v>
      </c>
      <c r="G58" s="35">
        <f t="shared" si="4"/>
        <v>201000</v>
      </c>
      <c r="H58" s="35"/>
      <c r="I58" s="35">
        <f t="shared" si="5"/>
        <v>2262000</v>
      </c>
      <c r="K58">
        <f t="shared" si="6"/>
        <v>36</v>
      </c>
      <c r="M58" s="23">
        <f t="shared" si="7"/>
        <v>4674000</v>
      </c>
      <c r="O58" s="24">
        <f t="shared" si="8"/>
        <v>0.71500688389169342</v>
      </c>
      <c r="Q58">
        <f t="shared" si="1"/>
        <v>652.16999999999996</v>
      </c>
      <c r="S58" s="31">
        <f t="shared" si="2"/>
        <v>236.39999999999998</v>
      </c>
      <c r="V58" s="31">
        <f t="shared" si="9"/>
        <v>39.480000000000004</v>
      </c>
      <c r="W58" s="31">
        <f t="shared" si="11"/>
        <v>234</v>
      </c>
      <c r="X58">
        <f t="shared" si="12"/>
        <v>142.29</v>
      </c>
    </row>
    <row r="59" spans="1:24">
      <c r="A59">
        <f>+'2" W Gov'!E50*1000</f>
        <v>72000</v>
      </c>
      <c r="C59">
        <f>+'2" W Gov'!R50</f>
        <v>1</v>
      </c>
      <c r="E59">
        <f t="shared" si="3"/>
        <v>157</v>
      </c>
      <c r="G59" s="35">
        <f t="shared" si="4"/>
        <v>72000</v>
      </c>
      <c r="H59" s="35"/>
      <c r="I59" s="35">
        <f t="shared" si="5"/>
        <v>2334000</v>
      </c>
      <c r="K59">
        <f t="shared" si="6"/>
        <v>35</v>
      </c>
      <c r="M59" s="23">
        <f t="shared" si="7"/>
        <v>4854000</v>
      </c>
      <c r="O59" s="24">
        <f t="shared" si="8"/>
        <v>0.74254245066544289</v>
      </c>
      <c r="Q59">
        <f t="shared" si="1"/>
        <v>231.33999999999997</v>
      </c>
      <c r="S59" s="31">
        <f t="shared" si="2"/>
        <v>78.8</v>
      </c>
      <c r="V59" s="31">
        <f t="shared" si="9"/>
        <v>13.16</v>
      </c>
      <c r="W59" s="31">
        <f t="shared" si="11"/>
        <v>78</v>
      </c>
      <c r="X59">
        <f t="shared" si="12"/>
        <v>61.38</v>
      </c>
    </row>
    <row r="60" spans="1:24">
      <c r="A60">
        <f>+'2" W Gov'!E51*1000</f>
        <v>76000</v>
      </c>
      <c r="C60">
        <f>+'2" W Gov'!R51</f>
        <v>2</v>
      </c>
      <c r="E60">
        <f t="shared" si="3"/>
        <v>159</v>
      </c>
      <c r="G60" s="35">
        <f t="shared" si="4"/>
        <v>152000</v>
      </c>
      <c r="H60" s="35"/>
      <c r="I60" s="35">
        <f t="shared" si="5"/>
        <v>2486000</v>
      </c>
      <c r="K60">
        <f t="shared" si="6"/>
        <v>33</v>
      </c>
      <c r="M60" s="23">
        <f t="shared" si="7"/>
        <v>4994000</v>
      </c>
      <c r="O60" s="24">
        <f t="shared" si="8"/>
        <v>0.76395900260058136</v>
      </c>
      <c r="Q60">
        <f t="shared" si="1"/>
        <v>485</v>
      </c>
      <c r="S60" s="31">
        <f t="shared" si="2"/>
        <v>157.6</v>
      </c>
      <c r="V60" s="31">
        <f t="shared" si="9"/>
        <v>26.32</v>
      </c>
      <c r="W60" s="31">
        <f t="shared" si="11"/>
        <v>156</v>
      </c>
      <c r="X60">
        <f t="shared" si="12"/>
        <v>145.08000000000001</v>
      </c>
    </row>
    <row r="61" spans="1:24">
      <c r="A61">
        <f>+'2" W Gov'!E52*1000</f>
        <v>77000</v>
      </c>
      <c r="C61">
        <f>+'2" W Gov'!R52</f>
        <v>1</v>
      </c>
      <c r="E61">
        <f t="shared" si="3"/>
        <v>160</v>
      </c>
      <c r="G61" s="35">
        <f t="shared" si="4"/>
        <v>77000</v>
      </c>
      <c r="H61" s="35"/>
      <c r="I61" s="35">
        <f t="shared" si="5"/>
        <v>2563000</v>
      </c>
      <c r="K61">
        <f t="shared" si="6"/>
        <v>32</v>
      </c>
      <c r="M61" s="23">
        <f t="shared" si="7"/>
        <v>5027000</v>
      </c>
      <c r="O61" s="24">
        <f t="shared" si="8"/>
        <v>0.76900718984243532</v>
      </c>
      <c r="Q61">
        <f t="shared" si="1"/>
        <v>245.28999999999996</v>
      </c>
      <c r="S61" s="31">
        <f t="shared" si="2"/>
        <v>78.8</v>
      </c>
      <c r="V61" s="31">
        <f t="shared" si="9"/>
        <v>13.16</v>
      </c>
      <c r="W61" s="31">
        <f t="shared" si="11"/>
        <v>78</v>
      </c>
      <c r="X61">
        <f t="shared" si="12"/>
        <v>75.33</v>
      </c>
    </row>
    <row r="62" spans="1:24">
      <c r="A62">
        <f>+'2" W Gov'!E53*1000</f>
        <v>78000</v>
      </c>
      <c r="C62">
        <f>+'2" W Gov'!R53</f>
        <v>1</v>
      </c>
      <c r="E62">
        <f t="shared" si="3"/>
        <v>161</v>
      </c>
      <c r="G62" s="35">
        <f t="shared" si="4"/>
        <v>78000</v>
      </c>
      <c r="H62" s="35"/>
      <c r="I62" s="35">
        <f t="shared" si="5"/>
        <v>2641000</v>
      </c>
      <c r="K62">
        <f t="shared" si="6"/>
        <v>31</v>
      </c>
      <c r="M62" s="23">
        <f t="shared" si="7"/>
        <v>5059000</v>
      </c>
      <c r="O62" s="24">
        <f t="shared" si="8"/>
        <v>0.77390240171332414</v>
      </c>
      <c r="Q62">
        <f t="shared" si="1"/>
        <v>248.07999999999998</v>
      </c>
      <c r="S62" s="31">
        <f t="shared" si="2"/>
        <v>78.8</v>
      </c>
      <c r="V62" s="31">
        <f t="shared" si="9"/>
        <v>13.16</v>
      </c>
      <c r="W62" s="31">
        <f t="shared" si="11"/>
        <v>78</v>
      </c>
      <c r="X62">
        <f t="shared" si="12"/>
        <v>78.12</v>
      </c>
    </row>
    <row r="63" spans="1:24">
      <c r="A63">
        <f>+'2" W Gov'!E54*1000</f>
        <v>81000</v>
      </c>
      <c r="C63">
        <f>+'2" W Gov'!R54</f>
        <v>3</v>
      </c>
      <c r="E63">
        <f t="shared" si="3"/>
        <v>164</v>
      </c>
      <c r="G63" s="35">
        <f t="shared" si="4"/>
        <v>243000</v>
      </c>
      <c r="H63" s="35"/>
      <c r="I63" s="35">
        <f t="shared" si="5"/>
        <v>2884000</v>
      </c>
      <c r="K63">
        <f t="shared" si="6"/>
        <v>28</v>
      </c>
      <c r="M63" s="23">
        <f t="shared" si="7"/>
        <v>5152000</v>
      </c>
      <c r="O63" s="24">
        <f t="shared" si="8"/>
        <v>0.7881291112130947</v>
      </c>
      <c r="Q63">
        <f t="shared" si="1"/>
        <v>769.34999999999991</v>
      </c>
      <c r="S63" s="31">
        <f t="shared" si="2"/>
        <v>236.39999999999998</v>
      </c>
      <c r="V63" s="31">
        <f t="shared" si="9"/>
        <v>39.480000000000004</v>
      </c>
      <c r="W63" s="31">
        <f t="shared" si="11"/>
        <v>234</v>
      </c>
      <c r="X63">
        <f t="shared" si="12"/>
        <v>259.46999999999997</v>
      </c>
    </row>
    <row r="64" spans="1:24">
      <c r="A64">
        <f>+'2" W Gov'!E55*1000</f>
        <v>82000</v>
      </c>
      <c r="C64">
        <f>+'2" W Gov'!R55</f>
        <v>3</v>
      </c>
      <c r="E64">
        <f t="shared" si="3"/>
        <v>167</v>
      </c>
      <c r="G64" s="35">
        <f t="shared" si="4"/>
        <v>246000</v>
      </c>
      <c r="H64" s="35"/>
      <c r="I64" s="35">
        <f t="shared" si="5"/>
        <v>3130000</v>
      </c>
      <c r="K64">
        <f t="shared" si="6"/>
        <v>25</v>
      </c>
      <c r="M64" s="23">
        <f t="shared" si="7"/>
        <v>5180000</v>
      </c>
      <c r="O64" s="24">
        <f t="shared" si="8"/>
        <v>0.79241242160012237</v>
      </c>
      <c r="Q64">
        <f t="shared" si="1"/>
        <v>777.72</v>
      </c>
      <c r="S64" s="31">
        <f t="shared" si="2"/>
        <v>236.39999999999998</v>
      </c>
      <c r="V64" s="31">
        <f t="shared" si="9"/>
        <v>39.480000000000004</v>
      </c>
      <c r="W64" s="31">
        <f t="shared" si="11"/>
        <v>234</v>
      </c>
      <c r="X64">
        <f t="shared" si="12"/>
        <v>267.84000000000003</v>
      </c>
    </row>
    <row r="65" spans="1:25">
      <c r="A65">
        <f>+'2" W Gov'!E56*1000</f>
        <v>84000</v>
      </c>
      <c r="C65">
        <f>+'2" W Gov'!R56</f>
        <v>2</v>
      </c>
      <c r="E65">
        <f t="shared" si="3"/>
        <v>169</v>
      </c>
      <c r="G65" s="35">
        <f t="shared" si="4"/>
        <v>168000</v>
      </c>
      <c r="H65" s="35"/>
      <c r="I65" s="35">
        <f t="shared" si="5"/>
        <v>3298000</v>
      </c>
      <c r="K65">
        <f t="shared" si="6"/>
        <v>23</v>
      </c>
      <c r="M65" s="23">
        <f t="shared" si="7"/>
        <v>5230000</v>
      </c>
      <c r="O65" s="24">
        <f t="shared" si="8"/>
        <v>0.80006119014838606</v>
      </c>
      <c r="Q65">
        <f t="shared" si="1"/>
        <v>529.64</v>
      </c>
      <c r="S65" s="31">
        <f t="shared" si="2"/>
        <v>157.6</v>
      </c>
      <c r="V65" s="31">
        <f t="shared" si="9"/>
        <v>26.32</v>
      </c>
      <c r="W65" s="31">
        <f t="shared" si="11"/>
        <v>156</v>
      </c>
      <c r="X65">
        <f t="shared" si="12"/>
        <v>189.72</v>
      </c>
    </row>
    <row r="66" spans="1:25">
      <c r="A66">
        <f>+'2" W Gov'!E57*1000</f>
        <v>85000</v>
      </c>
      <c r="C66">
        <f>+'2" W Gov'!R57</f>
        <v>1</v>
      </c>
      <c r="E66">
        <f t="shared" si="3"/>
        <v>170</v>
      </c>
      <c r="G66" s="35">
        <f t="shared" si="4"/>
        <v>85000</v>
      </c>
      <c r="H66" s="35"/>
      <c r="I66" s="35">
        <f t="shared" si="5"/>
        <v>3383000</v>
      </c>
      <c r="K66">
        <f t="shared" si="6"/>
        <v>22</v>
      </c>
      <c r="M66" s="23">
        <f t="shared" si="7"/>
        <v>5253000</v>
      </c>
      <c r="O66" s="24">
        <f t="shared" si="8"/>
        <v>0.80357962368058744</v>
      </c>
      <c r="Q66">
        <f t="shared" si="1"/>
        <v>267.61</v>
      </c>
      <c r="S66" s="31">
        <f t="shared" si="2"/>
        <v>78.8</v>
      </c>
      <c r="V66" s="31">
        <f t="shared" si="9"/>
        <v>13.16</v>
      </c>
      <c r="W66" s="31">
        <f t="shared" si="11"/>
        <v>78</v>
      </c>
      <c r="X66">
        <f t="shared" si="12"/>
        <v>97.65</v>
      </c>
    </row>
    <row r="67" spans="1:25">
      <c r="A67">
        <f>+'2" W Gov'!E58*1000</f>
        <v>87000</v>
      </c>
      <c r="C67">
        <f>+'2" W Gov'!R58</f>
        <v>1</v>
      </c>
      <c r="E67">
        <f t="shared" si="3"/>
        <v>171</v>
      </c>
      <c r="G67" s="35">
        <f t="shared" si="4"/>
        <v>87000</v>
      </c>
      <c r="H67" s="35"/>
      <c r="I67" s="35">
        <f t="shared" si="5"/>
        <v>3470000</v>
      </c>
      <c r="K67">
        <f t="shared" si="6"/>
        <v>21</v>
      </c>
      <c r="M67" s="23">
        <f t="shared" si="7"/>
        <v>5297000</v>
      </c>
      <c r="O67" s="24">
        <f t="shared" si="8"/>
        <v>0.81031054000305947</v>
      </c>
      <c r="Q67">
        <f t="shared" si="1"/>
        <v>273.19</v>
      </c>
      <c r="S67" s="31">
        <f t="shared" si="2"/>
        <v>78.8</v>
      </c>
      <c r="V67" s="31">
        <f t="shared" si="9"/>
        <v>13.16</v>
      </c>
      <c r="W67" s="31">
        <f t="shared" si="11"/>
        <v>78</v>
      </c>
      <c r="X67">
        <f t="shared" si="12"/>
        <v>103.23</v>
      </c>
    </row>
    <row r="68" spans="1:25">
      <c r="A68">
        <f>+'2" W Gov'!E59*1000</f>
        <v>88000</v>
      </c>
      <c r="C68">
        <f>+'2" W Gov'!R59</f>
        <v>1</v>
      </c>
      <c r="E68">
        <f t="shared" si="3"/>
        <v>172</v>
      </c>
      <c r="G68" s="35">
        <f t="shared" si="4"/>
        <v>88000</v>
      </c>
      <c r="H68" s="35"/>
      <c r="I68" s="35">
        <f t="shared" si="5"/>
        <v>3558000</v>
      </c>
      <c r="K68">
        <f t="shared" si="6"/>
        <v>20</v>
      </c>
      <c r="M68" s="23">
        <f t="shared" si="7"/>
        <v>5318000</v>
      </c>
      <c r="O68" s="24">
        <f t="shared" si="8"/>
        <v>0.81352302279333022</v>
      </c>
      <c r="Q68">
        <f t="shared" si="1"/>
        <v>275.97999999999996</v>
      </c>
      <c r="S68" s="31">
        <f t="shared" si="2"/>
        <v>78.8</v>
      </c>
      <c r="V68" s="31">
        <f t="shared" si="9"/>
        <v>13.16</v>
      </c>
      <c r="W68" s="31">
        <f t="shared" si="11"/>
        <v>78</v>
      </c>
      <c r="X68">
        <f t="shared" si="12"/>
        <v>106.02</v>
      </c>
    </row>
    <row r="69" spans="1:25">
      <c r="A69">
        <f>+'2" W Gov'!E60*1000</f>
        <v>91000</v>
      </c>
      <c r="C69">
        <f>+'2" W Gov'!R60</f>
        <v>4</v>
      </c>
      <c r="E69">
        <f t="shared" si="3"/>
        <v>176</v>
      </c>
      <c r="G69" s="35">
        <f t="shared" si="4"/>
        <v>364000</v>
      </c>
      <c r="H69" s="35"/>
      <c r="I69" s="35">
        <f t="shared" si="5"/>
        <v>3922000</v>
      </c>
      <c r="K69">
        <f t="shared" si="6"/>
        <v>16</v>
      </c>
      <c r="M69" s="23">
        <f t="shared" si="7"/>
        <v>5378000</v>
      </c>
      <c r="O69" s="24">
        <f t="shared" si="8"/>
        <v>0.82270154505124671</v>
      </c>
      <c r="Q69">
        <f t="shared" si="1"/>
        <v>1137.3999999999999</v>
      </c>
      <c r="S69" s="31">
        <f t="shared" si="2"/>
        <v>315.2</v>
      </c>
      <c r="V69" s="31">
        <f t="shared" si="9"/>
        <v>52.64</v>
      </c>
      <c r="W69" s="31">
        <f t="shared" si="11"/>
        <v>312</v>
      </c>
      <c r="X69">
        <f t="shared" si="12"/>
        <v>457.56</v>
      </c>
    </row>
    <row r="70" spans="1:25">
      <c r="A70">
        <f>+'2" W Gov'!E61*1000</f>
        <v>98000</v>
      </c>
      <c r="C70">
        <f>+'2" W Gov'!R61</f>
        <v>1</v>
      </c>
      <c r="E70">
        <f t="shared" si="3"/>
        <v>177</v>
      </c>
      <c r="G70" s="35">
        <f t="shared" si="4"/>
        <v>98000</v>
      </c>
      <c r="H70" s="35"/>
      <c r="I70" s="35">
        <f t="shared" si="5"/>
        <v>4020000</v>
      </c>
      <c r="K70">
        <f t="shared" si="6"/>
        <v>15</v>
      </c>
      <c r="M70" s="23">
        <f t="shared" si="7"/>
        <v>5490000</v>
      </c>
      <c r="O70" s="24">
        <f t="shared" si="8"/>
        <v>0.83983478659935751</v>
      </c>
      <c r="Q70">
        <f t="shared" si="1"/>
        <v>303.88</v>
      </c>
      <c r="S70" s="31">
        <f t="shared" si="2"/>
        <v>78.8</v>
      </c>
      <c r="V70" s="31">
        <f t="shared" si="9"/>
        <v>13.16</v>
      </c>
      <c r="W70" s="31">
        <f t="shared" si="11"/>
        <v>78</v>
      </c>
      <c r="X70">
        <f t="shared" si="12"/>
        <v>133.92000000000002</v>
      </c>
    </row>
    <row r="71" spans="1:25">
      <c r="A71">
        <f>+'2" W Gov'!E62*1000</f>
        <v>99000</v>
      </c>
      <c r="C71">
        <f>+'2" W Gov'!R62</f>
        <v>2</v>
      </c>
      <c r="E71">
        <f t="shared" si="3"/>
        <v>179</v>
      </c>
      <c r="G71" s="35">
        <f t="shared" si="4"/>
        <v>198000</v>
      </c>
      <c r="H71" s="35"/>
      <c r="I71" s="35">
        <f t="shared" si="5"/>
        <v>4218000</v>
      </c>
      <c r="K71">
        <f t="shared" si="6"/>
        <v>13</v>
      </c>
      <c r="M71" s="23">
        <f t="shared" si="7"/>
        <v>5505000</v>
      </c>
      <c r="O71" s="24">
        <f t="shared" si="8"/>
        <v>0.8421294171638366</v>
      </c>
      <c r="Q71">
        <f t="shared" si="1"/>
        <v>613.33999999999992</v>
      </c>
      <c r="S71" s="31">
        <f t="shared" si="2"/>
        <v>157.6</v>
      </c>
      <c r="V71" s="31">
        <f t="shared" si="9"/>
        <v>26.32</v>
      </c>
      <c r="W71" s="31">
        <f t="shared" si="11"/>
        <v>156</v>
      </c>
      <c r="X71">
        <f t="shared" si="12"/>
        <v>273.42</v>
      </c>
    </row>
    <row r="72" spans="1:25">
      <c r="A72">
        <f>+'2" W Gov'!E63*1000</f>
        <v>100000</v>
      </c>
      <c r="C72">
        <f>+'2" W Gov'!R63</f>
        <v>1</v>
      </c>
      <c r="E72">
        <f t="shared" si="3"/>
        <v>180</v>
      </c>
      <c r="G72" s="35">
        <f t="shared" si="4"/>
        <v>100000</v>
      </c>
      <c r="H72" s="35"/>
      <c r="I72" s="35">
        <f t="shared" si="5"/>
        <v>4318000</v>
      </c>
      <c r="K72">
        <f t="shared" si="6"/>
        <v>12</v>
      </c>
      <c r="M72" s="23">
        <f t="shared" si="7"/>
        <v>5518000</v>
      </c>
      <c r="O72" s="24">
        <f t="shared" si="8"/>
        <v>0.84411809698638518</v>
      </c>
      <c r="Q72">
        <f t="shared" si="1"/>
        <v>309.45999999999998</v>
      </c>
      <c r="S72" s="31">
        <f t="shared" si="2"/>
        <v>78.8</v>
      </c>
      <c r="V72" s="31">
        <f t="shared" si="9"/>
        <v>13.16</v>
      </c>
      <c r="W72" s="31">
        <f t="shared" si="11"/>
        <v>78</v>
      </c>
      <c r="X72" s="31">
        <f>$S$6*50*C72</f>
        <v>139.5</v>
      </c>
      <c r="Y72">
        <f>$S$7*((A72-100000)/1000)*C72</f>
        <v>0</v>
      </c>
    </row>
    <row r="73" spans="1:25">
      <c r="A73">
        <f>+'2" W Gov'!E64*1000</f>
        <v>102000</v>
      </c>
      <c r="C73">
        <f>+'2" W Gov'!R64</f>
        <v>1</v>
      </c>
      <c r="E73">
        <f t="shared" si="3"/>
        <v>181</v>
      </c>
      <c r="G73" s="35">
        <f t="shared" si="4"/>
        <v>102000</v>
      </c>
      <c r="H73" s="35"/>
      <c r="I73" s="35">
        <f t="shared" si="5"/>
        <v>4420000</v>
      </c>
      <c r="K73">
        <f t="shared" si="6"/>
        <v>11</v>
      </c>
      <c r="M73" s="23">
        <f t="shared" si="7"/>
        <v>5542000</v>
      </c>
      <c r="O73" s="24">
        <f t="shared" si="8"/>
        <v>0.84778950588955182</v>
      </c>
      <c r="Q73">
        <f t="shared" si="1"/>
        <v>314.56</v>
      </c>
      <c r="S73" s="31">
        <f t="shared" si="2"/>
        <v>78.8</v>
      </c>
      <c r="V73" s="31">
        <f t="shared" si="9"/>
        <v>13.16</v>
      </c>
      <c r="W73" s="31">
        <f t="shared" si="11"/>
        <v>78</v>
      </c>
      <c r="X73" s="31">
        <f t="shared" ref="X73:X83" si="13">$S$6*50*C73</f>
        <v>139.5</v>
      </c>
      <c r="Y73">
        <f t="shared" ref="Y73:Y83" si="14">$S$7*((A73-100000)/1000)*C73</f>
        <v>5.0999999999999996</v>
      </c>
    </row>
    <row r="74" spans="1:25">
      <c r="A74">
        <f>+'2" W Gov'!E65*1000</f>
        <v>105000</v>
      </c>
      <c r="C74">
        <f>+'2" W Gov'!R65</f>
        <v>1</v>
      </c>
      <c r="E74">
        <f t="shared" si="3"/>
        <v>182</v>
      </c>
      <c r="G74" s="35">
        <f t="shared" si="4"/>
        <v>105000</v>
      </c>
      <c r="H74" s="35"/>
      <c r="I74" s="35">
        <f t="shared" si="5"/>
        <v>4525000</v>
      </c>
      <c r="K74">
        <f t="shared" si="6"/>
        <v>10</v>
      </c>
      <c r="M74" s="23">
        <f t="shared" si="7"/>
        <v>5575000</v>
      </c>
      <c r="O74" s="24">
        <f t="shared" si="8"/>
        <v>0.85283769313140589</v>
      </c>
      <c r="Q74">
        <f t="shared" si="1"/>
        <v>322.20999999999998</v>
      </c>
      <c r="S74" s="31">
        <f t="shared" si="2"/>
        <v>78.8</v>
      </c>
      <c r="V74" s="31">
        <f t="shared" si="9"/>
        <v>13.16</v>
      </c>
      <c r="W74" s="31">
        <f t="shared" si="11"/>
        <v>78</v>
      </c>
      <c r="X74" s="31">
        <f t="shared" si="13"/>
        <v>139.5</v>
      </c>
      <c r="Y74">
        <f t="shared" si="14"/>
        <v>12.75</v>
      </c>
    </row>
    <row r="75" spans="1:25">
      <c r="A75">
        <f>+'2" W Gov'!E66*1000</f>
        <v>106000</v>
      </c>
      <c r="C75">
        <f>+'2" W Gov'!R66</f>
        <v>2</v>
      </c>
      <c r="E75">
        <f t="shared" si="3"/>
        <v>184</v>
      </c>
      <c r="G75" s="35">
        <f t="shared" si="4"/>
        <v>212000</v>
      </c>
      <c r="H75" s="35"/>
      <c r="I75" s="35">
        <f t="shared" si="5"/>
        <v>4737000</v>
      </c>
      <c r="K75">
        <f t="shared" si="6"/>
        <v>8</v>
      </c>
      <c r="M75" s="23">
        <f t="shared" si="7"/>
        <v>5585000</v>
      </c>
      <c r="O75" s="24">
        <f t="shared" si="8"/>
        <v>0.85436744684105859</v>
      </c>
      <c r="Q75">
        <f t="shared" si="1"/>
        <v>649.52</v>
      </c>
      <c r="S75" s="31">
        <f t="shared" si="2"/>
        <v>157.6</v>
      </c>
      <c r="V75" s="31">
        <f t="shared" si="9"/>
        <v>26.32</v>
      </c>
      <c r="W75" s="31">
        <f t="shared" si="11"/>
        <v>156</v>
      </c>
      <c r="X75" s="31">
        <f t="shared" si="13"/>
        <v>279</v>
      </c>
      <c r="Y75">
        <f t="shared" si="14"/>
        <v>30.599999999999998</v>
      </c>
    </row>
    <row r="76" spans="1:25">
      <c r="A76">
        <f>+'2" W Gov'!E67*1000</f>
        <v>108000</v>
      </c>
      <c r="C76">
        <f>+'2" W Gov'!R67</f>
        <v>1</v>
      </c>
      <c r="E76">
        <f t="shared" si="3"/>
        <v>185</v>
      </c>
      <c r="G76" s="35">
        <f t="shared" si="4"/>
        <v>108000</v>
      </c>
      <c r="H76" s="35"/>
      <c r="I76" s="35">
        <f t="shared" si="5"/>
        <v>4845000</v>
      </c>
      <c r="K76">
        <f t="shared" si="6"/>
        <v>7</v>
      </c>
      <c r="M76" s="23">
        <f t="shared" si="7"/>
        <v>5601000</v>
      </c>
      <c r="O76" s="24">
        <f t="shared" si="8"/>
        <v>0.85681505277650294</v>
      </c>
      <c r="Q76">
        <f t="shared" si="1"/>
        <v>329.85999999999996</v>
      </c>
      <c r="S76" s="31">
        <f t="shared" si="2"/>
        <v>78.8</v>
      </c>
      <c r="V76" s="31">
        <f t="shared" si="9"/>
        <v>13.16</v>
      </c>
      <c r="W76" s="31">
        <f t="shared" si="11"/>
        <v>78</v>
      </c>
      <c r="X76" s="31">
        <f t="shared" si="13"/>
        <v>139.5</v>
      </c>
      <c r="Y76">
        <f t="shared" si="14"/>
        <v>20.399999999999999</v>
      </c>
    </row>
    <row r="77" spans="1:25">
      <c r="A77">
        <f>+'2" W Gov'!E68*1000</f>
        <v>110000</v>
      </c>
      <c r="C77">
        <f>+'2" W Gov'!R68</f>
        <v>1</v>
      </c>
      <c r="E77">
        <f t="shared" si="3"/>
        <v>186</v>
      </c>
      <c r="G77" s="35">
        <f t="shared" si="4"/>
        <v>110000</v>
      </c>
      <c r="H77" s="35"/>
      <c r="I77" s="35">
        <f t="shared" si="5"/>
        <v>4955000</v>
      </c>
      <c r="K77">
        <f t="shared" si="6"/>
        <v>6</v>
      </c>
      <c r="M77" s="23">
        <f t="shared" si="7"/>
        <v>5615000</v>
      </c>
      <c r="O77" s="24">
        <f t="shared" si="8"/>
        <v>0.85895670797001678</v>
      </c>
      <c r="Q77">
        <f t="shared" ref="Q77:Q83" si="15">SUM(S77:Y77)</f>
        <v>334.96</v>
      </c>
      <c r="S77" s="31">
        <f t="shared" ref="S77:S83" si="16">$S$2*C77</f>
        <v>78.8</v>
      </c>
      <c r="V77" s="31">
        <f t="shared" si="9"/>
        <v>13.16</v>
      </c>
      <c r="W77" s="31">
        <f t="shared" si="11"/>
        <v>78</v>
      </c>
      <c r="X77" s="31">
        <f t="shared" si="13"/>
        <v>139.5</v>
      </c>
      <c r="Y77">
        <f t="shared" si="14"/>
        <v>25.5</v>
      </c>
    </row>
    <row r="78" spans="1:25">
      <c r="A78">
        <f>+'2" W Gov'!E69*1000</f>
        <v>118000</v>
      </c>
      <c r="C78">
        <f>+'2" W Gov'!R69</f>
        <v>1</v>
      </c>
      <c r="E78">
        <f t="shared" ref="E78:E83" si="17">+E77+C78</f>
        <v>187</v>
      </c>
      <c r="G78" s="35">
        <f t="shared" ref="G78:G83" si="18">+A78*C78</f>
        <v>118000</v>
      </c>
      <c r="H78" s="35"/>
      <c r="I78" s="35">
        <f t="shared" ref="I78:I83" si="19">+G78+I77</f>
        <v>5073000</v>
      </c>
      <c r="K78">
        <f t="shared" ref="K78:K83" si="20">$E$83-E78</f>
        <v>5</v>
      </c>
      <c r="M78" s="23">
        <f t="shared" ref="M78:M83" si="21">(A78*K78)+I78</f>
        <v>5663000</v>
      </c>
      <c r="O78" s="24">
        <f t="shared" ref="O78:O83" si="22">M78/$M$83</f>
        <v>0.86629952577635005</v>
      </c>
      <c r="Q78">
        <f t="shared" si="15"/>
        <v>355.35999999999996</v>
      </c>
      <c r="S78" s="31">
        <f t="shared" si="16"/>
        <v>78.8</v>
      </c>
      <c r="V78" s="31">
        <f t="shared" si="9"/>
        <v>13.16</v>
      </c>
      <c r="W78" s="31">
        <f t="shared" si="11"/>
        <v>78</v>
      </c>
      <c r="X78" s="31">
        <f t="shared" si="13"/>
        <v>139.5</v>
      </c>
      <c r="Y78">
        <f t="shared" si="14"/>
        <v>45.9</v>
      </c>
    </row>
    <row r="79" spans="1:25">
      <c r="A79">
        <f>+'2" W Gov'!E70*1000</f>
        <v>120000</v>
      </c>
      <c r="C79">
        <f>+'2" W Gov'!R70</f>
        <v>1</v>
      </c>
      <c r="E79">
        <f t="shared" si="17"/>
        <v>188</v>
      </c>
      <c r="G79" s="35">
        <f t="shared" si="18"/>
        <v>120000</v>
      </c>
      <c r="H79" s="35"/>
      <c r="I79" s="35">
        <f t="shared" si="19"/>
        <v>5193000</v>
      </c>
      <c r="K79">
        <f t="shared" si="20"/>
        <v>4</v>
      </c>
      <c r="M79" s="23">
        <f t="shared" si="21"/>
        <v>5673000</v>
      </c>
      <c r="O79" s="24">
        <f t="shared" si="22"/>
        <v>0.86782927948600275</v>
      </c>
      <c r="Q79">
        <f t="shared" si="15"/>
        <v>360.46</v>
      </c>
      <c r="S79" s="31">
        <f t="shared" si="16"/>
        <v>78.8</v>
      </c>
      <c r="V79" s="31">
        <f t="shared" si="9"/>
        <v>13.16</v>
      </c>
      <c r="W79" s="31">
        <f t="shared" si="11"/>
        <v>78</v>
      </c>
      <c r="X79" s="31">
        <f t="shared" si="13"/>
        <v>139.5</v>
      </c>
      <c r="Y79">
        <f t="shared" si="14"/>
        <v>51</v>
      </c>
    </row>
    <row r="80" spans="1:25">
      <c r="A80">
        <f>+'2" W Gov'!E71*1000</f>
        <v>135000</v>
      </c>
      <c r="C80">
        <f>+'2" W Gov'!R71</f>
        <v>1</v>
      </c>
      <c r="E80">
        <f t="shared" si="17"/>
        <v>189</v>
      </c>
      <c r="G80" s="35">
        <f t="shared" si="18"/>
        <v>135000</v>
      </c>
      <c r="H80" s="35"/>
      <c r="I80" s="35">
        <f t="shared" si="19"/>
        <v>5328000</v>
      </c>
      <c r="K80">
        <f t="shared" si="20"/>
        <v>3</v>
      </c>
      <c r="M80" s="23">
        <f t="shared" si="21"/>
        <v>5733000</v>
      </c>
      <c r="O80" s="24">
        <f t="shared" si="22"/>
        <v>0.87700780174391924</v>
      </c>
      <c r="Q80">
        <f t="shared" si="15"/>
        <v>398.71</v>
      </c>
      <c r="S80" s="31">
        <f t="shared" si="16"/>
        <v>78.8</v>
      </c>
      <c r="V80" s="31">
        <f t="shared" si="9"/>
        <v>13.16</v>
      </c>
      <c r="W80" s="31">
        <f t="shared" si="11"/>
        <v>78</v>
      </c>
      <c r="X80" s="31">
        <f t="shared" si="13"/>
        <v>139.5</v>
      </c>
      <c r="Y80">
        <f t="shared" si="14"/>
        <v>89.25</v>
      </c>
    </row>
    <row r="81" spans="1:25">
      <c r="A81">
        <f>+'2" W Gov'!E72*1000</f>
        <v>138000</v>
      </c>
      <c r="C81">
        <f>+'2" W Gov'!R72</f>
        <v>1</v>
      </c>
      <c r="E81">
        <f t="shared" si="17"/>
        <v>190</v>
      </c>
      <c r="G81" s="35">
        <f t="shared" si="18"/>
        <v>138000</v>
      </c>
      <c r="H81" s="35"/>
      <c r="I81" s="35">
        <f t="shared" si="19"/>
        <v>5466000</v>
      </c>
      <c r="K81">
        <f t="shared" si="20"/>
        <v>2</v>
      </c>
      <c r="M81" s="23">
        <f t="shared" si="21"/>
        <v>5742000</v>
      </c>
      <c r="O81" s="24">
        <f t="shared" si="22"/>
        <v>0.87838458008260667</v>
      </c>
      <c r="Q81">
        <f t="shared" si="15"/>
        <v>406.35999999999996</v>
      </c>
      <c r="S81" s="31">
        <f t="shared" si="16"/>
        <v>78.8</v>
      </c>
      <c r="V81" s="31">
        <f t="shared" si="9"/>
        <v>13.16</v>
      </c>
      <c r="W81" s="31">
        <f t="shared" si="11"/>
        <v>78</v>
      </c>
      <c r="X81" s="31">
        <f t="shared" si="13"/>
        <v>139.5</v>
      </c>
      <c r="Y81">
        <f t="shared" si="14"/>
        <v>96.899999999999991</v>
      </c>
    </row>
    <row r="82" spans="1:25">
      <c r="A82">
        <f>+'2" W Gov'!E73*1000</f>
        <v>140000</v>
      </c>
      <c r="C82">
        <f>+'2" W Gov'!R73</f>
        <v>1</v>
      </c>
      <c r="E82">
        <f t="shared" si="17"/>
        <v>191</v>
      </c>
      <c r="G82" s="35">
        <f t="shared" si="18"/>
        <v>140000</v>
      </c>
      <c r="H82" s="35"/>
      <c r="I82" s="35">
        <f t="shared" si="19"/>
        <v>5606000</v>
      </c>
      <c r="K82">
        <f t="shared" si="20"/>
        <v>1</v>
      </c>
      <c r="M82" s="23">
        <f t="shared" si="21"/>
        <v>5746000</v>
      </c>
      <c r="O82" s="24">
        <f t="shared" si="22"/>
        <v>0.87899648156646781</v>
      </c>
      <c r="Q82">
        <f t="shared" si="15"/>
        <v>411.46</v>
      </c>
      <c r="S82" s="31">
        <f t="shared" si="16"/>
        <v>78.8</v>
      </c>
      <c r="V82" s="31">
        <f t="shared" si="9"/>
        <v>13.16</v>
      </c>
      <c r="W82" s="31">
        <f t="shared" si="11"/>
        <v>78</v>
      </c>
      <c r="X82" s="31">
        <f t="shared" si="13"/>
        <v>139.5</v>
      </c>
      <c r="Y82">
        <f t="shared" si="14"/>
        <v>102</v>
      </c>
    </row>
    <row r="83" spans="1:25">
      <c r="A83">
        <f>+'2" W Gov'!E74*1000</f>
        <v>931000</v>
      </c>
      <c r="C83">
        <f>+'2" W Gov'!R74</f>
        <v>1</v>
      </c>
      <c r="E83">
        <f t="shared" si="17"/>
        <v>192</v>
      </c>
      <c r="G83" s="35">
        <f t="shared" si="18"/>
        <v>931000</v>
      </c>
      <c r="H83" s="35"/>
      <c r="I83" s="35">
        <f t="shared" si="19"/>
        <v>6537000</v>
      </c>
      <c r="K83">
        <f t="shared" si="20"/>
        <v>0</v>
      </c>
      <c r="M83" s="23">
        <f t="shared" si="21"/>
        <v>6537000</v>
      </c>
      <c r="O83" s="24">
        <f t="shared" si="22"/>
        <v>1</v>
      </c>
      <c r="Q83">
        <f t="shared" si="15"/>
        <v>2428.5099999999998</v>
      </c>
      <c r="S83" s="31">
        <f t="shared" si="16"/>
        <v>78.8</v>
      </c>
      <c r="V83" s="31">
        <f t="shared" si="9"/>
        <v>13.16</v>
      </c>
      <c r="W83" s="31">
        <f t="shared" si="11"/>
        <v>78</v>
      </c>
      <c r="X83" s="31">
        <f t="shared" si="13"/>
        <v>139.5</v>
      </c>
      <c r="Y83">
        <f t="shared" si="14"/>
        <v>2119.0499999999997</v>
      </c>
    </row>
    <row r="85" spans="1:25">
      <c r="Q85">
        <f>SUM(Q12:Q84)</f>
        <v>27887.589999999989</v>
      </c>
      <c r="S85">
        <f>SUM(S12:S84)</f>
        <v>15129.599999999969</v>
      </c>
      <c r="V85">
        <f t="shared" ref="V85:Y85" si="23">SUM(V12:V84)</f>
        <v>963.9699999999998</v>
      </c>
      <c r="W85">
        <f t="shared" si="23"/>
        <v>4745.5200000000004</v>
      </c>
      <c r="X85">
        <f t="shared" si="23"/>
        <v>4450.0500000000011</v>
      </c>
      <c r="Y85">
        <f t="shared" si="23"/>
        <v>2598.4499999999998</v>
      </c>
    </row>
    <row r="87" spans="1:25">
      <c r="S87" s="31">
        <f>+S85/S2</f>
        <v>191.99999999999963</v>
      </c>
      <c r="V87" s="31">
        <f>+V85/S4</f>
        <v>292.99999999999994</v>
      </c>
      <c r="W87" s="31">
        <f>+W85/S5</f>
        <v>1521</v>
      </c>
      <c r="X87" s="31">
        <f>+X85/S6</f>
        <v>1595.0000000000005</v>
      </c>
      <c r="Y87" s="31">
        <f>+Y85/S7</f>
        <v>1019</v>
      </c>
    </row>
  </sheetData>
  <pageMargins left="0.7" right="0.7" top="0.75" bottom="0.75" header="0.3" footer="0.3"/>
  <pageSetup scale="96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R30"/>
  <sheetViews>
    <sheetView workbookViewId="0">
      <selection sqref="A1:XFD1"/>
    </sheetView>
  </sheetViews>
  <sheetFormatPr defaultRowHeight="12.75"/>
  <sheetData>
    <row r="1" spans="1:18" s="1" customFormat="1" ht="12.75" customHeight="1">
      <c r="A1" s="1" t="s">
        <v>56</v>
      </c>
      <c r="B1" s="1" t="s">
        <v>55</v>
      </c>
      <c r="C1" s="1" t="s">
        <v>0</v>
      </c>
      <c r="D1" s="1" t="s">
        <v>54</v>
      </c>
      <c r="E1" s="1" t="s">
        <v>302</v>
      </c>
      <c r="F1" s="3" t="s">
        <v>1</v>
      </c>
      <c r="G1" s="3" t="s">
        <v>2</v>
      </c>
      <c r="H1" s="3" t="s">
        <v>3</v>
      </c>
      <c r="I1" s="3" t="s">
        <v>4</v>
      </c>
      <c r="J1" s="3" t="s">
        <v>5</v>
      </c>
      <c r="K1" s="3" t="s">
        <v>6</v>
      </c>
      <c r="L1" s="3" t="s">
        <v>7</v>
      </c>
      <c r="M1" s="3" t="s">
        <v>8</v>
      </c>
      <c r="N1" s="3" t="s">
        <v>9</v>
      </c>
      <c r="O1" s="3" t="s">
        <v>10</v>
      </c>
      <c r="P1" s="3" t="s">
        <v>11</v>
      </c>
      <c r="Q1" s="3" t="s">
        <v>12</v>
      </c>
      <c r="R1" s="1" t="s">
        <v>13</v>
      </c>
    </row>
    <row r="3" spans="1:18" s="1" customFormat="1" ht="12.75" customHeight="1">
      <c r="A3" s="3" t="s">
        <v>27</v>
      </c>
      <c r="B3" s="3" t="s">
        <v>28</v>
      </c>
      <c r="C3" s="3" t="s">
        <v>29</v>
      </c>
      <c r="D3" s="3" t="s">
        <v>43</v>
      </c>
      <c r="E3" s="3" t="s">
        <v>113</v>
      </c>
      <c r="H3" s="2">
        <v>1</v>
      </c>
      <c r="R3" s="2">
        <v>1</v>
      </c>
    </row>
    <row r="4" spans="1:18" s="1" customFormat="1" ht="12.75" customHeight="1">
      <c r="A4" s="3" t="s">
        <v>27</v>
      </c>
      <c r="B4" s="3" t="s">
        <v>28</v>
      </c>
      <c r="C4" s="3" t="s">
        <v>29</v>
      </c>
      <c r="D4" s="3" t="s">
        <v>43</v>
      </c>
      <c r="E4" s="3" t="s">
        <v>111</v>
      </c>
      <c r="J4" s="2">
        <v>1</v>
      </c>
      <c r="Q4" s="2">
        <v>1</v>
      </c>
      <c r="R4" s="2">
        <v>2</v>
      </c>
    </row>
    <row r="5" spans="1:18" s="1" customFormat="1" ht="12.75" customHeight="1">
      <c r="A5" s="3" t="s">
        <v>27</v>
      </c>
      <c r="B5" s="3" t="s">
        <v>28</v>
      </c>
      <c r="C5" s="3" t="s">
        <v>29</v>
      </c>
      <c r="D5" s="3" t="s">
        <v>43</v>
      </c>
      <c r="E5" s="3" t="s">
        <v>44</v>
      </c>
      <c r="G5" s="2">
        <v>1</v>
      </c>
      <c r="L5" s="2">
        <v>1</v>
      </c>
      <c r="R5" s="2">
        <v>2</v>
      </c>
    </row>
    <row r="6" spans="1:18" s="1" customFormat="1" ht="12.75" customHeight="1">
      <c r="A6" s="3" t="s">
        <v>27</v>
      </c>
      <c r="B6" s="3" t="s">
        <v>28</v>
      </c>
      <c r="C6" s="3" t="s">
        <v>29</v>
      </c>
      <c r="D6" s="3" t="s">
        <v>43</v>
      </c>
      <c r="E6" s="3" t="s">
        <v>110</v>
      </c>
      <c r="F6" s="2">
        <v>1</v>
      </c>
      <c r="R6" s="2">
        <v>1</v>
      </c>
    </row>
    <row r="7" spans="1:18" s="1" customFormat="1" ht="12.75" customHeight="1">
      <c r="A7" s="3" t="s">
        <v>27</v>
      </c>
      <c r="B7" s="3" t="s">
        <v>28</v>
      </c>
      <c r="C7" s="3" t="s">
        <v>29</v>
      </c>
      <c r="D7" s="3" t="s">
        <v>43</v>
      </c>
      <c r="E7" s="3" t="s">
        <v>109</v>
      </c>
      <c r="I7" s="2">
        <v>1</v>
      </c>
      <c r="M7" s="2">
        <v>1</v>
      </c>
      <c r="N7" s="2">
        <v>1</v>
      </c>
      <c r="R7" s="2">
        <v>3</v>
      </c>
    </row>
    <row r="8" spans="1:18" s="1" customFormat="1" ht="12.75" customHeight="1">
      <c r="A8" s="3" t="s">
        <v>27</v>
      </c>
      <c r="B8" s="3" t="s">
        <v>28</v>
      </c>
      <c r="C8" s="3" t="s">
        <v>29</v>
      </c>
      <c r="D8" s="3" t="s">
        <v>43</v>
      </c>
      <c r="E8" s="3" t="s">
        <v>108</v>
      </c>
      <c r="O8" s="2">
        <v>1</v>
      </c>
      <c r="R8" s="2">
        <v>1</v>
      </c>
    </row>
    <row r="9" spans="1:18" s="1" customFormat="1" ht="12.75" customHeight="1">
      <c r="A9" s="3" t="s">
        <v>27</v>
      </c>
      <c r="B9" s="3" t="s">
        <v>28</v>
      </c>
      <c r="C9" s="3" t="s">
        <v>29</v>
      </c>
      <c r="D9" s="3" t="s">
        <v>43</v>
      </c>
      <c r="E9" s="3" t="s">
        <v>106</v>
      </c>
      <c r="K9" s="2">
        <v>1</v>
      </c>
      <c r="R9" s="2">
        <v>1</v>
      </c>
    </row>
    <row r="10" spans="1:18" s="1" customFormat="1" ht="12.75" customHeight="1">
      <c r="A10" s="3" t="s">
        <v>27</v>
      </c>
      <c r="B10" s="3" t="s">
        <v>28</v>
      </c>
      <c r="C10" s="3" t="s">
        <v>29</v>
      </c>
      <c r="D10" s="3" t="s">
        <v>43</v>
      </c>
      <c r="E10" s="3" t="s">
        <v>104</v>
      </c>
      <c r="P10" s="2">
        <v>1</v>
      </c>
      <c r="R10" s="2">
        <v>1</v>
      </c>
    </row>
    <row r="11" spans="1:18" s="1" customFormat="1" ht="12.75" customHeight="1">
      <c r="A11" s="3" t="s">
        <v>27</v>
      </c>
      <c r="B11" s="3" t="s">
        <v>28</v>
      </c>
      <c r="C11" s="3" t="s">
        <v>29</v>
      </c>
      <c r="D11" s="3" t="s">
        <v>43</v>
      </c>
      <c r="E11" s="3" t="s">
        <v>196</v>
      </c>
      <c r="I11" s="2">
        <v>1</v>
      </c>
      <c r="R11" s="2">
        <v>1</v>
      </c>
    </row>
    <row r="12" spans="1:18" s="1" customFormat="1" ht="12.75" customHeight="1">
      <c r="A12" s="3" t="s">
        <v>27</v>
      </c>
      <c r="B12" s="3" t="s">
        <v>28</v>
      </c>
      <c r="C12" s="3" t="s">
        <v>29</v>
      </c>
      <c r="D12" s="3" t="s">
        <v>43</v>
      </c>
      <c r="E12" s="3" t="s">
        <v>223</v>
      </c>
      <c r="N12" s="2">
        <v>1</v>
      </c>
      <c r="R12" s="2">
        <v>1</v>
      </c>
    </row>
    <row r="13" spans="1:18" s="1" customFormat="1" ht="12.75" customHeight="1">
      <c r="A13" s="3" t="s">
        <v>27</v>
      </c>
      <c r="B13" s="3" t="s">
        <v>28</v>
      </c>
      <c r="C13" s="3" t="s">
        <v>29</v>
      </c>
      <c r="D13" s="3" t="s">
        <v>43</v>
      </c>
      <c r="E13" s="3" t="s">
        <v>222</v>
      </c>
      <c r="N13" s="2">
        <v>1</v>
      </c>
      <c r="R13" s="2">
        <v>1</v>
      </c>
    </row>
    <row r="14" spans="1:18" s="1" customFormat="1" ht="12.75" customHeight="1">
      <c r="A14" s="3" t="s">
        <v>27</v>
      </c>
      <c r="B14" s="3" t="s">
        <v>28</v>
      </c>
      <c r="C14" s="3" t="s">
        <v>29</v>
      </c>
      <c r="D14" s="3" t="s">
        <v>43</v>
      </c>
      <c r="E14" s="3" t="s">
        <v>208</v>
      </c>
      <c r="J14" s="2">
        <v>1</v>
      </c>
      <c r="R14" s="2">
        <v>1</v>
      </c>
    </row>
    <row r="15" spans="1:18" s="1" customFormat="1" ht="12.75" customHeight="1">
      <c r="A15" s="3" t="s">
        <v>27</v>
      </c>
      <c r="B15" s="3" t="s">
        <v>28</v>
      </c>
      <c r="C15" s="3" t="s">
        <v>29</v>
      </c>
      <c r="D15" s="3" t="s">
        <v>43</v>
      </c>
      <c r="E15" s="3" t="s">
        <v>251</v>
      </c>
      <c r="M15" s="2">
        <v>1</v>
      </c>
      <c r="R15" s="2">
        <v>1</v>
      </c>
    </row>
    <row r="16" spans="1:18" s="1" customFormat="1" ht="12.75" customHeight="1">
      <c r="A16" s="3" t="s">
        <v>27</v>
      </c>
      <c r="B16" s="3" t="s">
        <v>28</v>
      </c>
      <c r="C16" s="3" t="s">
        <v>29</v>
      </c>
      <c r="D16" s="3" t="s">
        <v>43</v>
      </c>
      <c r="E16" s="3" t="s">
        <v>250</v>
      </c>
      <c r="I16" s="2">
        <v>1</v>
      </c>
      <c r="J16" s="2">
        <v>1</v>
      </c>
      <c r="R16" s="2">
        <v>2</v>
      </c>
    </row>
    <row r="17" spans="1:18" s="1" customFormat="1" ht="12.75" customHeight="1">
      <c r="A17" s="3" t="s">
        <v>27</v>
      </c>
      <c r="B17" s="3" t="s">
        <v>28</v>
      </c>
      <c r="C17" s="3" t="s">
        <v>29</v>
      </c>
      <c r="D17" s="3" t="s">
        <v>43</v>
      </c>
      <c r="E17" s="3" t="s">
        <v>249</v>
      </c>
      <c r="P17" s="2">
        <v>1</v>
      </c>
      <c r="R17" s="2">
        <v>1</v>
      </c>
    </row>
    <row r="18" spans="1:18" s="1" customFormat="1" ht="12.75" customHeight="1">
      <c r="A18" s="3" t="s">
        <v>27</v>
      </c>
      <c r="B18" s="3" t="s">
        <v>28</v>
      </c>
      <c r="C18" s="3" t="s">
        <v>29</v>
      </c>
      <c r="D18" s="3" t="s">
        <v>43</v>
      </c>
      <c r="E18" s="3" t="s">
        <v>166</v>
      </c>
      <c r="P18" s="2">
        <v>1</v>
      </c>
      <c r="R18" s="2">
        <v>1</v>
      </c>
    </row>
    <row r="19" spans="1:18" s="1" customFormat="1" ht="12.75" customHeight="1">
      <c r="A19" s="3" t="s">
        <v>27</v>
      </c>
      <c r="B19" s="3" t="s">
        <v>28</v>
      </c>
      <c r="C19" s="3" t="s">
        <v>29</v>
      </c>
      <c r="D19" s="3" t="s">
        <v>43</v>
      </c>
      <c r="E19" s="3" t="s">
        <v>248</v>
      </c>
      <c r="G19" s="2">
        <v>1</v>
      </c>
      <c r="R19" s="2">
        <v>1</v>
      </c>
    </row>
    <row r="20" spans="1:18" s="1" customFormat="1" ht="12.75" customHeight="1">
      <c r="A20" s="3" t="s">
        <v>27</v>
      </c>
      <c r="B20" s="3" t="s">
        <v>28</v>
      </c>
      <c r="C20" s="3" t="s">
        <v>29</v>
      </c>
      <c r="D20" s="3" t="s">
        <v>43</v>
      </c>
      <c r="E20" s="3" t="s">
        <v>60</v>
      </c>
      <c r="H20" s="2">
        <v>1</v>
      </c>
      <c r="R20" s="2">
        <v>1</v>
      </c>
    </row>
    <row r="21" spans="1:18" s="1" customFormat="1" ht="12.75" customHeight="1">
      <c r="A21" s="3" t="s">
        <v>27</v>
      </c>
      <c r="B21" s="3" t="s">
        <v>28</v>
      </c>
      <c r="C21" s="3" t="s">
        <v>29</v>
      </c>
      <c r="D21" s="3" t="s">
        <v>43</v>
      </c>
      <c r="E21" s="3" t="s">
        <v>247</v>
      </c>
      <c r="O21" s="2">
        <v>1</v>
      </c>
      <c r="R21" s="2">
        <v>1</v>
      </c>
    </row>
    <row r="22" spans="1:18" s="1" customFormat="1" ht="12.75" customHeight="1">
      <c r="A22" s="3" t="s">
        <v>27</v>
      </c>
      <c r="B22" s="3" t="s">
        <v>28</v>
      </c>
      <c r="C22" s="3" t="s">
        <v>29</v>
      </c>
      <c r="D22" s="3" t="s">
        <v>43</v>
      </c>
      <c r="E22" s="3" t="s">
        <v>246</v>
      </c>
      <c r="G22" s="2">
        <v>1</v>
      </c>
      <c r="R22" s="2">
        <v>1</v>
      </c>
    </row>
    <row r="23" spans="1:18" s="1" customFormat="1" ht="12.75" customHeight="1">
      <c r="A23" s="3" t="s">
        <v>27</v>
      </c>
      <c r="B23" s="3" t="s">
        <v>28</v>
      </c>
      <c r="C23" s="3" t="s">
        <v>29</v>
      </c>
      <c r="D23" s="3" t="s">
        <v>43</v>
      </c>
      <c r="E23" s="3" t="s">
        <v>245</v>
      </c>
      <c r="L23" s="2">
        <v>1</v>
      </c>
      <c r="M23" s="2">
        <v>1</v>
      </c>
      <c r="R23" s="2">
        <v>2</v>
      </c>
    </row>
    <row r="24" spans="1:18" s="1" customFormat="1" ht="12.75" customHeight="1">
      <c r="A24" s="3" t="s">
        <v>27</v>
      </c>
      <c r="B24" s="3" t="s">
        <v>28</v>
      </c>
      <c r="C24" s="3" t="s">
        <v>29</v>
      </c>
      <c r="D24" s="3" t="s">
        <v>43</v>
      </c>
      <c r="E24" s="3" t="s">
        <v>244</v>
      </c>
      <c r="F24" s="2">
        <v>1</v>
      </c>
      <c r="R24" s="2">
        <v>1</v>
      </c>
    </row>
    <row r="25" spans="1:18" s="1" customFormat="1" ht="12.75" customHeight="1">
      <c r="A25" s="3" t="s">
        <v>27</v>
      </c>
      <c r="B25" s="3" t="s">
        <v>28</v>
      </c>
      <c r="C25" s="3" t="s">
        <v>29</v>
      </c>
      <c r="D25" s="3" t="s">
        <v>43</v>
      </c>
      <c r="E25" s="3" t="s">
        <v>243</v>
      </c>
      <c r="Q25" s="2">
        <v>1</v>
      </c>
      <c r="R25" s="2">
        <v>1</v>
      </c>
    </row>
    <row r="26" spans="1:18" s="1" customFormat="1" ht="12.75" customHeight="1">
      <c r="A26" s="3" t="s">
        <v>27</v>
      </c>
      <c r="B26" s="3" t="s">
        <v>28</v>
      </c>
      <c r="C26" s="3" t="s">
        <v>29</v>
      </c>
      <c r="D26" s="3" t="s">
        <v>43</v>
      </c>
      <c r="E26" s="3" t="s">
        <v>242</v>
      </c>
      <c r="F26" s="2">
        <v>1</v>
      </c>
      <c r="K26" s="2">
        <v>1</v>
      </c>
      <c r="Q26" s="2">
        <v>1</v>
      </c>
      <c r="R26" s="2">
        <v>3</v>
      </c>
    </row>
    <row r="27" spans="1:18" s="1" customFormat="1" ht="12.75" customHeight="1">
      <c r="A27" s="3" t="s">
        <v>27</v>
      </c>
      <c r="B27" s="3" t="s">
        <v>28</v>
      </c>
      <c r="C27" s="3" t="s">
        <v>29</v>
      </c>
      <c r="D27" s="3" t="s">
        <v>43</v>
      </c>
      <c r="E27" s="3" t="s">
        <v>236</v>
      </c>
      <c r="K27" s="2">
        <v>1</v>
      </c>
      <c r="R27" s="2">
        <v>1</v>
      </c>
    </row>
    <row r="28" spans="1:18" s="1" customFormat="1" ht="12.75" customHeight="1">
      <c r="A28" s="3" t="s">
        <v>27</v>
      </c>
      <c r="B28" s="3" t="s">
        <v>28</v>
      </c>
      <c r="C28" s="3" t="s">
        <v>29</v>
      </c>
      <c r="D28" s="3" t="s">
        <v>43</v>
      </c>
      <c r="E28" s="3" t="s">
        <v>241</v>
      </c>
      <c r="L28" s="2">
        <v>1</v>
      </c>
      <c r="R28" s="2">
        <v>1</v>
      </c>
    </row>
    <row r="29" spans="1:18" s="1" customFormat="1" ht="12.75" customHeight="1">
      <c r="A29" s="3" t="s">
        <v>27</v>
      </c>
      <c r="B29" s="3" t="s">
        <v>28</v>
      </c>
      <c r="C29" s="3" t="s">
        <v>29</v>
      </c>
      <c r="D29" s="3" t="s">
        <v>43</v>
      </c>
      <c r="E29" s="3" t="s">
        <v>240</v>
      </c>
      <c r="O29" s="2">
        <v>1</v>
      </c>
      <c r="R29" s="2">
        <v>1</v>
      </c>
    </row>
    <row r="30" spans="1:18" s="1" customFormat="1" ht="12.75" customHeight="1">
      <c r="A30" s="3" t="s">
        <v>27</v>
      </c>
      <c r="B30" s="3" t="s">
        <v>28</v>
      </c>
      <c r="C30" s="3" t="s">
        <v>29</v>
      </c>
      <c r="D30" s="3" t="s">
        <v>43</v>
      </c>
      <c r="E30" s="3" t="s">
        <v>239</v>
      </c>
      <c r="H30" s="2">
        <v>1</v>
      </c>
      <c r="R30" s="2">
        <v>1</v>
      </c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>
  <dimension ref="A1:Z43"/>
  <sheetViews>
    <sheetView view="pageBreakPreview" zoomScale="85" zoomScaleNormal="100" zoomScaleSheetLayoutView="85" workbookViewId="0">
      <selection activeCell="K87" sqref="K87"/>
    </sheetView>
  </sheetViews>
  <sheetFormatPr defaultRowHeight="12.75"/>
  <cols>
    <col min="1" max="1" width="13.42578125" customWidth="1"/>
    <col min="2" max="2" width="1" customWidth="1"/>
    <col min="4" max="4" width="1" customWidth="1"/>
    <col min="6" max="6" width="1" customWidth="1"/>
    <col min="8" max="8" width="1" customWidth="1"/>
    <col min="10" max="10" width="1" customWidth="1"/>
    <col min="12" max="12" width="1" customWidth="1"/>
    <col min="13" max="13" width="11.7109375" bestFit="1" customWidth="1"/>
    <col min="14" max="14" width="1" customWidth="1"/>
    <col min="15" max="15" width="13.28515625" customWidth="1"/>
    <col min="16" max="16" width="1.42578125" customWidth="1"/>
    <col min="17" max="17" width="23.28515625" bestFit="1" customWidth="1"/>
    <col min="18" max="18" width="1.140625" customWidth="1"/>
    <col min="19" max="19" width="12.85546875" bestFit="1" customWidth="1"/>
    <col min="20" max="20" width="1.140625" customWidth="1"/>
    <col min="23" max="23" width="9.7109375" bestFit="1" customWidth="1"/>
  </cols>
  <sheetData>
    <row r="1" spans="1:26">
      <c r="A1" s="5" t="s">
        <v>303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 t="s">
        <v>344</v>
      </c>
      <c r="U1" s="25"/>
    </row>
    <row r="2" spans="1:26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Q2" s="25" t="s">
        <v>329</v>
      </c>
      <c r="R2" s="25"/>
      <c r="S2" s="26">
        <v>220.05</v>
      </c>
      <c r="T2" s="25"/>
      <c r="U2" s="25"/>
    </row>
    <row r="3" spans="1:26">
      <c r="A3" s="7" t="s">
        <v>304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 t="s">
        <v>354</v>
      </c>
      <c r="Q3" s="27" t="s">
        <v>355</v>
      </c>
      <c r="R3" s="25"/>
      <c r="S3" s="26">
        <v>0</v>
      </c>
      <c r="T3" s="25" t="s">
        <v>331</v>
      </c>
      <c r="U3" s="25"/>
    </row>
    <row r="4" spans="1:26">
      <c r="A4" s="7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Q4" s="27" t="s">
        <v>356</v>
      </c>
      <c r="R4" s="25"/>
      <c r="S4" s="26">
        <v>2.79</v>
      </c>
      <c r="T4" s="25" t="s">
        <v>331</v>
      </c>
      <c r="U4" s="25"/>
    </row>
    <row r="5" spans="1:26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Q5" s="28" t="s">
        <v>357</v>
      </c>
      <c r="R5" s="25"/>
      <c r="S5" s="26">
        <v>2.5499999999999998</v>
      </c>
      <c r="T5" s="25" t="s">
        <v>331</v>
      </c>
    </row>
    <row r="6" spans="1:26" ht="13.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26">
      <c r="A7" s="8" t="s">
        <v>306</v>
      </c>
      <c r="B7" s="9"/>
      <c r="C7" s="10" t="s">
        <v>307</v>
      </c>
      <c r="D7" s="9"/>
      <c r="E7" s="10" t="s">
        <v>308</v>
      </c>
      <c r="F7" s="9"/>
      <c r="G7" s="10" t="s">
        <v>309</v>
      </c>
      <c r="H7" s="9"/>
      <c r="I7" s="10" t="s">
        <v>310</v>
      </c>
      <c r="J7" s="9"/>
      <c r="K7" s="10" t="s">
        <v>311</v>
      </c>
      <c r="L7" s="9"/>
      <c r="M7" s="10" t="s">
        <v>312</v>
      </c>
      <c r="N7" s="9"/>
      <c r="O7" s="11" t="s">
        <v>313</v>
      </c>
    </row>
    <row r="8" spans="1:26">
      <c r="A8" s="12"/>
      <c r="B8" s="13"/>
      <c r="C8" s="13"/>
      <c r="D8" s="13"/>
      <c r="E8" s="13"/>
      <c r="F8" s="13"/>
      <c r="G8" s="13" t="s">
        <v>314</v>
      </c>
      <c r="H8" s="13"/>
      <c r="I8" s="13"/>
      <c r="J8" s="13"/>
      <c r="K8" s="13"/>
      <c r="L8" s="13"/>
      <c r="M8" s="13" t="s">
        <v>315</v>
      </c>
      <c r="N8" s="13"/>
      <c r="O8" s="14"/>
    </row>
    <row r="9" spans="1:26">
      <c r="A9" s="12" t="s">
        <v>316</v>
      </c>
      <c r="B9" s="13"/>
      <c r="C9" s="13" t="s">
        <v>317</v>
      </c>
      <c r="D9" s="13"/>
      <c r="E9" s="13" t="s">
        <v>318</v>
      </c>
      <c r="F9" s="13"/>
      <c r="G9" s="13" t="s">
        <v>319</v>
      </c>
      <c r="H9" s="13"/>
      <c r="I9" s="13" t="s">
        <v>320</v>
      </c>
      <c r="J9" s="13"/>
      <c r="K9" s="13" t="s">
        <v>321</v>
      </c>
      <c r="L9" s="13"/>
      <c r="M9" s="13" t="s">
        <v>322</v>
      </c>
      <c r="N9" s="13"/>
      <c r="O9" s="14" t="s">
        <v>323</v>
      </c>
    </row>
    <row r="10" spans="1:26">
      <c r="A10" s="15" t="s">
        <v>324</v>
      </c>
      <c r="B10" s="13"/>
      <c r="C10" s="16" t="s">
        <v>325</v>
      </c>
      <c r="D10" s="13"/>
      <c r="E10" s="16" t="s">
        <v>325</v>
      </c>
      <c r="F10" s="13"/>
      <c r="G10" s="17" t="s">
        <v>326</v>
      </c>
      <c r="H10" s="13"/>
      <c r="I10" s="16" t="s">
        <v>314</v>
      </c>
      <c r="J10" s="13"/>
      <c r="K10" s="16" t="s">
        <v>325</v>
      </c>
      <c r="L10" s="13"/>
      <c r="M10" s="17" t="s">
        <v>327</v>
      </c>
      <c r="N10" s="13"/>
      <c r="O10" s="18" t="s">
        <v>328</v>
      </c>
      <c r="S10" s="30" t="s">
        <v>337</v>
      </c>
      <c r="T10" s="30"/>
      <c r="U10" s="30" t="s">
        <v>338</v>
      </c>
      <c r="V10" s="30" t="s">
        <v>339</v>
      </c>
      <c r="W10" s="30" t="s">
        <v>340</v>
      </c>
      <c r="X10" s="30" t="s">
        <v>341</v>
      </c>
      <c r="Y10" s="30" t="s">
        <v>342</v>
      </c>
      <c r="Z10" s="30" t="s">
        <v>343</v>
      </c>
    </row>
    <row r="12" spans="1:26">
      <c r="A12">
        <f>+'3" W C'!E3*1000</f>
        <v>18000</v>
      </c>
      <c r="C12">
        <f>+'3" W C'!R3</f>
        <v>1</v>
      </c>
      <c r="E12">
        <f>+C12</f>
        <v>1</v>
      </c>
      <c r="G12" s="35">
        <f>+A12*C12</f>
        <v>18000</v>
      </c>
      <c r="H12" s="35"/>
      <c r="I12" s="35">
        <f>+G12</f>
        <v>18000</v>
      </c>
      <c r="K12">
        <f>$E$39-E12</f>
        <v>35</v>
      </c>
      <c r="M12" s="23">
        <f t="shared" ref="M12:M13" si="0">(A12*K12)+I12</f>
        <v>648000</v>
      </c>
      <c r="O12" s="24">
        <f>M12/$M$39</f>
        <v>0.15663524292965916</v>
      </c>
      <c r="Q12">
        <f>SUM(S12:Z12)</f>
        <v>220.05</v>
      </c>
      <c r="S12">
        <f>+$S$2*C12</f>
        <v>220.05</v>
      </c>
    </row>
    <row r="13" spans="1:26">
      <c r="A13">
        <f>+'3" W C'!E4*1000</f>
        <v>20000</v>
      </c>
      <c r="C13">
        <f>+'3" W C'!R4</f>
        <v>2</v>
      </c>
      <c r="E13">
        <f>+E12+C13</f>
        <v>3</v>
      </c>
      <c r="G13" s="35">
        <f>+A13*C13</f>
        <v>40000</v>
      </c>
      <c r="H13" s="35"/>
      <c r="I13" s="35">
        <f>+G13+I12</f>
        <v>58000</v>
      </c>
      <c r="K13">
        <f t="shared" ref="K13:K39" si="1">$E$39-E13</f>
        <v>33</v>
      </c>
      <c r="M13" s="23">
        <f t="shared" si="0"/>
        <v>718000</v>
      </c>
      <c r="O13" s="24">
        <f t="shared" ref="O13:O39" si="2">M13/$M$39</f>
        <v>0.17355571670292483</v>
      </c>
      <c r="Q13">
        <f t="shared" ref="Q13:Q39" si="3">SUM(S13:Z13)</f>
        <v>440.1</v>
      </c>
      <c r="S13">
        <f t="shared" ref="S13:S39" si="4">+$S$2*C13</f>
        <v>440.1</v>
      </c>
    </row>
    <row r="14" spans="1:26">
      <c r="A14">
        <f>+'3" W C'!E5*1000</f>
        <v>21000</v>
      </c>
      <c r="C14">
        <f>+'3" W C'!R5</f>
        <v>2</v>
      </c>
      <c r="E14">
        <f t="shared" ref="E14:E39" si="5">+E13+C14</f>
        <v>5</v>
      </c>
      <c r="G14" s="35">
        <f t="shared" ref="G14:G39" si="6">+A14*C14</f>
        <v>42000</v>
      </c>
      <c r="H14" s="35"/>
      <c r="I14" s="35">
        <f t="shared" ref="I14:I39" si="7">+G14+I13</f>
        <v>100000</v>
      </c>
      <c r="K14">
        <f t="shared" si="1"/>
        <v>31</v>
      </c>
      <c r="M14" s="23">
        <f t="shared" ref="M14:M39" si="8">(A14*K14)+I14</f>
        <v>751000</v>
      </c>
      <c r="O14" s="24">
        <f t="shared" si="2"/>
        <v>0.18153251148175006</v>
      </c>
      <c r="Q14">
        <f t="shared" si="3"/>
        <v>440.1</v>
      </c>
      <c r="S14">
        <f t="shared" si="4"/>
        <v>440.1</v>
      </c>
    </row>
    <row r="15" spans="1:26">
      <c r="A15">
        <f>+'3" W C'!E6*1000</f>
        <v>22000</v>
      </c>
      <c r="C15">
        <f>+'3" W C'!R6</f>
        <v>1</v>
      </c>
      <c r="E15">
        <f t="shared" si="5"/>
        <v>6</v>
      </c>
      <c r="G15" s="35">
        <f t="shared" si="6"/>
        <v>22000</v>
      </c>
      <c r="H15" s="35"/>
      <c r="I15" s="35">
        <f t="shared" si="7"/>
        <v>122000</v>
      </c>
      <c r="K15">
        <f t="shared" si="1"/>
        <v>30</v>
      </c>
      <c r="M15" s="23">
        <f t="shared" si="8"/>
        <v>782000</v>
      </c>
      <c r="O15" s="24">
        <f t="shared" si="2"/>
        <v>0.1890258641527677</v>
      </c>
      <c r="Q15">
        <f t="shared" si="3"/>
        <v>220.05</v>
      </c>
      <c r="S15">
        <f t="shared" si="4"/>
        <v>220.05</v>
      </c>
    </row>
    <row r="16" spans="1:26">
      <c r="A16">
        <f>+'3" W C'!E7*1000</f>
        <v>23000</v>
      </c>
      <c r="C16">
        <f>+'3" W C'!R7</f>
        <v>3</v>
      </c>
      <c r="E16">
        <f t="shared" si="5"/>
        <v>9</v>
      </c>
      <c r="G16" s="35">
        <f t="shared" si="6"/>
        <v>69000</v>
      </c>
      <c r="H16" s="35"/>
      <c r="I16" s="35">
        <f t="shared" si="7"/>
        <v>191000</v>
      </c>
      <c r="K16">
        <f t="shared" si="1"/>
        <v>27</v>
      </c>
      <c r="M16" s="23">
        <f t="shared" si="8"/>
        <v>812000</v>
      </c>
      <c r="O16" s="24">
        <f t="shared" si="2"/>
        <v>0.19627749576988154</v>
      </c>
      <c r="Q16">
        <f t="shared" si="3"/>
        <v>660.15000000000009</v>
      </c>
      <c r="S16">
        <f t="shared" si="4"/>
        <v>660.15000000000009</v>
      </c>
    </row>
    <row r="17" spans="1:23">
      <c r="A17">
        <f>+'3" W C'!E8*1000</f>
        <v>24000</v>
      </c>
      <c r="C17">
        <f>+'3" W C'!R8</f>
        <v>1</v>
      </c>
      <c r="E17">
        <f t="shared" si="5"/>
        <v>10</v>
      </c>
      <c r="G17" s="35">
        <f t="shared" si="6"/>
        <v>24000</v>
      </c>
      <c r="H17" s="35"/>
      <c r="I17" s="35">
        <f t="shared" si="7"/>
        <v>215000</v>
      </c>
      <c r="K17">
        <f t="shared" si="1"/>
        <v>26</v>
      </c>
      <c r="M17" s="23">
        <f t="shared" si="8"/>
        <v>839000</v>
      </c>
      <c r="O17" s="24">
        <f t="shared" si="2"/>
        <v>0.20280396422528402</v>
      </c>
      <c r="Q17">
        <f t="shared" si="3"/>
        <v>220.05</v>
      </c>
      <c r="S17">
        <f t="shared" si="4"/>
        <v>220.05</v>
      </c>
    </row>
    <row r="18" spans="1:23">
      <c r="A18">
        <f>+'3" W C'!E9*1000</f>
        <v>26000</v>
      </c>
      <c r="C18">
        <f>+'3" W C'!R9</f>
        <v>1</v>
      </c>
      <c r="E18">
        <f t="shared" si="5"/>
        <v>11</v>
      </c>
      <c r="G18" s="35">
        <f t="shared" si="6"/>
        <v>26000</v>
      </c>
      <c r="H18" s="35"/>
      <c r="I18" s="35">
        <f t="shared" si="7"/>
        <v>241000</v>
      </c>
      <c r="K18">
        <f t="shared" si="1"/>
        <v>25</v>
      </c>
      <c r="M18" s="23">
        <f t="shared" si="8"/>
        <v>891000</v>
      </c>
      <c r="O18" s="24">
        <f t="shared" si="2"/>
        <v>0.21537345902828137</v>
      </c>
      <c r="Q18">
        <f t="shared" si="3"/>
        <v>220.05</v>
      </c>
      <c r="S18">
        <f t="shared" si="4"/>
        <v>220.05</v>
      </c>
    </row>
    <row r="19" spans="1:23">
      <c r="A19">
        <f>+'3" W C'!E10*1000</f>
        <v>28000</v>
      </c>
      <c r="C19">
        <f>+'3" W C'!R10</f>
        <v>1</v>
      </c>
      <c r="E19">
        <f t="shared" si="5"/>
        <v>12</v>
      </c>
      <c r="G19" s="35">
        <f t="shared" si="6"/>
        <v>28000</v>
      </c>
      <c r="H19" s="35"/>
      <c r="I19" s="35">
        <f t="shared" si="7"/>
        <v>269000</v>
      </c>
      <c r="K19">
        <f t="shared" si="1"/>
        <v>24</v>
      </c>
      <c r="M19" s="23">
        <f t="shared" si="8"/>
        <v>941000</v>
      </c>
      <c r="O19" s="24">
        <f t="shared" si="2"/>
        <v>0.22745951172347112</v>
      </c>
      <c r="Q19">
        <f t="shared" si="3"/>
        <v>220.05</v>
      </c>
      <c r="S19">
        <f t="shared" si="4"/>
        <v>220.05</v>
      </c>
    </row>
    <row r="20" spans="1:23">
      <c r="A20">
        <f>+'3" W C'!E11*1000</f>
        <v>87000</v>
      </c>
      <c r="C20">
        <f>+'3" W C'!R11</f>
        <v>1</v>
      </c>
      <c r="E20">
        <f t="shared" si="5"/>
        <v>13</v>
      </c>
      <c r="G20" s="35">
        <f t="shared" si="6"/>
        <v>87000</v>
      </c>
      <c r="H20" s="35"/>
      <c r="I20" s="35">
        <f t="shared" si="7"/>
        <v>356000</v>
      </c>
      <c r="K20">
        <f t="shared" si="1"/>
        <v>23</v>
      </c>
      <c r="M20" s="23">
        <f t="shared" si="8"/>
        <v>2357000</v>
      </c>
      <c r="O20" s="24">
        <f t="shared" si="2"/>
        <v>0.56973652405124486</v>
      </c>
      <c r="Q20">
        <f t="shared" si="3"/>
        <v>309.33000000000004</v>
      </c>
      <c r="S20">
        <f t="shared" si="4"/>
        <v>220.05</v>
      </c>
      <c r="V20">
        <f>+$S$4*32*C20</f>
        <v>89.28</v>
      </c>
    </row>
    <row r="21" spans="1:23">
      <c r="A21">
        <f>+'3" W C'!E12*1000</f>
        <v>114000</v>
      </c>
      <c r="C21">
        <f>+'3" W C'!R12</f>
        <v>1</v>
      </c>
      <c r="E21">
        <f t="shared" si="5"/>
        <v>14</v>
      </c>
      <c r="G21" s="35">
        <f t="shared" si="6"/>
        <v>114000</v>
      </c>
      <c r="H21" s="35"/>
      <c r="I21" s="35">
        <f t="shared" si="7"/>
        <v>470000</v>
      </c>
      <c r="K21">
        <f t="shared" si="1"/>
        <v>22</v>
      </c>
      <c r="M21" s="23">
        <f t="shared" si="8"/>
        <v>2978000</v>
      </c>
      <c r="O21" s="24">
        <f t="shared" si="2"/>
        <v>0.71984529852550161</v>
      </c>
      <c r="Q21">
        <f t="shared" si="3"/>
        <v>345.03000000000003</v>
      </c>
      <c r="S21">
        <f t="shared" si="4"/>
        <v>220.05</v>
      </c>
      <c r="V21">
        <f t="shared" ref="V21:V39" si="9">+$S$4*32*C21</f>
        <v>89.28</v>
      </c>
      <c r="W21">
        <f>$S$5*((A21-100000)/1000)*C21</f>
        <v>35.699999999999996</v>
      </c>
    </row>
    <row r="22" spans="1:23">
      <c r="A22">
        <f>+'3" W C'!E13*1000</f>
        <v>134000</v>
      </c>
      <c r="C22">
        <f>+'3" W C'!R13</f>
        <v>1</v>
      </c>
      <c r="E22">
        <f t="shared" si="5"/>
        <v>15</v>
      </c>
      <c r="G22" s="35">
        <f t="shared" si="6"/>
        <v>134000</v>
      </c>
      <c r="H22" s="35"/>
      <c r="I22" s="35">
        <f t="shared" si="7"/>
        <v>604000</v>
      </c>
      <c r="K22">
        <f t="shared" si="1"/>
        <v>21</v>
      </c>
      <c r="M22" s="23">
        <f t="shared" si="8"/>
        <v>3418000</v>
      </c>
      <c r="O22" s="24">
        <f t="shared" si="2"/>
        <v>0.82620256224317135</v>
      </c>
      <c r="Q22">
        <f t="shared" si="3"/>
        <v>396.03000000000003</v>
      </c>
      <c r="S22">
        <f t="shared" si="4"/>
        <v>220.05</v>
      </c>
      <c r="V22">
        <f t="shared" si="9"/>
        <v>89.28</v>
      </c>
      <c r="W22">
        <f t="shared" ref="W22:W39" si="10">$S$5*((A22-100000)/1000)*C22</f>
        <v>86.699999999999989</v>
      </c>
    </row>
    <row r="23" spans="1:23">
      <c r="A23">
        <f>+'3" W C'!E14*1000</f>
        <v>138000</v>
      </c>
      <c r="C23">
        <f>+'3" W C'!R14</f>
        <v>1</v>
      </c>
      <c r="E23">
        <f t="shared" si="5"/>
        <v>16</v>
      </c>
      <c r="G23" s="35">
        <f t="shared" si="6"/>
        <v>138000</v>
      </c>
      <c r="H23" s="35"/>
      <c r="I23" s="35">
        <f t="shared" si="7"/>
        <v>742000</v>
      </c>
      <c r="K23">
        <f t="shared" si="1"/>
        <v>20</v>
      </c>
      <c r="M23" s="23">
        <f t="shared" si="8"/>
        <v>3502000</v>
      </c>
      <c r="O23" s="24">
        <f t="shared" si="2"/>
        <v>0.84650713077109019</v>
      </c>
      <c r="Q23">
        <f t="shared" si="3"/>
        <v>406.23</v>
      </c>
      <c r="S23">
        <f t="shared" si="4"/>
        <v>220.05</v>
      </c>
      <c r="V23">
        <f t="shared" si="9"/>
        <v>89.28</v>
      </c>
      <c r="W23">
        <f t="shared" si="10"/>
        <v>96.899999999999991</v>
      </c>
    </row>
    <row r="24" spans="1:23">
      <c r="A24">
        <f>+'3" W C'!E15*1000</f>
        <v>145000</v>
      </c>
      <c r="C24">
        <f>+'3" W C'!R15</f>
        <v>1</v>
      </c>
      <c r="E24">
        <f t="shared" si="5"/>
        <v>17</v>
      </c>
      <c r="G24" s="35">
        <f t="shared" si="6"/>
        <v>145000</v>
      </c>
      <c r="H24" s="35"/>
      <c r="I24" s="35">
        <f t="shared" si="7"/>
        <v>887000</v>
      </c>
      <c r="K24">
        <f t="shared" si="1"/>
        <v>19</v>
      </c>
      <c r="M24" s="23">
        <f t="shared" si="8"/>
        <v>3642000</v>
      </c>
      <c r="O24" s="24">
        <f t="shared" si="2"/>
        <v>0.88034807831762152</v>
      </c>
      <c r="Q24">
        <f t="shared" si="3"/>
        <v>424.08000000000004</v>
      </c>
      <c r="S24">
        <f t="shared" si="4"/>
        <v>220.05</v>
      </c>
      <c r="V24">
        <f t="shared" si="9"/>
        <v>89.28</v>
      </c>
      <c r="W24">
        <f t="shared" si="10"/>
        <v>114.74999999999999</v>
      </c>
    </row>
    <row r="25" spans="1:23">
      <c r="A25">
        <f>+'3" W C'!E16*1000</f>
        <v>146000</v>
      </c>
      <c r="C25">
        <f>+'3" W C'!R16</f>
        <v>2</v>
      </c>
      <c r="E25">
        <f t="shared" si="5"/>
        <v>19</v>
      </c>
      <c r="G25" s="35">
        <f t="shared" si="6"/>
        <v>292000</v>
      </c>
      <c r="H25" s="35"/>
      <c r="I25" s="35">
        <f t="shared" si="7"/>
        <v>1179000</v>
      </c>
      <c r="K25">
        <f t="shared" si="1"/>
        <v>17</v>
      </c>
      <c r="M25" s="23">
        <f t="shared" si="8"/>
        <v>3661000</v>
      </c>
      <c r="O25" s="24">
        <f t="shared" si="2"/>
        <v>0.88494077834179352</v>
      </c>
      <c r="Q25">
        <f t="shared" si="3"/>
        <v>853.2600000000001</v>
      </c>
      <c r="S25">
        <f t="shared" si="4"/>
        <v>440.1</v>
      </c>
      <c r="V25">
        <f t="shared" si="9"/>
        <v>178.56</v>
      </c>
      <c r="W25">
        <f t="shared" si="10"/>
        <v>234.6</v>
      </c>
    </row>
    <row r="26" spans="1:23">
      <c r="A26">
        <f>+'3" W C'!E17*1000</f>
        <v>148000</v>
      </c>
      <c r="C26">
        <f>+'3" W C'!R17</f>
        <v>1</v>
      </c>
      <c r="E26">
        <f t="shared" si="5"/>
        <v>20</v>
      </c>
      <c r="G26" s="35">
        <f t="shared" si="6"/>
        <v>148000</v>
      </c>
      <c r="H26" s="35"/>
      <c r="I26" s="35">
        <f t="shared" si="7"/>
        <v>1327000</v>
      </c>
      <c r="K26">
        <f t="shared" si="1"/>
        <v>16</v>
      </c>
      <c r="M26" s="23">
        <f t="shared" si="8"/>
        <v>3695000</v>
      </c>
      <c r="O26" s="24">
        <f t="shared" si="2"/>
        <v>0.89315929417452256</v>
      </c>
      <c r="Q26">
        <f t="shared" si="3"/>
        <v>431.73</v>
      </c>
      <c r="S26">
        <f t="shared" si="4"/>
        <v>220.05</v>
      </c>
      <c r="V26">
        <f t="shared" si="9"/>
        <v>89.28</v>
      </c>
      <c r="W26">
        <f t="shared" si="10"/>
        <v>122.39999999999999</v>
      </c>
    </row>
    <row r="27" spans="1:23">
      <c r="A27">
        <f>+'3" W C'!E18*1000</f>
        <v>152000</v>
      </c>
      <c r="C27">
        <f>+'3" W C'!R18</f>
        <v>1</v>
      </c>
      <c r="E27">
        <f t="shared" si="5"/>
        <v>21</v>
      </c>
      <c r="G27" s="35">
        <f t="shared" si="6"/>
        <v>152000</v>
      </c>
      <c r="H27" s="35"/>
      <c r="I27" s="35">
        <f t="shared" si="7"/>
        <v>1479000</v>
      </c>
      <c r="K27">
        <f t="shared" si="1"/>
        <v>15</v>
      </c>
      <c r="M27" s="23">
        <f t="shared" si="8"/>
        <v>3759000</v>
      </c>
      <c r="O27" s="24">
        <f t="shared" si="2"/>
        <v>0.90862944162436543</v>
      </c>
      <c r="Q27">
        <f t="shared" si="3"/>
        <v>441.93000000000006</v>
      </c>
      <c r="S27">
        <f t="shared" si="4"/>
        <v>220.05</v>
      </c>
      <c r="V27">
        <f t="shared" si="9"/>
        <v>89.28</v>
      </c>
      <c r="W27">
        <f t="shared" si="10"/>
        <v>132.6</v>
      </c>
    </row>
    <row r="28" spans="1:23">
      <c r="A28">
        <f>+'3" W C'!E19*1000</f>
        <v>154000</v>
      </c>
      <c r="C28">
        <f>+'3" W C'!R19</f>
        <v>1</v>
      </c>
      <c r="E28">
        <f t="shared" si="5"/>
        <v>22</v>
      </c>
      <c r="G28" s="35">
        <f t="shared" si="6"/>
        <v>154000</v>
      </c>
      <c r="H28" s="35"/>
      <c r="I28" s="35">
        <f t="shared" si="7"/>
        <v>1633000</v>
      </c>
      <c r="K28">
        <f t="shared" si="1"/>
        <v>14</v>
      </c>
      <c r="M28" s="23">
        <f t="shared" si="8"/>
        <v>3789000</v>
      </c>
      <c r="O28" s="24">
        <f t="shared" si="2"/>
        <v>0.91588107324147938</v>
      </c>
      <c r="Q28">
        <f t="shared" si="3"/>
        <v>447.03000000000003</v>
      </c>
      <c r="S28">
        <f t="shared" si="4"/>
        <v>220.05</v>
      </c>
      <c r="V28">
        <f t="shared" si="9"/>
        <v>89.28</v>
      </c>
      <c r="W28">
        <f t="shared" si="10"/>
        <v>137.69999999999999</v>
      </c>
    </row>
    <row r="29" spans="1:23">
      <c r="A29">
        <f>+'3" W C'!E20*1000</f>
        <v>160000</v>
      </c>
      <c r="C29">
        <f>+'3" W C'!R20</f>
        <v>1</v>
      </c>
      <c r="E29">
        <f t="shared" si="5"/>
        <v>23</v>
      </c>
      <c r="G29" s="35">
        <f t="shared" si="6"/>
        <v>160000</v>
      </c>
      <c r="H29" s="35"/>
      <c r="I29" s="35">
        <f t="shared" si="7"/>
        <v>1793000</v>
      </c>
      <c r="K29">
        <f t="shared" si="1"/>
        <v>13</v>
      </c>
      <c r="M29" s="23">
        <f t="shared" si="8"/>
        <v>3873000</v>
      </c>
      <c r="O29" s="24">
        <f t="shared" si="2"/>
        <v>0.93618564176939811</v>
      </c>
      <c r="Q29">
        <f t="shared" si="3"/>
        <v>462.33000000000004</v>
      </c>
      <c r="S29">
        <f t="shared" si="4"/>
        <v>220.05</v>
      </c>
      <c r="V29">
        <f t="shared" si="9"/>
        <v>89.28</v>
      </c>
      <c r="W29">
        <f t="shared" si="10"/>
        <v>153</v>
      </c>
    </row>
    <row r="30" spans="1:23">
      <c r="A30">
        <f>+'3" W C'!E21*1000</f>
        <v>162000</v>
      </c>
      <c r="C30">
        <f>+'3" W C'!R21</f>
        <v>1</v>
      </c>
      <c r="E30">
        <f t="shared" si="5"/>
        <v>24</v>
      </c>
      <c r="G30" s="35">
        <f t="shared" si="6"/>
        <v>162000</v>
      </c>
      <c r="H30" s="35"/>
      <c r="I30" s="35">
        <f t="shared" si="7"/>
        <v>1955000</v>
      </c>
      <c r="K30">
        <f t="shared" si="1"/>
        <v>12</v>
      </c>
      <c r="M30" s="23">
        <f t="shared" si="8"/>
        <v>3899000</v>
      </c>
      <c r="O30" s="24">
        <f t="shared" si="2"/>
        <v>0.94247038917089676</v>
      </c>
      <c r="Q30">
        <f t="shared" si="3"/>
        <v>467.43000000000006</v>
      </c>
      <c r="S30">
        <f t="shared" si="4"/>
        <v>220.05</v>
      </c>
      <c r="V30">
        <f t="shared" si="9"/>
        <v>89.28</v>
      </c>
      <c r="W30">
        <f t="shared" si="10"/>
        <v>158.1</v>
      </c>
    </row>
    <row r="31" spans="1:23">
      <c r="A31">
        <f>+'3" W C'!E22*1000</f>
        <v>164000</v>
      </c>
      <c r="C31">
        <f>+'3" W C'!R22</f>
        <v>1</v>
      </c>
      <c r="E31">
        <f t="shared" si="5"/>
        <v>25</v>
      </c>
      <c r="G31" s="35">
        <f t="shared" si="6"/>
        <v>164000</v>
      </c>
      <c r="H31" s="35"/>
      <c r="I31" s="35">
        <f t="shared" si="7"/>
        <v>2119000</v>
      </c>
      <c r="K31">
        <f t="shared" si="1"/>
        <v>11</v>
      </c>
      <c r="M31" s="23">
        <f t="shared" si="8"/>
        <v>3923000</v>
      </c>
      <c r="O31" s="24">
        <f t="shared" si="2"/>
        <v>0.94827169446458781</v>
      </c>
      <c r="Q31">
        <f t="shared" si="3"/>
        <v>472.53000000000003</v>
      </c>
      <c r="S31">
        <f t="shared" si="4"/>
        <v>220.05</v>
      </c>
      <c r="V31">
        <f t="shared" si="9"/>
        <v>89.28</v>
      </c>
      <c r="W31">
        <f t="shared" si="10"/>
        <v>163.19999999999999</v>
      </c>
    </row>
    <row r="32" spans="1:23">
      <c r="A32">
        <f>+'3" W C'!E23*1000</f>
        <v>166000</v>
      </c>
      <c r="C32">
        <f>+'3" W C'!R23</f>
        <v>2</v>
      </c>
      <c r="E32">
        <f t="shared" si="5"/>
        <v>27</v>
      </c>
      <c r="G32" s="35">
        <f t="shared" si="6"/>
        <v>332000</v>
      </c>
      <c r="H32" s="35"/>
      <c r="I32" s="35">
        <f t="shared" si="7"/>
        <v>2451000</v>
      </c>
      <c r="K32">
        <f t="shared" si="1"/>
        <v>9</v>
      </c>
      <c r="M32" s="23">
        <f t="shared" si="8"/>
        <v>3945000</v>
      </c>
      <c r="O32" s="24">
        <f t="shared" si="2"/>
        <v>0.95358955765047138</v>
      </c>
      <c r="Q32">
        <f t="shared" si="3"/>
        <v>955.26</v>
      </c>
      <c r="S32">
        <f t="shared" si="4"/>
        <v>440.1</v>
      </c>
      <c r="V32">
        <f t="shared" si="9"/>
        <v>178.56</v>
      </c>
      <c r="W32">
        <f t="shared" si="10"/>
        <v>336.59999999999997</v>
      </c>
    </row>
    <row r="33" spans="1:23">
      <c r="A33">
        <f>+'3" W C'!E24*1000</f>
        <v>173000</v>
      </c>
      <c r="C33">
        <f>+'3" W C'!R24</f>
        <v>1</v>
      </c>
      <c r="E33">
        <f t="shared" si="5"/>
        <v>28</v>
      </c>
      <c r="G33" s="35">
        <f t="shared" si="6"/>
        <v>173000</v>
      </c>
      <c r="H33" s="35"/>
      <c r="I33" s="35">
        <f t="shared" si="7"/>
        <v>2624000</v>
      </c>
      <c r="K33">
        <f t="shared" si="1"/>
        <v>8</v>
      </c>
      <c r="M33" s="23">
        <f t="shared" si="8"/>
        <v>4008000</v>
      </c>
      <c r="O33" s="24">
        <f t="shared" si="2"/>
        <v>0.9688179840464104</v>
      </c>
      <c r="Q33">
        <f t="shared" si="3"/>
        <v>495.48</v>
      </c>
      <c r="S33">
        <f t="shared" si="4"/>
        <v>220.05</v>
      </c>
      <c r="V33">
        <f t="shared" si="9"/>
        <v>89.28</v>
      </c>
      <c r="W33">
        <f t="shared" si="10"/>
        <v>186.14999999999998</v>
      </c>
    </row>
    <row r="34" spans="1:23">
      <c r="A34">
        <f>+'3" W C'!E25*1000</f>
        <v>175000</v>
      </c>
      <c r="C34">
        <f>+'3" W C'!R25</f>
        <v>1</v>
      </c>
      <c r="E34">
        <f t="shared" si="5"/>
        <v>29</v>
      </c>
      <c r="G34" s="35">
        <f t="shared" si="6"/>
        <v>175000</v>
      </c>
      <c r="H34" s="35"/>
      <c r="I34" s="35">
        <f t="shared" si="7"/>
        <v>2799000</v>
      </c>
      <c r="K34">
        <f t="shared" si="1"/>
        <v>7</v>
      </c>
      <c r="M34" s="23">
        <f t="shared" si="8"/>
        <v>4024000</v>
      </c>
      <c r="O34" s="24">
        <f t="shared" si="2"/>
        <v>0.97268552090887117</v>
      </c>
      <c r="Q34">
        <f t="shared" si="3"/>
        <v>500.58000000000004</v>
      </c>
      <c r="S34">
        <f t="shared" si="4"/>
        <v>220.05</v>
      </c>
      <c r="V34">
        <f t="shared" si="9"/>
        <v>89.28</v>
      </c>
      <c r="W34">
        <f t="shared" si="10"/>
        <v>191.25</v>
      </c>
    </row>
    <row r="35" spans="1:23">
      <c r="A35">
        <f>+'3" W C'!E26*1000</f>
        <v>182000</v>
      </c>
      <c r="C35">
        <f>+'3" W C'!R26</f>
        <v>3</v>
      </c>
      <c r="E35">
        <f t="shared" si="5"/>
        <v>32</v>
      </c>
      <c r="G35" s="35">
        <f t="shared" si="6"/>
        <v>546000</v>
      </c>
      <c r="H35" s="35"/>
      <c r="I35" s="35">
        <f t="shared" si="7"/>
        <v>3345000</v>
      </c>
      <c r="K35">
        <f t="shared" si="1"/>
        <v>4</v>
      </c>
      <c r="M35" s="23">
        <f t="shared" si="8"/>
        <v>4073000</v>
      </c>
      <c r="O35" s="24">
        <f t="shared" si="2"/>
        <v>0.98452985255015713</v>
      </c>
      <c r="Q35">
        <f t="shared" si="3"/>
        <v>1555.29</v>
      </c>
      <c r="S35">
        <f t="shared" si="4"/>
        <v>660.15000000000009</v>
      </c>
      <c r="V35">
        <f t="shared" si="9"/>
        <v>267.84000000000003</v>
      </c>
      <c r="W35">
        <f t="shared" si="10"/>
        <v>627.29999999999995</v>
      </c>
    </row>
    <row r="36" spans="1:23">
      <c r="A36">
        <f>+'3" W C'!E27*1000</f>
        <v>184000</v>
      </c>
      <c r="C36">
        <f>+'3" W C'!R27</f>
        <v>1</v>
      </c>
      <c r="E36">
        <f t="shared" si="5"/>
        <v>33</v>
      </c>
      <c r="G36" s="35">
        <f t="shared" si="6"/>
        <v>184000</v>
      </c>
      <c r="H36" s="35"/>
      <c r="I36" s="35">
        <f t="shared" si="7"/>
        <v>3529000</v>
      </c>
      <c r="K36">
        <f t="shared" si="1"/>
        <v>3</v>
      </c>
      <c r="M36" s="23">
        <f t="shared" si="8"/>
        <v>4081000</v>
      </c>
      <c r="O36" s="24">
        <f t="shared" si="2"/>
        <v>0.98646362098138751</v>
      </c>
      <c r="Q36">
        <f t="shared" si="3"/>
        <v>523.53</v>
      </c>
      <c r="S36">
        <f t="shared" si="4"/>
        <v>220.05</v>
      </c>
      <c r="V36">
        <f t="shared" si="9"/>
        <v>89.28</v>
      </c>
      <c r="W36">
        <f t="shared" si="10"/>
        <v>214.2</v>
      </c>
    </row>
    <row r="37" spans="1:23">
      <c r="A37">
        <f>+'3" W C'!E28*1000</f>
        <v>187000</v>
      </c>
      <c r="C37">
        <f>+'3" W C'!R28</f>
        <v>1</v>
      </c>
      <c r="E37">
        <f t="shared" si="5"/>
        <v>34</v>
      </c>
      <c r="G37" s="35">
        <f t="shared" si="6"/>
        <v>187000</v>
      </c>
      <c r="H37" s="35"/>
      <c r="I37" s="35">
        <f t="shared" si="7"/>
        <v>3716000</v>
      </c>
      <c r="K37">
        <f t="shared" si="1"/>
        <v>2</v>
      </c>
      <c r="M37" s="23">
        <f t="shared" si="8"/>
        <v>4090000</v>
      </c>
      <c r="O37" s="24">
        <f t="shared" si="2"/>
        <v>0.98863911046652164</v>
      </c>
      <c r="Q37">
        <f t="shared" si="3"/>
        <v>531.18000000000006</v>
      </c>
      <c r="S37">
        <f t="shared" si="4"/>
        <v>220.05</v>
      </c>
      <c r="V37">
        <f t="shared" si="9"/>
        <v>89.28</v>
      </c>
      <c r="W37">
        <f t="shared" si="10"/>
        <v>221.85</v>
      </c>
    </row>
    <row r="38" spans="1:23">
      <c r="A38">
        <f>+'3" W C'!E29*1000</f>
        <v>204000</v>
      </c>
      <c r="C38">
        <f>+'3" W C'!R29</f>
        <v>1</v>
      </c>
      <c r="E38">
        <f t="shared" si="5"/>
        <v>35</v>
      </c>
      <c r="G38" s="35">
        <f t="shared" si="6"/>
        <v>204000</v>
      </c>
      <c r="H38" s="35"/>
      <c r="I38" s="35">
        <f t="shared" si="7"/>
        <v>3920000</v>
      </c>
      <c r="K38">
        <f t="shared" si="1"/>
        <v>1</v>
      </c>
      <c r="M38" s="23">
        <f t="shared" si="8"/>
        <v>4124000</v>
      </c>
      <c r="O38" s="24">
        <f t="shared" si="2"/>
        <v>0.99685762629925068</v>
      </c>
      <c r="Q38">
        <f t="shared" si="3"/>
        <v>574.53</v>
      </c>
      <c r="S38">
        <f t="shared" si="4"/>
        <v>220.05</v>
      </c>
      <c r="V38">
        <f t="shared" si="9"/>
        <v>89.28</v>
      </c>
      <c r="W38">
        <f t="shared" si="10"/>
        <v>265.2</v>
      </c>
    </row>
    <row r="39" spans="1:23">
      <c r="A39">
        <f>+'3" W C'!E30*1000</f>
        <v>217000</v>
      </c>
      <c r="C39">
        <f>+'3" W C'!R30</f>
        <v>1</v>
      </c>
      <c r="E39">
        <f t="shared" si="5"/>
        <v>36</v>
      </c>
      <c r="G39" s="35">
        <f t="shared" si="6"/>
        <v>217000</v>
      </c>
      <c r="H39" s="35"/>
      <c r="I39" s="35">
        <f t="shared" si="7"/>
        <v>4137000</v>
      </c>
      <c r="K39">
        <f t="shared" si="1"/>
        <v>0</v>
      </c>
      <c r="M39" s="23">
        <f t="shared" si="8"/>
        <v>4137000</v>
      </c>
      <c r="O39" s="24">
        <f t="shared" si="2"/>
        <v>1</v>
      </c>
      <c r="Q39">
        <f t="shared" si="3"/>
        <v>607.68000000000006</v>
      </c>
      <c r="S39">
        <f t="shared" si="4"/>
        <v>220.05</v>
      </c>
      <c r="V39">
        <f t="shared" si="9"/>
        <v>89.28</v>
      </c>
      <c r="W39">
        <f t="shared" si="10"/>
        <v>298.34999999999997</v>
      </c>
    </row>
    <row r="41" spans="1:23">
      <c r="Q41">
        <f>SUM(Q12:Q40)</f>
        <v>13841.070000000003</v>
      </c>
      <c r="S41">
        <f>SUM(S12:S40)</f>
        <v>7921.8000000000047</v>
      </c>
      <c r="V41">
        <f t="shared" ref="V41:W41" si="11">SUM(V12:V40)</f>
        <v>2142.7200000000003</v>
      </c>
      <c r="W41">
        <f t="shared" si="11"/>
        <v>3776.5499999999993</v>
      </c>
    </row>
    <row r="43" spans="1:23">
      <c r="S43" s="31">
        <f>+S41/S2</f>
        <v>36.000000000000021</v>
      </c>
      <c r="V43" s="31">
        <f>+V41/S4</f>
        <v>768.00000000000011</v>
      </c>
      <c r="W43" s="31">
        <f>+W41/S5</f>
        <v>1480.9999999999998</v>
      </c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R14"/>
  <sheetViews>
    <sheetView workbookViewId="0">
      <selection sqref="A1:XFD1"/>
    </sheetView>
  </sheetViews>
  <sheetFormatPr defaultRowHeight="12.75"/>
  <sheetData>
    <row r="1" spans="1:18" s="1" customFormat="1" ht="12.75" customHeight="1">
      <c r="A1" s="1" t="s">
        <v>56</v>
      </c>
      <c r="B1" s="1" t="s">
        <v>55</v>
      </c>
      <c r="C1" s="1" t="s">
        <v>0</v>
      </c>
      <c r="D1" s="1" t="s">
        <v>54</v>
      </c>
      <c r="E1" s="1" t="s">
        <v>302</v>
      </c>
      <c r="F1" s="3" t="s">
        <v>1</v>
      </c>
      <c r="G1" s="3" t="s">
        <v>2</v>
      </c>
      <c r="H1" s="3" t="s">
        <v>3</v>
      </c>
      <c r="I1" s="3" t="s">
        <v>4</v>
      </c>
      <c r="J1" s="3" t="s">
        <v>5</v>
      </c>
      <c r="K1" s="3" t="s">
        <v>6</v>
      </c>
      <c r="L1" s="3" t="s">
        <v>7</v>
      </c>
      <c r="M1" s="3" t="s">
        <v>8</v>
      </c>
      <c r="N1" s="3" t="s">
        <v>9</v>
      </c>
      <c r="O1" s="3" t="s">
        <v>10</v>
      </c>
      <c r="P1" s="3" t="s">
        <v>11</v>
      </c>
      <c r="Q1" s="3" t="s">
        <v>12</v>
      </c>
      <c r="R1" s="1" t="s">
        <v>13</v>
      </c>
    </row>
    <row r="3" spans="1:18" s="1" customFormat="1" ht="12.75" customHeight="1">
      <c r="A3" s="3" t="s">
        <v>34</v>
      </c>
      <c r="B3" s="3" t="s">
        <v>35</v>
      </c>
      <c r="C3" s="3" t="s">
        <v>36</v>
      </c>
      <c r="D3" s="3" t="s">
        <v>43</v>
      </c>
      <c r="E3" s="3" t="s">
        <v>193</v>
      </c>
      <c r="I3" s="2">
        <v>1</v>
      </c>
      <c r="R3" s="2">
        <v>1</v>
      </c>
    </row>
    <row r="4" spans="1:18" s="1" customFormat="1" ht="12.75" customHeight="1">
      <c r="A4" s="3" t="s">
        <v>34</v>
      </c>
      <c r="B4" s="3" t="s">
        <v>35</v>
      </c>
      <c r="C4" s="3" t="s">
        <v>36</v>
      </c>
      <c r="D4" s="3" t="s">
        <v>43</v>
      </c>
      <c r="E4" s="3" t="s">
        <v>192</v>
      </c>
      <c r="F4" s="2">
        <v>1</v>
      </c>
      <c r="R4" s="2">
        <v>1</v>
      </c>
    </row>
    <row r="5" spans="1:18" s="1" customFormat="1" ht="12.75" customHeight="1">
      <c r="A5" s="3" t="s">
        <v>34</v>
      </c>
      <c r="B5" s="3" t="s">
        <v>35</v>
      </c>
      <c r="C5" s="3" t="s">
        <v>36</v>
      </c>
      <c r="D5" s="3" t="s">
        <v>43</v>
      </c>
      <c r="E5" s="3" t="s">
        <v>191</v>
      </c>
      <c r="H5" s="2">
        <v>1</v>
      </c>
      <c r="R5" s="2">
        <v>1</v>
      </c>
    </row>
    <row r="6" spans="1:18" s="1" customFormat="1" ht="12.75" customHeight="1">
      <c r="A6" s="3" t="s">
        <v>34</v>
      </c>
      <c r="B6" s="3" t="s">
        <v>35</v>
      </c>
      <c r="C6" s="3" t="s">
        <v>36</v>
      </c>
      <c r="D6" s="3" t="s">
        <v>43</v>
      </c>
      <c r="E6" s="3" t="s">
        <v>190</v>
      </c>
      <c r="G6" s="2">
        <v>1</v>
      </c>
      <c r="R6" s="2">
        <v>1</v>
      </c>
    </row>
    <row r="7" spans="1:18" s="1" customFormat="1" ht="12.75" customHeight="1">
      <c r="A7" s="3" t="s">
        <v>34</v>
      </c>
      <c r="B7" s="3" t="s">
        <v>35</v>
      </c>
      <c r="C7" s="3" t="s">
        <v>36</v>
      </c>
      <c r="D7" s="3" t="s">
        <v>43</v>
      </c>
      <c r="E7" s="3" t="s">
        <v>189</v>
      </c>
      <c r="Q7" s="2">
        <v>1</v>
      </c>
      <c r="R7" s="2">
        <v>1</v>
      </c>
    </row>
    <row r="8" spans="1:18" s="1" customFormat="1" ht="12.75" customHeight="1">
      <c r="A8" s="3" t="s">
        <v>34</v>
      </c>
      <c r="B8" s="3" t="s">
        <v>35</v>
      </c>
      <c r="C8" s="3" t="s">
        <v>36</v>
      </c>
      <c r="D8" s="3" t="s">
        <v>43</v>
      </c>
      <c r="E8" s="3" t="s">
        <v>188</v>
      </c>
      <c r="K8" s="2">
        <v>1</v>
      </c>
      <c r="R8" s="2">
        <v>1</v>
      </c>
    </row>
    <row r="9" spans="1:18" s="1" customFormat="1" ht="12.75" customHeight="1">
      <c r="A9" s="3" t="s">
        <v>34</v>
      </c>
      <c r="B9" s="3" t="s">
        <v>35</v>
      </c>
      <c r="C9" s="3" t="s">
        <v>36</v>
      </c>
      <c r="D9" s="3" t="s">
        <v>43</v>
      </c>
      <c r="E9" s="3" t="s">
        <v>187</v>
      </c>
      <c r="L9" s="2">
        <v>1</v>
      </c>
      <c r="R9" s="2">
        <v>1</v>
      </c>
    </row>
    <row r="10" spans="1:18" s="1" customFormat="1" ht="12.75" customHeight="1">
      <c r="A10" s="3" t="s">
        <v>34</v>
      </c>
      <c r="B10" s="3" t="s">
        <v>35</v>
      </c>
      <c r="C10" s="3" t="s">
        <v>36</v>
      </c>
      <c r="D10" s="3" t="s">
        <v>43</v>
      </c>
      <c r="E10" s="3" t="s">
        <v>186</v>
      </c>
      <c r="M10" s="2">
        <v>1</v>
      </c>
      <c r="R10" s="2">
        <v>1</v>
      </c>
    </row>
    <row r="11" spans="1:18" s="1" customFormat="1" ht="12.75" customHeight="1">
      <c r="A11" s="3" t="s">
        <v>34</v>
      </c>
      <c r="B11" s="3" t="s">
        <v>35</v>
      </c>
      <c r="C11" s="3" t="s">
        <v>36</v>
      </c>
      <c r="D11" s="3" t="s">
        <v>43</v>
      </c>
      <c r="E11" s="3" t="s">
        <v>185</v>
      </c>
      <c r="P11" s="2">
        <v>1</v>
      </c>
      <c r="R11" s="2">
        <v>1</v>
      </c>
    </row>
    <row r="12" spans="1:18" s="1" customFormat="1" ht="12.75" customHeight="1">
      <c r="A12" s="3" t="s">
        <v>34</v>
      </c>
      <c r="B12" s="3" t="s">
        <v>35</v>
      </c>
      <c r="C12" s="3" t="s">
        <v>36</v>
      </c>
      <c r="D12" s="3" t="s">
        <v>43</v>
      </c>
      <c r="E12" s="3" t="s">
        <v>184</v>
      </c>
      <c r="O12" s="2">
        <v>1</v>
      </c>
      <c r="R12" s="2">
        <v>1</v>
      </c>
    </row>
    <row r="13" spans="1:18" s="1" customFormat="1" ht="12.75" customHeight="1">
      <c r="A13" s="3" t="s">
        <v>34</v>
      </c>
      <c r="B13" s="3" t="s">
        <v>35</v>
      </c>
      <c r="C13" s="3" t="s">
        <v>36</v>
      </c>
      <c r="D13" s="3" t="s">
        <v>43</v>
      </c>
      <c r="E13" s="3" t="s">
        <v>183</v>
      </c>
      <c r="J13" s="2">
        <v>1</v>
      </c>
      <c r="R13" s="2">
        <v>1</v>
      </c>
    </row>
    <row r="14" spans="1:18" s="1" customFormat="1" ht="12.75" customHeight="1">
      <c r="A14" s="3" t="s">
        <v>34</v>
      </c>
      <c r="B14" s="3" t="s">
        <v>35</v>
      </c>
      <c r="C14" s="3" t="s">
        <v>36</v>
      </c>
      <c r="D14" s="3" t="s">
        <v>43</v>
      </c>
      <c r="E14" s="3" t="s">
        <v>182</v>
      </c>
      <c r="N14" s="2">
        <v>1</v>
      </c>
      <c r="R14" s="2">
        <v>1</v>
      </c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>
  <dimension ref="A1:Z27"/>
  <sheetViews>
    <sheetView view="pageBreakPreview" zoomScaleNormal="100" zoomScaleSheetLayoutView="100" workbookViewId="0">
      <pane xSplit="2" ySplit="10" topLeftCell="C11" activePane="bottomRight" state="frozen"/>
      <selection activeCell="K87" sqref="K87"/>
      <selection pane="topRight" activeCell="K87" sqref="K87"/>
      <selection pane="bottomLeft" activeCell="K87" sqref="K87"/>
      <selection pane="bottomRight" activeCell="K87" sqref="K87"/>
    </sheetView>
  </sheetViews>
  <sheetFormatPr defaultRowHeight="12.75"/>
  <cols>
    <col min="1" max="1" width="13.5703125" customWidth="1"/>
    <col min="2" max="2" width="0.85546875" customWidth="1"/>
    <col min="3" max="3" width="10" bestFit="1" customWidth="1"/>
    <col min="4" max="4" width="0.85546875" customWidth="1"/>
    <col min="5" max="5" width="10.5703125" bestFit="1" customWidth="1"/>
    <col min="6" max="6" width="0.85546875" customWidth="1"/>
    <col min="7" max="7" width="9.85546875" bestFit="1" customWidth="1"/>
    <col min="8" max="8" width="0.85546875" customWidth="1"/>
    <col min="9" max="9" width="10" bestFit="1" customWidth="1"/>
    <col min="10" max="10" width="0.85546875" customWidth="1"/>
    <col min="11" max="11" width="8.5703125" bestFit="1" customWidth="1"/>
    <col min="12" max="12" width="0.85546875" customWidth="1"/>
    <col min="13" max="13" width="11.7109375" bestFit="1" customWidth="1"/>
    <col min="14" max="14" width="0.85546875" customWidth="1"/>
    <col min="15" max="15" width="14.7109375" customWidth="1"/>
    <col min="16" max="16" width="1.42578125" customWidth="1"/>
    <col min="17" max="17" width="23.28515625" bestFit="1" customWidth="1"/>
    <col min="18" max="18" width="1.42578125" customWidth="1"/>
    <col min="20" max="20" width="1.42578125" customWidth="1"/>
    <col min="23" max="23" width="9.7109375" bestFit="1" customWidth="1"/>
  </cols>
  <sheetData>
    <row r="1" spans="1:26">
      <c r="A1" s="5" t="s">
        <v>303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 t="s">
        <v>344</v>
      </c>
      <c r="U1" s="25"/>
    </row>
    <row r="2" spans="1:26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Q2" s="25" t="s">
        <v>329</v>
      </c>
      <c r="R2" s="25"/>
      <c r="S2" s="26">
        <v>220.05</v>
      </c>
      <c r="T2" s="25"/>
      <c r="U2" s="25"/>
    </row>
    <row r="3" spans="1:26">
      <c r="A3" s="7" t="s">
        <v>521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 t="s">
        <v>354</v>
      </c>
      <c r="Q3" s="27" t="s">
        <v>355</v>
      </c>
      <c r="R3" s="25"/>
      <c r="S3" s="26">
        <v>0</v>
      </c>
      <c r="T3" s="25" t="s">
        <v>331</v>
      </c>
      <c r="U3" s="25"/>
    </row>
    <row r="4" spans="1:26">
      <c r="A4" s="7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Q4" s="27" t="s">
        <v>356</v>
      </c>
      <c r="R4" s="25"/>
      <c r="S4" s="26">
        <v>2.79</v>
      </c>
      <c r="T4" s="25" t="s">
        <v>331</v>
      </c>
      <c r="U4" s="25"/>
    </row>
    <row r="5" spans="1:26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Q5" s="28" t="s">
        <v>357</v>
      </c>
      <c r="R5" s="25"/>
      <c r="S5" s="26">
        <v>2.5499999999999998</v>
      </c>
      <c r="T5" s="25" t="s">
        <v>331</v>
      </c>
    </row>
    <row r="6" spans="1:26" ht="13.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26">
      <c r="A7" s="8" t="s">
        <v>306</v>
      </c>
      <c r="B7" s="9"/>
      <c r="C7" s="10" t="s">
        <v>307</v>
      </c>
      <c r="D7" s="9"/>
      <c r="E7" s="10" t="s">
        <v>308</v>
      </c>
      <c r="F7" s="9"/>
      <c r="G7" s="10" t="s">
        <v>309</v>
      </c>
      <c r="H7" s="9"/>
      <c r="I7" s="10" t="s">
        <v>310</v>
      </c>
      <c r="J7" s="9"/>
      <c r="K7" s="10" t="s">
        <v>311</v>
      </c>
      <c r="L7" s="9"/>
      <c r="M7" s="10" t="s">
        <v>312</v>
      </c>
      <c r="N7" s="9"/>
      <c r="O7" s="11" t="s">
        <v>313</v>
      </c>
    </row>
    <row r="8" spans="1:26">
      <c r="A8" s="12"/>
      <c r="B8" s="13"/>
      <c r="C8" s="13"/>
      <c r="D8" s="13"/>
      <c r="E8" s="13"/>
      <c r="F8" s="13"/>
      <c r="G8" s="13" t="s">
        <v>314</v>
      </c>
      <c r="H8" s="13"/>
      <c r="I8" s="13"/>
      <c r="J8" s="13"/>
      <c r="K8" s="13"/>
      <c r="L8" s="13"/>
      <c r="M8" s="13" t="s">
        <v>315</v>
      </c>
      <c r="N8" s="13"/>
      <c r="O8" s="14"/>
    </row>
    <row r="9" spans="1:26">
      <c r="A9" s="12" t="s">
        <v>316</v>
      </c>
      <c r="B9" s="13"/>
      <c r="C9" s="13" t="s">
        <v>317</v>
      </c>
      <c r="D9" s="13"/>
      <c r="E9" s="13" t="s">
        <v>318</v>
      </c>
      <c r="F9" s="13"/>
      <c r="G9" s="13" t="s">
        <v>319</v>
      </c>
      <c r="H9" s="13"/>
      <c r="I9" s="13" t="s">
        <v>320</v>
      </c>
      <c r="J9" s="13"/>
      <c r="K9" s="13" t="s">
        <v>321</v>
      </c>
      <c r="L9" s="13"/>
      <c r="M9" s="13" t="s">
        <v>322</v>
      </c>
      <c r="N9" s="13"/>
      <c r="O9" s="14" t="s">
        <v>323</v>
      </c>
    </row>
    <row r="10" spans="1:26">
      <c r="A10" s="15" t="s">
        <v>324</v>
      </c>
      <c r="B10" s="13"/>
      <c r="C10" s="16" t="s">
        <v>325</v>
      </c>
      <c r="D10" s="13"/>
      <c r="E10" s="16" t="s">
        <v>325</v>
      </c>
      <c r="F10" s="13"/>
      <c r="G10" s="17" t="s">
        <v>326</v>
      </c>
      <c r="H10" s="13"/>
      <c r="I10" s="16" t="s">
        <v>314</v>
      </c>
      <c r="J10" s="13"/>
      <c r="K10" s="16" t="s">
        <v>325</v>
      </c>
      <c r="L10" s="13"/>
      <c r="M10" s="17" t="s">
        <v>327</v>
      </c>
      <c r="N10" s="13"/>
      <c r="O10" s="18" t="s">
        <v>328</v>
      </c>
      <c r="S10" s="30" t="s">
        <v>337</v>
      </c>
      <c r="T10" s="30"/>
      <c r="U10" s="30" t="s">
        <v>338</v>
      </c>
      <c r="V10" s="30" t="s">
        <v>339</v>
      </c>
      <c r="W10" s="30" t="s">
        <v>340</v>
      </c>
      <c r="X10" s="30" t="s">
        <v>341</v>
      </c>
      <c r="Y10" s="30" t="s">
        <v>342</v>
      </c>
      <c r="Z10" s="30" t="s">
        <v>343</v>
      </c>
    </row>
    <row r="12" spans="1:26">
      <c r="A12">
        <f>+'3" W Ind'!E3*1000</f>
        <v>215000</v>
      </c>
      <c r="C12">
        <f>+'3" W Ind'!R3</f>
        <v>1</v>
      </c>
      <c r="E12">
        <f t="shared" ref="E12:E13" si="0">+E11+C12</f>
        <v>1</v>
      </c>
      <c r="G12" s="35">
        <f t="shared" ref="G12:G13" si="1">+A12*C12</f>
        <v>215000</v>
      </c>
      <c r="H12" s="35"/>
      <c r="I12" s="35">
        <f t="shared" ref="I12:I13" si="2">+G12+I11</f>
        <v>215000</v>
      </c>
      <c r="K12">
        <f>$E$23-E12</f>
        <v>11</v>
      </c>
      <c r="M12" s="23">
        <f t="shared" ref="M12:M13" si="3">(A12*K12)+I12</f>
        <v>2580000</v>
      </c>
      <c r="O12" s="24">
        <f>M12/$M$23</f>
        <v>0.28817156260471349</v>
      </c>
      <c r="Q12">
        <f>SUM(S12:W12)</f>
        <v>602.58000000000004</v>
      </c>
      <c r="S12">
        <f>+$S$2*C12</f>
        <v>220.05</v>
      </c>
      <c r="V12">
        <f t="shared" ref="V12:V21" si="4">+$S$4*32*C12</f>
        <v>89.28</v>
      </c>
      <c r="W12">
        <f>$S$5*((A12-100000)/1000)*C12</f>
        <v>293.25</v>
      </c>
    </row>
    <row r="13" spans="1:26">
      <c r="A13">
        <f>+'3" W Ind'!E4*1000</f>
        <v>502000</v>
      </c>
      <c r="C13">
        <f>+'3" W Ind'!R4</f>
        <v>1</v>
      </c>
      <c r="E13">
        <f t="shared" si="0"/>
        <v>2</v>
      </c>
      <c r="G13" s="35">
        <f t="shared" si="1"/>
        <v>502000</v>
      </c>
      <c r="H13" s="35"/>
      <c r="I13" s="35">
        <f t="shared" si="2"/>
        <v>717000</v>
      </c>
      <c r="K13">
        <f>$E$23-E13</f>
        <v>10</v>
      </c>
      <c r="M13" s="23">
        <f t="shared" si="3"/>
        <v>5737000</v>
      </c>
      <c r="O13" s="24">
        <f>M13/$M$23</f>
        <v>0.64079079638110126</v>
      </c>
      <c r="Q13">
        <f t="shared" ref="Q13:Q23" si="5">SUM(S13:W13)</f>
        <v>1334.4299999999998</v>
      </c>
      <c r="S13">
        <f t="shared" ref="S13:S23" si="6">+$S$2*C13</f>
        <v>220.05</v>
      </c>
      <c r="V13">
        <f t="shared" si="4"/>
        <v>89.28</v>
      </c>
      <c r="W13">
        <f t="shared" ref="W13:W23" si="7">$S$5*((A13-100000)/1000)*C13</f>
        <v>1025.0999999999999</v>
      </c>
    </row>
    <row r="14" spans="1:26">
      <c r="A14">
        <f>+'3" W Ind'!E5*1000</f>
        <v>570000</v>
      </c>
      <c r="C14">
        <f>+'3" W Ind'!R5</f>
        <v>1</v>
      </c>
      <c r="E14">
        <f t="shared" ref="E14:E23" si="8">+E13+C14</f>
        <v>3</v>
      </c>
      <c r="G14" s="35">
        <f t="shared" ref="G14:G23" si="9">+A14*C14</f>
        <v>570000</v>
      </c>
      <c r="H14" s="35"/>
      <c r="I14" s="35">
        <f t="shared" ref="I14:I23" si="10">+G14+I13</f>
        <v>1287000</v>
      </c>
      <c r="K14">
        <f t="shared" ref="K14:K23" si="11">$E$23-E14</f>
        <v>9</v>
      </c>
      <c r="M14" s="23">
        <f t="shared" ref="M14:M23" si="12">(A14*K14)+I14</f>
        <v>6417000</v>
      </c>
      <c r="O14" s="24">
        <f t="shared" ref="O14:O23" si="13">M14/$M$23</f>
        <v>0.71674299117614204</v>
      </c>
      <c r="Q14">
        <f t="shared" si="5"/>
        <v>1507.83</v>
      </c>
      <c r="S14">
        <f t="shared" si="6"/>
        <v>220.05</v>
      </c>
      <c r="V14">
        <f t="shared" si="4"/>
        <v>89.28</v>
      </c>
      <c r="W14">
        <f t="shared" si="7"/>
        <v>1198.5</v>
      </c>
    </row>
    <row r="15" spans="1:26">
      <c r="A15">
        <f>+'3" W Ind'!E6*1000</f>
        <v>572000</v>
      </c>
      <c r="C15">
        <f>+'3" W Ind'!R6</f>
        <v>1</v>
      </c>
      <c r="E15">
        <f t="shared" si="8"/>
        <v>4</v>
      </c>
      <c r="G15" s="35">
        <f t="shared" si="9"/>
        <v>572000</v>
      </c>
      <c r="H15" s="35"/>
      <c r="I15" s="35">
        <f t="shared" si="10"/>
        <v>1859000</v>
      </c>
      <c r="K15">
        <f t="shared" si="11"/>
        <v>8</v>
      </c>
      <c r="M15" s="23">
        <f t="shared" si="12"/>
        <v>6435000</v>
      </c>
      <c r="O15" s="24">
        <f t="shared" si="13"/>
        <v>0.71875349045012848</v>
      </c>
      <c r="Q15">
        <f t="shared" si="5"/>
        <v>1512.9299999999998</v>
      </c>
      <c r="S15">
        <f t="shared" si="6"/>
        <v>220.05</v>
      </c>
      <c r="V15">
        <f t="shared" si="4"/>
        <v>89.28</v>
      </c>
      <c r="W15">
        <f t="shared" si="7"/>
        <v>1203.5999999999999</v>
      </c>
    </row>
    <row r="16" spans="1:26">
      <c r="A16">
        <f>+'3" W Ind'!E7*1000</f>
        <v>638000</v>
      </c>
      <c r="C16">
        <f>+'3" W Ind'!R7</f>
        <v>1</v>
      </c>
      <c r="E16">
        <f t="shared" si="8"/>
        <v>5</v>
      </c>
      <c r="G16" s="35">
        <f t="shared" si="9"/>
        <v>638000</v>
      </c>
      <c r="H16" s="35"/>
      <c r="I16" s="35">
        <f t="shared" si="10"/>
        <v>2497000</v>
      </c>
      <c r="K16">
        <f t="shared" si="11"/>
        <v>7</v>
      </c>
      <c r="M16" s="23">
        <f t="shared" si="12"/>
        <v>6963000</v>
      </c>
      <c r="O16" s="24">
        <f t="shared" si="13"/>
        <v>0.77772813582039535</v>
      </c>
      <c r="Q16">
        <f t="shared" si="5"/>
        <v>1681.23</v>
      </c>
      <c r="S16">
        <f t="shared" si="6"/>
        <v>220.05</v>
      </c>
      <c r="V16">
        <f t="shared" si="4"/>
        <v>89.28</v>
      </c>
      <c r="W16">
        <f t="shared" si="7"/>
        <v>1371.8999999999999</v>
      </c>
    </row>
    <row r="17" spans="1:23">
      <c r="A17">
        <f>+'3" W Ind'!E8*1000</f>
        <v>718000</v>
      </c>
      <c r="C17">
        <f>+'3" W Ind'!R8</f>
        <v>1</v>
      </c>
      <c r="E17">
        <f t="shared" si="8"/>
        <v>6</v>
      </c>
      <c r="G17" s="35">
        <f t="shared" si="9"/>
        <v>718000</v>
      </c>
      <c r="H17" s="35"/>
      <c r="I17" s="35">
        <f t="shared" si="10"/>
        <v>3215000</v>
      </c>
      <c r="K17">
        <f t="shared" si="11"/>
        <v>6</v>
      </c>
      <c r="M17" s="23">
        <f t="shared" si="12"/>
        <v>7523000</v>
      </c>
      <c r="O17" s="24">
        <f t="shared" si="13"/>
        <v>0.84027700212219369</v>
      </c>
      <c r="Q17">
        <f t="shared" si="5"/>
        <v>1885.23</v>
      </c>
      <c r="S17">
        <f t="shared" si="6"/>
        <v>220.05</v>
      </c>
      <c r="V17">
        <f t="shared" si="4"/>
        <v>89.28</v>
      </c>
      <c r="W17">
        <f t="shared" si="7"/>
        <v>1575.8999999999999</v>
      </c>
    </row>
    <row r="18" spans="1:23">
      <c r="A18">
        <f>+'3" W Ind'!E9*1000</f>
        <v>745000</v>
      </c>
      <c r="C18">
        <f>+'3" W Ind'!R9</f>
        <v>1</v>
      </c>
      <c r="E18">
        <f t="shared" si="8"/>
        <v>7</v>
      </c>
      <c r="G18" s="35">
        <f t="shared" si="9"/>
        <v>745000</v>
      </c>
      <c r="H18" s="35"/>
      <c r="I18" s="35">
        <f t="shared" si="10"/>
        <v>3960000</v>
      </c>
      <c r="K18">
        <f t="shared" si="11"/>
        <v>5</v>
      </c>
      <c r="M18" s="23">
        <f t="shared" si="12"/>
        <v>7685000</v>
      </c>
      <c r="O18" s="24">
        <f t="shared" si="13"/>
        <v>0.85837149558807102</v>
      </c>
      <c r="Q18">
        <f t="shared" si="5"/>
        <v>1954.08</v>
      </c>
      <c r="S18">
        <f t="shared" si="6"/>
        <v>220.05</v>
      </c>
      <c r="V18">
        <f t="shared" si="4"/>
        <v>89.28</v>
      </c>
      <c r="W18">
        <f t="shared" si="7"/>
        <v>1644.7499999999998</v>
      </c>
    </row>
    <row r="19" spans="1:23">
      <c r="A19">
        <f>+'3" W Ind'!E10*1000</f>
        <v>891000</v>
      </c>
      <c r="C19">
        <f>+'3" W Ind'!R10</f>
        <v>1</v>
      </c>
      <c r="E19">
        <f t="shared" si="8"/>
        <v>8</v>
      </c>
      <c r="G19" s="35">
        <f t="shared" si="9"/>
        <v>891000</v>
      </c>
      <c r="H19" s="35"/>
      <c r="I19" s="35">
        <f t="shared" si="10"/>
        <v>4851000</v>
      </c>
      <c r="K19">
        <f t="shared" si="11"/>
        <v>4</v>
      </c>
      <c r="M19" s="23">
        <f t="shared" si="12"/>
        <v>8415000</v>
      </c>
      <c r="O19" s="24">
        <f t="shared" si="13"/>
        <v>0.93990841058862951</v>
      </c>
      <c r="Q19">
        <f t="shared" si="5"/>
        <v>2326.38</v>
      </c>
      <c r="S19">
        <f t="shared" si="6"/>
        <v>220.05</v>
      </c>
      <c r="V19">
        <f t="shared" si="4"/>
        <v>89.28</v>
      </c>
      <c r="W19">
        <f t="shared" si="7"/>
        <v>2017.05</v>
      </c>
    </row>
    <row r="20" spans="1:23">
      <c r="A20">
        <f>+'3" W Ind'!E11*1000</f>
        <v>921000</v>
      </c>
      <c r="C20">
        <f>+'3" W Ind'!R11</f>
        <v>1</v>
      </c>
      <c r="E20">
        <f t="shared" si="8"/>
        <v>9</v>
      </c>
      <c r="G20" s="35">
        <f t="shared" si="9"/>
        <v>921000</v>
      </c>
      <c r="H20" s="35"/>
      <c r="I20" s="35">
        <f t="shared" si="10"/>
        <v>5772000</v>
      </c>
      <c r="K20">
        <f t="shared" si="11"/>
        <v>3</v>
      </c>
      <c r="M20" s="23">
        <f t="shared" si="12"/>
        <v>8535000</v>
      </c>
      <c r="O20" s="24">
        <f t="shared" si="13"/>
        <v>0.95331173908187194</v>
      </c>
      <c r="Q20">
        <f t="shared" si="5"/>
        <v>2402.8799999999997</v>
      </c>
      <c r="S20">
        <f t="shared" si="6"/>
        <v>220.05</v>
      </c>
      <c r="V20">
        <f t="shared" si="4"/>
        <v>89.28</v>
      </c>
      <c r="W20">
        <f t="shared" si="7"/>
        <v>2093.5499999999997</v>
      </c>
    </row>
    <row r="21" spans="1:23">
      <c r="A21">
        <f>+'3" W Ind'!E12*1000</f>
        <v>989000</v>
      </c>
      <c r="C21">
        <f>+'3" W Ind'!R12</f>
        <v>1</v>
      </c>
      <c r="E21">
        <f t="shared" si="8"/>
        <v>10</v>
      </c>
      <c r="G21" s="35">
        <f t="shared" si="9"/>
        <v>989000</v>
      </c>
      <c r="H21" s="35"/>
      <c r="I21" s="35">
        <f t="shared" si="10"/>
        <v>6761000</v>
      </c>
      <c r="K21">
        <f t="shared" si="11"/>
        <v>2</v>
      </c>
      <c r="M21" s="23">
        <f t="shared" si="12"/>
        <v>8739000</v>
      </c>
      <c r="O21" s="24">
        <f t="shared" si="13"/>
        <v>0.97609739752038427</v>
      </c>
      <c r="Q21">
        <f t="shared" si="5"/>
        <v>2576.2799999999997</v>
      </c>
      <c r="S21">
        <f t="shared" si="6"/>
        <v>220.05</v>
      </c>
      <c r="V21">
        <f t="shared" si="4"/>
        <v>89.28</v>
      </c>
      <c r="W21">
        <f t="shared" si="7"/>
        <v>2266.9499999999998</v>
      </c>
    </row>
    <row r="22" spans="1:23">
      <c r="A22">
        <f>+'3" W Ind'!E13*1000</f>
        <v>1068000</v>
      </c>
      <c r="C22">
        <f>+'3" W Ind'!R13</f>
        <v>1</v>
      </c>
      <c r="E22">
        <f t="shared" si="8"/>
        <v>11</v>
      </c>
      <c r="G22" s="35">
        <f t="shared" si="9"/>
        <v>1068000</v>
      </c>
      <c r="H22" s="35"/>
      <c r="I22" s="35">
        <f t="shared" si="10"/>
        <v>7829000</v>
      </c>
      <c r="K22">
        <f t="shared" si="11"/>
        <v>1</v>
      </c>
      <c r="M22" s="23">
        <f t="shared" si="12"/>
        <v>8897000</v>
      </c>
      <c r="O22" s="24">
        <f t="shared" si="13"/>
        <v>0.99374511336982019</v>
      </c>
      <c r="Q22">
        <f t="shared" si="5"/>
        <v>2777.7299999999996</v>
      </c>
      <c r="S22">
        <f t="shared" si="6"/>
        <v>220.05</v>
      </c>
      <c r="V22">
        <f>+$S$4*32*C22</f>
        <v>89.28</v>
      </c>
      <c r="W22">
        <f t="shared" si="7"/>
        <v>2468.3999999999996</v>
      </c>
    </row>
    <row r="23" spans="1:23">
      <c r="A23">
        <f>+'3" W Ind'!E14*1000</f>
        <v>1124000</v>
      </c>
      <c r="C23">
        <f>+'3" W Ind'!R14</f>
        <v>1</v>
      </c>
      <c r="E23">
        <f t="shared" si="8"/>
        <v>12</v>
      </c>
      <c r="G23" s="35">
        <f t="shared" si="9"/>
        <v>1124000</v>
      </c>
      <c r="H23" s="35"/>
      <c r="I23" s="35">
        <f t="shared" si="10"/>
        <v>8953000</v>
      </c>
      <c r="K23">
        <f t="shared" si="11"/>
        <v>0</v>
      </c>
      <c r="M23" s="23">
        <f t="shared" si="12"/>
        <v>8953000</v>
      </c>
      <c r="O23" s="24">
        <f t="shared" si="13"/>
        <v>1</v>
      </c>
      <c r="Q23">
        <f t="shared" si="5"/>
        <v>2920.5299999999997</v>
      </c>
      <c r="S23">
        <f t="shared" si="6"/>
        <v>220.05</v>
      </c>
      <c r="V23">
        <f>+$S$4*32*C23</f>
        <v>89.28</v>
      </c>
      <c r="W23">
        <f t="shared" si="7"/>
        <v>2611.1999999999998</v>
      </c>
    </row>
    <row r="25" spans="1:23">
      <c r="Q25">
        <f>SUM(Q12:Q23)</f>
        <v>23482.109999999997</v>
      </c>
      <c r="S25">
        <f>SUM(S12:S23)</f>
        <v>2640.6000000000004</v>
      </c>
      <c r="V25">
        <f t="shared" ref="V25:W25" si="14">SUM(V12:V23)</f>
        <v>1071.3599999999999</v>
      </c>
      <c r="W25">
        <f t="shared" si="14"/>
        <v>19770.149999999998</v>
      </c>
    </row>
    <row r="27" spans="1:23">
      <c r="S27" s="31">
        <f>+S25/S2</f>
        <v>12.000000000000002</v>
      </c>
      <c r="V27" s="31">
        <f>+V25/S4</f>
        <v>383.99999999999994</v>
      </c>
      <c r="W27" s="31">
        <f>+W25/S5</f>
        <v>7753</v>
      </c>
    </row>
  </sheetData>
  <pageMargins left="0.7" right="0.7" top="0.75" bottom="0.75" header="0.3" footer="0.3"/>
  <pageSetup scale="96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R4"/>
  <sheetViews>
    <sheetView workbookViewId="0">
      <selection sqref="A1:XFD1"/>
    </sheetView>
  </sheetViews>
  <sheetFormatPr defaultRowHeight="12.75"/>
  <cols>
    <col min="1" max="1" width="13.28515625" bestFit="1" customWidth="1"/>
    <col min="2" max="2" width="33.5703125" bestFit="1" customWidth="1"/>
  </cols>
  <sheetData>
    <row r="1" spans="1:18" s="1" customFormat="1" ht="12.75" customHeight="1">
      <c r="A1" s="1" t="s">
        <v>56</v>
      </c>
      <c r="B1" s="1" t="s">
        <v>55</v>
      </c>
      <c r="C1" s="1" t="s">
        <v>0</v>
      </c>
      <c r="D1" s="1" t="s">
        <v>54</v>
      </c>
      <c r="E1" s="1" t="s">
        <v>302</v>
      </c>
      <c r="F1" s="3" t="s">
        <v>1</v>
      </c>
      <c r="G1" s="3" t="s">
        <v>2</v>
      </c>
      <c r="H1" s="3" t="s">
        <v>3</v>
      </c>
      <c r="I1" s="3" t="s">
        <v>4</v>
      </c>
      <c r="J1" s="3" t="s">
        <v>5</v>
      </c>
      <c r="K1" s="3" t="s">
        <v>6</v>
      </c>
      <c r="L1" s="3" t="s">
        <v>7</v>
      </c>
      <c r="M1" s="3" t="s">
        <v>8</v>
      </c>
      <c r="N1" s="3" t="s">
        <v>9</v>
      </c>
      <c r="O1" s="3" t="s">
        <v>10</v>
      </c>
      <c r="P1" s="3" t="s">
        <v>11</v>
      </c>
      <c r="Q1" s="3" t="s">
        <v>12</v>
      </c>
      <c r="R1" s="1" t="s">
        <v>13</v>
      </c>
    </row>
    <row r="3" spans="1:18" s="1" customFormat="1" ht="12.75" customHeight="1">
      <c r="A3" s="3" t="s">
        <v>51</v>
      </c>
      <c r="B3" s="3" t="s">
        <v>52</v>
      </c>
      <c r="C3" s="3" t="s">
        <v>31</v>
      </c>
      <c r="D3" s="3" t="s">
        <v>43</v>
      </c>
      <c r="E3" s="3" t="s">
        <v>153</v>
      </c>
      <c r="G3" s="2">
        <v>1</v>
      </c>
      <c r="R3" s="2">
        <v>1</v>
      </c>
    </row>
    <row r="4" spans="1:18" s="1" customFormat="1" ht="12.75" customHeight="1">
      <c r="A4" s="3" t="s">
        <v>51</v>
      </c>
      <c r="B4" s="3" t="s">
        <v>52</v>
      </c>
      <c r="C4" s="3" t="s">
        <v>31</v>
      </c>
      <c r="D4" s="3" t="s">
        <v>43</v>
      </c>
      <c r="E4" s="3" t="s">
        <v>152</v>
      </c>
      <c r="G4" s="2">
        <v>1</v>
      </c>
      <c r="R4" s="2">
        <v>1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>
  <dimension ref="A1:Z17"/>
  <sheetViews>
    <sheetView view="pageBreakPreview" zoomScaleNormal="100" zoomScaleSheetLayoutView="100" workbookViewId="0">
      <pane xSplit="2" ySplit="10" topLeftCell="C11" activePane="bottomRight" state="frozen"/>
      <selection activeCell="K87" sqref="K87"/>
      <selection pane="topRight" activeCell="K87" sqref="K87"/>
      <selection pane="bottomLeft" activeCell="K87" sqref="K87"/>
      <selection pane="bottomRight" activeCell="K87" sqref="K87"/>
    </sheetView>
  </sheetViews>
  <sheetFormatPr defaultRowHeight="12.75"/>
  <cols>
    <col min="1" max="1" width="13.42578125" customWidth="1"/>
    <col min="2" max="2" width="0.7109375" customWidth="1"/>
    <col min="3" max="3" width="10" bestFit="1" customWidth="1"/>
    <col min="4" max="4" width="0.7109375" customWidth="1"/>
    <col min="5" max="5" width="10.5703125" bestFit="1" customWidth="1"/>
    <col min="6" max="6" width="0.7109375" customWidth="1"/>
    <col min="7" max="7" width="9.85546875" bestFit="1" customWidth="1"/>
    <col min="8" max="8" width="0.7109375" customWidth="1"/>
    <col min="9" max="9" width="10" bestFit="1" customWidth="1"/>
    <col min="10" max="10" width="0.7109375" customWidth="1"/>
    <col min="11" max="11" width="8.5703125" bestFit="1" customWidth="1"/>
    <col min="12" max="12" width="0.7109375" customWidth="1"/>
    <col min="13" max="13" width="11.7109375" bestFit="1" customWidth="1"/>
    <col min="14" max="14" width="0.7109375" customWidth="1"/>
    <col min="15" max="15" width="12.140625" customWidth="1"/>
    <col min="16" max="16" width="0.7109375" customWidth="1"/>
    <col min="17" max="17" width="23.42578125" bestFit="1" customWidth="1"/>
    <col min="18" max="18" width="0.7109375" customWidth="1"/>
    <col min="19" max="19" width="13" bestFit="1" customWidth="1"/>
    <col min="20" max="20" width="1.7109375" customWidth="1"/>
    <col min="22" max="22" width="9.28515625" bestFit="1" customWidth="1"/>
    <col min="23" max="23" width="9.85546875" bestFit="1" customWidth="1"/>
  </cols>
  <sheetData>
    <row r="1" spans="1:26">
      <c r="A1" s="5" t="s">
        <v>303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 t="s">
        <v>344</v>
      </c>
      <c r="U1" s="25"/>
    </row>
    <row r="2" spans="1:26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Q2" s="25" t="s">
        <v>329</v>
      </c>
      <c r="R2" s="25"/>
      <c r="S2" s="26">
        <v>220.05</v>
      </c>
      <c r="T2" s="25"/>
      <c r="U2" s="25"/>
    </row>
    <row r="3" spans="1:26">
      <c r="A3" s="7" t="s">
        <v>522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 t="s">
        <v>354</v>
      </c>
      <c r="Q3" s="27" t="s">
        <v>355</v>
      </c>
      <c r="R3" s="25"/>
      <c r="S3" s="26">
        <v>0</v>
      </c>
      <c r="T3" s="25" t="s">
        <v>331</v>
      </c>
      <c r="U3" s="25"/>
    </row>
    <row r="4" spans="1:26">
      <c r="A4" s="7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Q4" s="27" t="s">
        <v>356</v>
      </c>
      <c r="R4" s="25"/>
      <c r="S4" s="26">
        <v>2.79</v>
      </c>
      <c r="T4" s="25" t="s">
        <v>331</v>
      </c>
      <c r="U4" s="25"/>
    </row>
    <row r="5" spans="1:26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Q5" s="28" t="s">
        <v>357</v>
      </c>
      <c r="R5" s="25"/>
      <c r="S5" s="26">
        <v>2.5499999999999998</v>
      </c>
      <c r="T5" s="25" t="s">
        <v>331</v>
      </c>
    </row>
    <row r="6" spans="1:26" ht="13.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26">
      <c r="A7" s="8" t="s">
        <v>306</v>
      </c>
      <c r="B7" s="9"/>
      <c r="C7" s="10" t="s">
        <v>307</v>
      </c>
      <c r="D7" s="9"/>
      <c r="E7" s="10" t="s">
        <v>308</v>
      </c>
      <c r="F7" s="9"/>
      <c r="G7" s="10" t="s">
        <v>309</v>
      </c>
      <c r="H7" s="9"/>
      <c r="I7" s="10" t="s">
        <v>310</v>
      </c>
      <c r="J7" s="9"/>
      <c r="K7" s="10" t="s">
        <v>311</v>
      </c>
      <c r="L7" s="9"/>
      <c r="M7" s="10" t="s">
        <v>312</v>
      </c>
      <c r="N7" s="9"/>
      <c r="O7" s="11" t="s">
        <v>313</v>
      </c>
    </row>
    <row r="8" spans="1:26">
      <c r="A8" s="12"/>
      <c r="B8" s="13"/>
      <c r="C8" s="13"/>
      <c r="D8" s="13"/>
      <c r="E8" s="13"/>
      <c r="F8" s="13"/>
      <c r="G8" s="13" t="s">
        <v>314</v>
      </c>
      <c r="H8" s="13"/>
      <c r="I8" s="13"/>
      <c r="J8" s="13"/>
      <c r="K8" s="13"/>
      <c r="L8" s="13"/>
      <c r="M8" s="13" t="s">
        <v>315</v>
      </c>
      <c r="N8" s="13"/>
      <c r="O8" s="14"/>
    </row>
    <row r="9" spans="1:26">
      <c r="A9" s="12" t="s">
        <v>316</v>
      </c>
      <c r="B9" s="13"/>
      <c r="C9" s="13" t="s">
        <v>317</v>
      </c>
      <c r="D9" s="13"/>
      <c r="E9" s="13" t="s">
        <v>318</v>
      </c>
      <c r="F9" s="13"/>
      <c r="G9" s="13" t="s">
        <v>319</v>
      </c>
      <c r="H9" s="13"/>
      <c r="I9" s="13" t="s">
        <v>320</v>
      </c>
      <c r="J9" s="13"/>
      <c r="K9" s="13" t="s">
        <v>321</v>
      </c>
      <c r="L9" s="13"/>
      <c r="M9" s="13" t="s">
        <v>322</v>
      </c>
      <c r="N9" s="13"/>
      <c r="O9" s="14" t="s">
        <v>323</v>
      </c>
    </row>
    <row r="10" spans="1:26">
      <c r="A10" s="15" t="s">
        <v>324</v>
      </c>
      <c r="B10" s="13"/>
      <c r="C10" s="16" t="s">
        <v>325</v>
      </c>
      <c r="D10" s="13"/>
      <c r="E10" s="16" t="s">
        <v>325</v>
      </c>
      <c r="F10" s="13"/>
      <c r="G10" s="17" t="s">
        <v>326</v>
      </c>
      <c r="H10" s="13"/>
      <c r="I10" s="16" t="s">
        <v>314</v>
      </c>
      <c r="J10" s="13"/>
      <c r="K10" s="16" t="s">
        <v>325</v>
      </c>
      <c r="L10" s="13"/>
      <c r="M10" s="17" t="s">
        <v>327</v>
      </c>
      <c r="N10" s="13"/>
      <c r="O10" s="18" t="s">
        <v>328</v>
      </c>
      <c r="S10" s="30" t="s">
        <v>337</v>
      </c>
      <c r="T10" s="30"/>
      <c r="U10" s="30" t="s">
        <v>338</v>
      </c>
      <c r="V10" s="30" t="s">
        <v>339</v>
      </c>
      <c r="W10" s="30" t="s">
        <v>340</v>
      </c>
      <c r="X10" s="30" t="s">
        <v>341</v>
      </c>
      <c r="Y10" s="30" t="s">
        <v>342</v>
      </c>
      <c r="Z10" s="30" t="s">
        <v>343</v>
      </c>
    </row>
    <row r="12" spans="1:26">
      <c r="A12">
        <f>+'3" W Pine'!E3*1000</f>
        <v>2372000</v>
      </c>
      <c r="C12">
        <f>+'3" W Pine'!R3</f>
        <v>1</v>
      </c>
      <c r="E12">
        <f t="shared" ref="E12:E13" si="0">+E11+C12</f>
        <v>1</v>
      </c>
      <c r="G12" s="35">
        <f t="shared" ref="G12:G13" si="1">+A12*C12</f>
        <v>2372000</v>
      </c>
      <c r="H12" s="35"/>
      <c r="I12" s="35">
        <f t="shared" ref="I12:I13" si="2">+G12+I11</f>
        <v>2372000</v>
      </c>
      <c r="K12">
        <f>$E$13-E12</f>
        <v>1</v>
      </c>
      <c r="M12" s="23">
        <f t="shared" ref="M12:M13" si="3">(A12*K12)+I12</f>
        <v>4744000</v>
      </c>
      <c r="O12" s="24">
        <f>M12/$M$13</f>
        <v>0.62759624288927107</v>
      </c>
      <c r="Q12">
        <f>SUM(S12:Z12)</f>
        <v>6102.9299999999994</v>
      </c>
      <c r="S12">
        <f>+$S$2*C12</f>
        <v>220.05</v>
      </c>
      <c r="V12">
        <f>+$S$4*32*C12</f>
        <v>89.28</v>
      </c>
      <c r="W12">
        <f>+$S$5*((A12-100000)/1000)*C12</f>
        <v>5793.5999999999995</v>
      </c>
    </row>
    <row r="13" spans="1:26">
      <c r="A13">
        <f>+'3" W Pine'!E4*1000</f>
        <v>5187000</v>
      </c>
      <c r="C13">
        <f>+'3" W Pine'!R4</f>
        <v>1</v>
      </c>
      <c r="E13">
        <f t="shared" si="0"/>
        <v>2</v>
      </c>
      <c r="G13" s="35">
        <f t="shared" si="1"/>
        <v>5187000</v>
      </c>
      <c r="H13" s="35"/>
      <c r="I13" s="35">
        <f t="shared" si="2"/>
        <v>7559000</v>
      </c>
      <c r="K13">
        <f>$E$13-E13</f>
        <v>0</v>
      </c>
      <c r="M13" s="23">
        <f t="shared" si="3"/>
        <v>7559000</v>
      </c>
      <c r="O13" s="24">
        <f>M13/$M$13</f>
        <v>1</v>
      </c>
      <c r="Q13">
        <f>SUM(S13:Z13)</f>
        <v>13281.179999999998</v>
      </c>
      <c r="S13">
        <f>+$S$2*C13</f>
        <v>220.05</v>
      </c>
      <c r="V13">
        <f>+$S$4*32*C13</f>
        <v>89.28</v>
      </c>
      <c r="W13">
        <f>+$S$5*((A13-100000)/1000)*C13</f>
        <v>12971.849999999999</v>
      </c>
    </row>
    <row r="15" spans="1:26">
      <c r="Q15">
        <f>SUM(Q12:Q14)</f>
        <v>19384.109999999997</v>
      </c>
      <c r="S15">
        <f>SUM(S12:S14)</f>
        <v>440.1</v>
      </c>
      <c r="V15">
        <f t="shared" ref="V15:W15" si="4">SUM(V12:V14)</f>
        <v>178.56</v>
      </c>
      <c r="W15">
        <f t="shared" si="4"/>
        <v>18765.449999999997</v>
      </c>
    </row>
    <row r="17" spans="19:23">
      <c r="S17" s="31">
        <f>+S15/S2</f>
        <v>2</v>
      </c>
      <c r="V17" s="31">
        <f>+V15/S4</f>
        <v>64</v>
      </c>
      <c r="W17" s="31">
        <f>+W15/S5</f>
        <v>7358.9999999999991</v>
      </c>
    </row>
  </sheetData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R28"/>
  <sheetViews>
    <sheetView workbookViewId="0">
      <selection sqref="A1:XFD1"/>
    </sheetView>
  </sheetViews>
  <sheetFormatPr defaultRowHeight="12.75"/>
  <sheetData>
    <row r="1" spans="1:18" s="1" customFormat="1" ht="12.75" customHeight="1">
      <c r="A1" s="1" t="s">
        <v>56</v>
      </c>
      <c r="B1" s="1" t="s">
        <v>55</v>
      </c>
      <c r="C1" s="1" t="s">
        <v>0</v>
      </c>
      <c r="D1" s="1" t="s">
        <v>54</v>
      </c>
      <c r="E1" s="1" t="s">
        <v>302</v>
      </c>
      <c r="F1" s="3" t="s">
        <v>1</v>
      </c>
      <c r="G1" s="3" t="s">
        <v>2</v>
      </c>
      <c r="H1" s="3" t="s">
        <v>3</v>
      </c>
      <c r="I1" s="3" t="s">
        <v>4</v>
      </c>
      <c r="J1" s="3" t="s">
        <v>5</v>
      </c>
      <c r="K1" s="3" t="s">
        <v>6</v>
      </c>
      <c r="L1" s="3" t="s">
        <v>7</v>
      </c>
      <c r="M1" s="3" t="s">
        <v>8</v>
      </c>
      <c r="N1" s="3" t="s">
        <v>9</v>
      </c>
      <c r="O1" s="3" t="s">
        <v>10</v>
      </c>
      <c r="P1" s="3" t="s">
        <v>11</v>
      </c>
      <c r="Q1" s="3" t="s">
        <v>12</v>
      </c>
      <c r="R1" s="1" t="s">
        <v>13</v>
      </c>
    </row>
    <row r="3" spans="1:18" s="1" customFormat="1" ht="12.75" customHeight="1">
      <c r="A3" s="3" t="s">
        <v>24</v>
      </c>
      <c r="B3" s="3" t="s">
        <v>25</v>
      </c>
      <c r="C3" s="3" t="s">
        <v>16</v>
      </c>
      <c r="D3" s="3" t="s">
        <v>43</v>
      </c>
      <c r="E3" s="3" t="s">
        <v>42</v>
      </c>
      <c r="L3" s="2">
        <v>1</v>
      </c>
      <c r="M3" s="2">
        <v>1</v>
      </c>
      <c r="R3" s="2">
        <v>2</v>
      </c>
    </row>
    <row r="4" spans="1:18" s="1" customFormat="1" ht="12.75" customHeight="1">
      <c r="A4" s="3" t="s">
        <v>24</v>
      </c>
      <c r="B4" s="3" t="s">
        <v>25</v>
      </c>
      <c r="C4" s="3" t="s">
        <v>16</v>
      </c>
      <c r="D4" s="3" t="s">
        <v>43</v>
      </c>
      <c r="E4" s="3" t="s">
        <v>41</v>
      </c>
      <c r="K4" s="2">
        <v>1</v>
      </c>
      <c r="M4" s="2">
        <v>1</v>
      </c>
      <c r="R4" s="2">
        <v>2</v>
      </c>
    </row>
    <row r="5" spans="1:18" s="1" customFormat="1" ht="12.75" customHeight="1">
      <c r="A5" s="3" t="s">
        <v>24</v>
      </c>
      <c r="B5" s="3" t="s">
        <v>25</v>
      </c>
      <c r="C5" s="3" t="s">
        <v>16</v>
      </c>
      <c r="D5" s="3" t="s">
        <v>43</v>
      </c>
      <c r="E5" s="3" t="s">
        <v>38</v>
      </c>
      <c r="F5" s="2">
        <v>1</v>
      </c>
      <c r="K5" s="2">
        <v>1</v>
      </c>
      <c r="L5" s="2">
        <v>2</v>
      </c>
      <c r="Q5" s="2">
        <v>1</v>
      </c>
      <c r="R5" s="2">
        <v>5</v>
      </c>
    </row>
    <row r="6" spans="1:18" s="1" customFormat="1" ht="12.75" customHeight="1">
      <c r="A6" s="3" t="s">
        <v>24</v>
      </c>
      <c r="B6" s="3" t="s">
        <v>25</v>
      </c>
      <c r="C6" s="3" t="s">
        <v>16</v>
      </c>
      <c r="D6" s="3" t="s">
        <v>43</v>
      </c>
      <c r="E6" s="3" t="s">
        <v>50</v>
      </c>
      <c r="F6" s="2">
        <v>1</v>
      </c>
      <c r="M6" s="2">
        <v>1</v>
      </c>
      <c r="R6" s="2">
        <v>2</v>
      </c>
    </row>
    <row r="7" spans="1:18" s="1" customFormat="1" ht="12.75" customHeight="1">
      <c r="A7" s="3" t="s">
        <v>24</v>
      </c>
      <c r="B7" s="3" t="s">
        <v>25</v>
      </c>
      <c r="C7" s="3" t="s">
        <v>16</v>
      </c>
      <c r="D7" s="3" t="s">
        <v>43</v>
      </c>
      <c r="E7" s="3" t="s">
        <v>124</v>
      </c>
      <c r="H7" s="2">
        <v>1</v>
      </c>
      <c r="J7" s="2">
        <v>1</v>
      </c>
      <c r="P7" s="2">
        <v>1</v>
      </c>
      <c r="Q7" s="2">
        <v>1</v>
      </c>
      <c r="R7" s="2">
        <v>4</v>
      </c>
    </row>
    <row r="8" spans="1:18" s="1" customFormat="1" ht="12.75" customHeight="1">
      <c r="A8" s="3" t="s">
        <v>24</v>
      </c>
      <c r="B8" s="3" t="s">
        <v>25</v>
      </c>
      <c r="C8" s="3" t="s">
        <v>16</v>
      </c>
      <c r="D8" s="3" t="s">
        <v>43</v>
      </c>
      <c r="E8" s="3" t="s">
        <v>46</v>
      </c>
      <c r="F8" s="2">
        <v>1</v>
      </c>
      <c r="H8" s="2">
        <v>1</v>
      </c>
      <c r="I8" s="2">
        <v>1</v>
      </c>
      <c r="Q8" s="2">
        <v>1</v>
      </c>
      <c r="R8" s="2">
        <v>4</v>
      </c>
    </row>
    <row r="9" spans="1:18" s="1" customFormat="1" ht="12.75" customHeight="1">
      <c r="A9" s="3" t="s">
        <v>24</v>
      </c>
      <c r="B9" s="3" t="s">
        <v>25</v>
      </c>
      <c r="C9" s="3" t="s">
        <v>16</v>
      </c>
      <c r="D9" s="3" t="s">
        <v>43</v>
      </c>
      <c r="E9" s="3" t="s">
        <v>123</v>
      </c>
      <c r="G9" s="2">
        <v>2</v>
      </c>
      <c r="I9" s="2">
        <v>1</v>
      </c>
      <c r="J9" s="2">
        <v>2</v>
      </c>
      <c r="O9" s="2">
        <v>2</v>
      </c>
      <c r="R9" s="2">
        <v>7</v>
      </c>
    </row>
    <row r="10" spans="1:18" s="1" customFormat="1" ht="12.75" customHeight="1">
      <c r="A10" s="3" t="s">
        <v>24</v>
      </c>
      <c r="B10" s="3" t="s">
        <v>25</v>
      </c>
      <c r="C10" s="3" t="s">
        <v>16</v>
      </c>
      <c r="D10" s="3" t="s">
        <v>43</v>
      </c>
      <c r="E10" s="3" t="s">
        <v>122</v>
      </c>
      <c r="K10" s="2">
        <v>1</v>
      </c>
      <c r="N10" s="2">
        <v>1</v>
      </c>
      <c r="P10" s="2">
        <v>1</v>
      </c>
      <c r="R10" s="2">
        <v>3</v>
      </c>
    </row>
    <row r="11" spans="1:18" s="1" customFormat="1" ht="12.75" customHeight="1">
      <c r="A11" s="3" t="s">
        <v>24</v>
      </c>
      <c r="B11" s="3" t="s">
        <v>25</v>
      </c>
      <c r="C11" s="3" t="s">
        <v>16</v>
      </c>
      <c r="D11" s="3" t="s">
        <v>43</v>
      </c>
      <c r="E11" s="3" t="s">
        <v>121</v>
      </c>
      <c r="N11" s="2">
        <v>1</v>
      </c>
      <c r="R11" s="2">
        <v>1</v>
      </c>
    </row>
    <row r="12" spans="1:18" s="1" customFormat="1" ht="12.75" customHeight="1">
      <c r="A12" s="3" t="s">
        <v>24</v>
      </c>
      <c r="B12" s="3" t="s">
        <v>25</v>
      </c>
      <c r="C12" s="3" t="s">
        <v>16</v>
      </c>
      <c r="D12" s="3" t="s">
        <v>43</v>
      </c>
      <c r="E12" s="3" t="s">
        <v>120</v>
      </c>
      <c r="P12" s="2">
        <v>1</v>
      </c>
      <c r="R12" s="2">
        <v>1</v>
      </c>
    </row>
    <row r="13" spans="1:18" s="1" customFormat="1" ht="12.75" customHeight="1">
      <c r="A13" s="3" t="s">
        <v>24</v>
      </c>
      <c r="B13" s="3" t="s">
        <v>25</v>
      </c>
      <c r="C13" s="3" t="s">
        <v>16</v>
      </c>
      <c r="D13" s="3" t="s">
        <v>43</v>
      </c>
      <c r="E13" s="3" t="s">
        <v>118</v>
      </c>
      <c r="I13" s="2">
        <v>1</v>
      </c>
      <c r="N13" s="2">
        <v>1</v>
      </c>
      <c r="R13" s="2">
        <v>2</v>
      </c>
    </row>
    <row r="14" spans="1:18" s="1" customFormat="1" ht="12.75" customHeight="1">
      <c r="A14" s="3" t="s">
        <v>24</v>
      </c>
      <c r="B14" s="3" t="s">
        <v>25</v>
      </c>
      <c r="C14" s="3" t="s">
        <v>16</v>
      </c>
      <c r="D14" s="3" t="s">
        <v>43</v>
      </c>
      <c r="E14" s="3" t="s">
        <v>117</v>
      </c>
      <c r="H14" s="2">
        <v>1</v>
      </c>
      <c r="R14" s="2">
        <v>1</v>
      </c>
    </row>
    <row r="15" spans="1:18" s="1" customFormat="1" ht="12.75" customHeight="1">
      <c r="A15" s="3" t="s">
        <v>24</v>
      </c>
      <c r="B15" s="3" t="s">
        <v>25</v>
      </c>
      <c r="C15" s="3" t="s">
        <v>16</v>
      </c>
      <c r="D15" s="3" t="s">
        <v>43</v>
      </c>
      <c r="E15" s="3" t="s">
        <v>116</v>
      </c>
      <c r="G15" s="2">
        <v>1</v>
      </c>
      <c r="R15" s="2">
        <v>1</v>
      </c>
    </row>
    <row r="16" spans="1:18" s="1" customFormat="1" ht="12.75" customHeight="1">
      <c r="A16" s="3" t="s">
        <v>24</v>
      </c>
      <c r="B16" s="3" t="s">
        <v>25</v>
      </c>
      <c r="C16" s="3" t="s">
        <v>16</v>
      </c>
      <c r="D16" s="3" t="s">
        <v>43</v>
      </c>
      <c r="E16" s="3" t="s">
        <v>115</v>
      </c>
      <c r="O16" s="2">
        <v>1</v>
      </c>
      <c r="R16" s="2">
        <v>1</v>
      </c>
    </row>
    <row r="17" spans="1:18" s="1" customFormat="1" ht="12.75" customHeight="1">
      <c r="A17" s="3" t="s">
        <v>24</v>
      </c>
      <c r="B17" s="3" t="s">
        <v>25</v>
      </c>
      <c r="C17" s="3" t="s">
        <v>16</v>
      </c>
      <c r="D17" s="3" t="s">
        <v>43</v>
      </c>
      <c r="E17" s="3" t="s">
        <v>136</v>
      </c>
      <c r="Q17" s="2">
        <v>1</v>
      </c>
      <c r="R17" s="2">
        <v>1</v>
      </c>
    </row>
    <row r="18" spans="1:18" s="1" customFormat="1" ht="12.75" customHeight="1">
      <c r="A18" s="3" t="s">
        <v>24</v>
      </c>
      <c r="B18" s="3" t="s">
        <v>25</v>
      </c>
      <c r="C18" s="3" t="s">
        <v>16</v>
      </c>
      <c r="D18" s="3" t="s">
        <v>43</v>
      </c>
      <c r="E18" s="3" t="s">
        <v>135</v>
      </c>
      <c r="H18" s="2">
        <v>1</v>
      </c>
      <c r="R18" s="2">
        <v>1</v>
      </c>
    </row>
    <row r="19" spans="1:18" s="1" customFormat="1" ht="12.75" customHeight="1">
      <c r="A19" s="3" t="s">
        <v>24</v>
      </c>
      <c r="B19" s="3" t="s">
        <v>25</v>
      </c>
      <c r="C19" s="3" t="s">
        <v>16</v>
      </c>
      <c r="D19" s="3" t="s">
        <v>43</v>
      </c>
      <c r="E19" s="3" t="s">
        <v>134</v>
      </c>
      <c r="N19" s="2">
        <v>1</v>
      </c>
      <c r="R19" s="2">
        <v>1</v>
      </c>
    </row>
    <row r="20" spans="1:18" s="1" customFormat="1" ht="12.75" customHeight="1">
      <c r="A20" s="3" t="s">
        <v>24</v>
      </c>
      <c r="B20" s="3" t="s">
        <v>25</v>
      </c>
      <c r="C20" s="3" t="s">
        <v>16</v>
      </c>
      <c r="D20" s="3" t="s">
        <v>43</v>
      </c>
      <c r="E20" s="3" t="s">
        <v>133</v>
      </c>
      <c r="G20" s="2">
        <v>1</v>
      </c>
      <c r="R20" s="2">
        <v>1</v>
      </c>
    </row>
    <row r="21" spans="1:18" s="1" customFormat="1" ht="12.75" customHeight="1">
      <c r="A21" s="3" t="s">
        <v>24</v>
      </c>
      <c r="B21" s="3" t="s">
        <v>25</v>
      </c>
      <c r="C21" s="3" t="s">
        <v>16</v>
      </c>
      <c r="D21" s="3" t="s">
        <v>43</v>
      </c>
      <c r="E21" s="3" t="s">
        <v>132</v>
      </c>
      <c r="J21" s="2">
        <v>1</v>
      </c>
      <c r="R21" s="2">
        <v>1</v>
      </c>
    </row>
    <row r="22" spans="1:18" s="1" customFormat="1" ht="12.75" customHeight="1">
      <c r="A22" s="3" t="s">
        <v>24</v>
      </c>
      <c r="B22" s="3" t="s">
        <v>25</v>
      </c>
      <c r="C22" s="3" t="s">
        <v>16</v>
      </c>
      <c r="D22" s="3" t="s">
        <v>43</v>
      </c>
      <c r="E22" s="3" t="s">
        <v>131</v>
      </c>
      <c r="L22" s="2">
        <v>1</v>
      </c>
      <c r="R22" s="2">
        <v>1</v>
      </c>
    </row>
    <row r="23" spans="1:18" s="1" customFormat="1" ht="12.75" customHeight="1">
      <c r="A23" s="3" t="s">
        <v>24</v>
      </c>
      <c r="B23" s="3" t="s">
        <v>25</v>
      </c>
      <c r="C23" s="3" t="s">
        <v>16</v>
      </c>
      <c r="D23" s="3" t="s">
        <v>43</v>
      </c>
      <c r="E23" s="3" t="s">
        <v>130</v>
      </c>
      <c r="M23" s="2">
        <v>1</v>
      </c>
      <c r="R23" s="2">
        <v>1</v>
      </c>
    </row>
    <row r="24" spans="1:18" s="1" customFormat="1" ht="12.75" customHeight="1">
      <c r="A24" s="3" t="s">
        <v>24</v>
      </c>
      <c r="B24" s="3" t="s">
        <v>25</v>
      </c>
      <c r="C24" s="3" t="s">
        <v>16</v>
      </c>
      <c r="D24" s="3" t="s">
        <v>43</v>
      </c>
      <c r="E24" s="3" t="s">
        <v>129</v>
      </c>
      <c r="F24" s="2">
        <v>1</v>
      </c>
      <c r="R24" s="2">
        <v>1</v>
      </c>
    </row>
    <row r="25" spans="1:18" s="1" customFormat="1" ht="12.75" customHeight="1">
      <c r="A25" s="3" t="s">
        <v>24</v>
      </c>
      <c r="B25" s="3" t="s">
        <v>25</v>
      </c>
      <c r="C25" s="3" t="s">
        <v>16</v>
      </c>
      <c r="D25" s="3" t="s">
        <v>43</v>
      </c>
      <c r="E25" s="3" t="s">
        <v>128</v>
      </c>
      <c r="O25" s="2">
        <v>1</v>
      </c>
      <c r="R25" s="2">
        <v>1</v>
      </c>
    </row>
    <row r="26" spans="1:18" s="1" customFormat="1" ht="12.75" customHeight="1">
      <c r="A26" s="3" t="s">
        <v>24</v>
      </c>
      <c r="B26" s="3" t="s">
        <v>25</v>
      </c>
      <c r="C26" s="3" t="s">
        <v>16</v>
      </c>
      <c r="D26" s="3" t="s">
        <v>43</v>
      </c>
      <c r="E26" s="3" t="s">
        <v>127</v>
      </c>
      <c r="I26" s="2">
        <v>1</v>
      </c>
      <c r="R26" s="2">
        <v>1</v>
      </c>
    </row>
    <row r="27" spans="1:18" s="1" customFormat="1" ht="12.75" customHeight="1">
      <c r="A27" s="3" t="s">
        <v>24</v>
      </c>
      <c r="B27" s="3" t="s">
        <v>25</v>
      </c>
      <c r="C27" s="3" t="s">
        <v>16</v>
      </c>
      <c r="D27" s="3" t="s">
        <v>43</v>
      </c>
      <c r="E27" s="3" t="s">
        <v>126</v>
      </c>
      <c r="K27" s="2">
        <v>1</v>
      </c>
      <c r="R27" s="2">
        <v>1</v>
      </c>
    </row>
    <row r="28" spans="1:18" s="1" customFormat="1" ht="12.75" customHeight="1">
      <c r="A28" s="3" t="s">
        <v>24</v>
      </c>
      <c r="B28" s="3" t="s">
        <v>25</v>
      </c>
      <c r="C28" s="3" t="s">
        <v>16</v>
      </c>
      <c r="D28" s="3" t="s">
        <v>43</v>
      </c>
      <c r="E28" s="3" t="s">
        <v>125</v>
      </c>
      <c r="P28" s="2">
        <v>1</v>
      </c>
      <c r="R28" s="2">
        <v>1</v>
      </c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>
  <dimension ref="A1:Z41"/>
  <sheetViews>
    <sheetView view="pageBreakPreview" zoomScaleNormal="100" zoomScaleSheetLayoutView="100" workbookViewId="0">
      <pane xSplit="2" ySplit="11" topLeftCell="C12" activePane="bottomRight" state="frozen"/>
      <selection activeCell="K87" sqref="K87"/>
      <selection pane="topRight" activeCell="K87" sqref="K87"/>
      <selection pane="bottomLeft" activeCell="K87" sqref="K87"/>
      <selection pane="bottomRight" activeCell="K87" sqref="K87"/>
    </sheetView>
  </sheetViews>
  <sheetFormatPr defaultRowHeight="12.75"/>
  <cols>
    <col min="1" max="1" width="14.5703125" customWidth="1"/>
    <col min="2" max="2" width="0.85546875" customWidth="1"/>
    <col min="3" max="3" width="10" bestFit="1" customWidth="1"/>
    <col min="4" max="4" width="0.85546875" customWidth="1"/>
    <col min="5" max="5" width="10.5703125" bestFit="1" customWidth="1"/>
    <col min="6" max="6" width="0.85546875" customWidth="1"/>
    <col min="7" max="7" width="9.85546875" bestFit="1" customWidth="1"/>
    <col min="8" max="8" width="0.85546875" customWidth="1"/>
    <col min="9" max="9" width="10" bestFit="1" customWidth="1"/>
    <col min="10" max="10" width="0.85546875" customWidth="1"/>
    <col min="11" max="11" width="8.5703125" bestFit="1" customWidth="1"/>
    <col min="12" max="12" width="0.85546875" customWidth="1"/>
    <col min="13" max="13" width="11.7109375" bestFit="1" customWidth="1"/>
    <col min="14" max="14" width="0.85546875" customWidth="1"/>
    <col min="15" max="15" width="13.42578125" customWidth="1"/>
    <col min="16" max="16" width="0.85546875" customWidth="1"/>
    <col min="17" max="17" width="23.28515625" bestFit="1" customWidth="1"/>
    <col min="18" max="18" width="1" customWidth="1"/>
    <col min="19" max="19" width="12.85546875" bestFit="1" customWidth="1"/>
    <col min="20" max="20" width="1.140625" customWidth="1"/>
    <col min="23" max="23" width="9.7109375" bestFit="1" customWidth="1"/>
  </cols>
  <sheetData>
    <row r="1" spans="1:26">
      <c r="A1" s="5" t="s">
        <v>303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 t="s">
        <v>344</v>
      </c>
      <c r="U1" s="25"/>
    </row>
    <row r="2" spans="1:26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Q2" s="25" t="s">
        <v>329</v>
      </c>
      <c r="R2" s="25"/>
      <c r="S2" s="26">
        <v>220.05</v>
      </c>
      <c r="T2" s="25"/>
      <c r="U2" s="25"/>
    </row>
    <row r="3" spans="1:26">
      <c r="A3" s="7" t="s">
        <v>520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 t="s">
        <v>354</v>
      </c>
      <c r="Q3" s="27" t="s">
        <v>355</v>
      </c>
      <c r="R3" s="25"/>
      <c r="S3" s="26">
        <v>0</v>
      </c>
      <c r="T3" s="25" t="s">
        <v>331</v>
      </c>
      <c r="U3" s="25"/>
    </row>
    <row r="4" spans="1:26">
      <c r="A4" s="7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Q4" s="27" t="s">
        <v>356</v>
      </c>
      <c r="R4" s="25"/>
      <c r="S4" s="26">
        <v>2.79</v>
      </c>
      <c r="T4" s="25" t="s">
        <v>331</v>
      </c>
      <c r="U4" s="25"/>
    </row>
    <row r="5" spans="1:26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Q5" s="28" t="s">
        <v>357</v>
      </c>
      <c r="R5" s="25"/>
      <c r="S5" s="26">
        <v>2.5499999999999998</v>
      </c>
      <c r="T5" s="25" t="s">
        <v>331</v>
      </c>
    </row>
    <row r="6" spans="1:26" ht="13.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26">
      <c r="A7" s="8" t="s">
        <v>306</v>
      </c>
      <c r="B7" s="9"/>
      <c r="C7" s="10" t="s">
        <v>307</v>
      </c>
      <c r="D7" s="9"/>
      <c r="E7" s="10" t="s">
        <v>308</v>
      </c>
      <c r="F7" s="9"/>
      <c r="G7" s="10" t="s">
        <v>309</v>
      </c>
      <c r="H7" s="9"/>
      <c r="I7" s="10" t="s">
        <v>310</v>
      </c>
      <c r="J7" s="9"/>
      <c r="K7" s="10" t="s">
        <v>311</v>
      </c>
      <c r="L7" s="9"/>
      <c r="M7" s="10" t="s">
        <v>312</v>
      </c>
      <c r="N7" s="9"/>
      <c r="O7" s="11" t="s">
        <v>313</v>
      </c>
    </row>
    <row r="8" spans="1:26">
      <c r="A8" s="12"/>
      <c r="B8" s="13"/>
      <c r="C8" s="13"/>
      <c r="D8" s="13"/>
      <c r="E8" s="13"/>
      <c r="F8" s="13"/>
      <c r="G8" s="13" t="s">
        <v>314</v>
      </c>
      <c r="H8" s="13"/>
      <c r="I8" s="13"/>
      <c r="J8" s="13"/>
      <c r="K8" s="13"/>
      <c r="L8" s="13"/>
      <c r="M8" s="13" t="s">
        <v>315</v>
      </c>
      <c r="N8" s="13"/>
      <c r="O8" s="14"/>
    </row>
    <row r="9" spans="1:26">
      <c r="A9" s="12" t="s">
        <v>316</v>
      </c>
      <c r="B9" s="13"/>
      <c r="C9" s="13" t="s">
        <v>317</v>
      </c>
      <c r="D9" s="13"/>
      <c r="E9" s="13" t="s">
        <v>318</v>
      </c>
      <c r="F9" s="13"/>
      <c r="G9" s="13" t="s">
        <v>319</v>
      </c>
      <c r="H9" s="13"/>
      <c r="I9" s="13" t="s">
        <v>320</v>
      </c>
      <c r="J9" s="13"/>
      <c r="K9" s="13" t="s">
        <v>321</v>
      </c>
      <c r="L9" s="13"/>
      <c r="M9" s="13" t="s">
        <v>322</v>
      </c>
      <c r="N9" s="13"/>
      <c r="O9" s="14" t="s">
        <v>323</v>
      </c>
    </row>
    <row r="10" spans="1:26">
      <c r="A10" s="15" t="s">
        <v>324</v>
      </c>
      <c r="B10" s="13"/>
      <c r="C10" s="16" t="s">
        <v>325</v>
      </c>
      <c r="D10" s="13"/>
      <c r="E10" s="16" t="s">
        <v>325</v>
      </c>
      <c r="F10" s="13"/>
      <c r="G10" s="17" t="s">
        <v>326</v>
      </c>
      <c r="H10" s="13"/>
      <c r="I10" s="16" t="s">
        <v>314</v>
      </c>
      <c r="J10" s="13"/>
      <c r="K10" s="16" t="s">
        <v>325</v>
      </c>
      <c r="L10" s="13"/>
      <c r="M10" s="17" t="s">
        <v>327</v>
      </c>
      <c r="N10" s="13"/>
      <c r="O10" s="18" t="s">
        <v>328</v>
      </c>
      <c r="S10" s="30" t="s">
        <v>337</v>
      </c>
      <c r="T10" s="30"/>
      <c r="U10" s="30" t="s">
        <v>338</v>
      </c>
      <c r="V10" s="30" t="s">
        <v>339</v>
      </c>
      <c r="W10" s="30" t="s">
        <v>340</v>
      </c>
      <c r="X10" s="30" t="s">
        <v>341</v>
      </c>
      <c r="Y10" s="30" t="s">
        <v>342</v>
      </c>
      <c r="Z10" s="30" t="s">
        <v>343</v>
      </c>
    </row>
    <row r="12" spans="1:26">
      <c r="A12">
        <f>+'3" W Gov'!E3*1000</f>
        <v>2000</v>
      </c>
      <c r="C12">
        <f>+'3" W Gov'!R3</f>
        <v>2</v>
      </c>
      <c r="E12">
        <f t="shared" ref="E12:E13" si="0">+E11+C12</f>
        <v>2</v>
      </c>
      <c r="G12" s="35">
        <f t="shared" ref="G12:G13" si="1">+A12*C12</f>
        <v>4000</v>
      </c>
      <c r="H12" s="35"/>
      <c r="I12" s="35">
        <f t="shared" ref="I12:I13" si="2">+G12+I11</f>
        <v>4000</v>
      </c>
      <c r="K12">
        <f>$E$37-E12</f>
        <v>46</v>
      </c>
      <c r="M12" s="23">
        <f t="shared" ref="M12:M13" si="3">(A12*K12)+I12</f>
        <v>96000</v>
      </c>
      <c r="O12" s="24">
        <f>M12/$M$37</f>
        <v>2.3604622571920333E-2</v>
      </c>
      <c r="Q12">
        <f>SUM(S12:Z12)</f>
        <v>440.1</v>
      </c>
      <c r="S12">
        <f>+$S$2*C12</f>
        <v>440.1</v>
      </c>
    </row>
    <row r="13" spans="1:26">
      <c r="A13">
        <f>+'3" W Gov'!E4*1000</f>
        <v>3000</v>
      </c>
      <c r="C13">
        <f>+'3" W Gov'!R4</f>
        <v>2</v>
      </c>
      <c r="E13">
        <f t="shared" si="0"/>
        <v>4</v>
      </c>
      <c r="G13" s="35">
        <f t="shared" si="1"/>
        <v>6000</v>
      </c>
      <c r="H13" s="35"/>
      <c r="I13" s="35">
        <f t="shared" si="2"/>
        <v>10000</v>
      </c>
      <c r="K13">
        <f>$E$37-E13</f>
        <v>44</v>
      </c>
      <c r="M13" s="23">
        <f t="shared" si="3"/>
        <v>142000</v>
      </c>
      <c r="O13" s="24">
        <f>M13/$M$37</f>
        <v>3.4915170887632165E-2</v>
      </c>
      <c r="Q13">
        <f t="shared" ref="Q13:Q37" si="4">SUM(S13:Z13)</f>
        <v>440.1</v>
      </c>
      <c r="S13">
        <f t="shared" ref="S13:S37" si="5">+$S$2*C13</f>
        <v>440.1</v>
      </c>
    </row>
    <row r="14" spans="1:26">
      <c r="A14">
        <f>+'3" W Gov'!E5*1000</f>
        <v>4000</v>
      </c>
      <c r="C14">
        <f>+'3" W Gov'!R5</f>
        <v>5</v>
      </c>
      <c r="E14">
        <f t="shared" ref="E14:E37" si="6">+E13+C14</f>
        <v>9</v>
      </c>
      <c r="G14" s="35">
        <f t="shared" ref="G14:G37" si="7">+A14*C14</f>
        <v>20000</v>
      </c>
      <c r="H14" s="35"/>
      <c r="I14" s="35">
        <f t="shared" ref="I14:I37" si="8">+G14+I13</f>
        <v>30000</v>
      </c>
      <c r="K14">
        <f t="shared" ref="K14:K37" si="9">$E$37-E14</f>
        <v>39</v>
      </c>
      <c r="M14" s="23">
        <f t="shared" ref="M14:M37" si="10">(A14*K14)+I14</f>
        <v>186000</v>
      </c>
      <c r="O14" s="24">
        <f t="shared" ref="O14:O37" si="11">M14/$M$37</f>
        <v>4.5733956233095646E-2</v>
      </c>
      <c r="Q14">
        <f t="shared" si="4"/>
        <v>1100.25</v>
      </c>
      <c r="S14">
        <f t="shared" si="5"/>
        <v>1100.25</v>
      </c>
    </row>
    <row r="15" spans="1:26">
      <c r="A15">
        <f>+'3" W Gov'!E6*1000</f>
        <v>5000</v>
      </c>
      <c r="C15">
        <f>+'3" W Gov'!R6</f>
        <v>2</v>
      </c>
      <c r="E15">
        <f t="shared" si="6"/>
        <v>11</v>
      </c>
      <c r="G15" s="35">
        <f t="shared" si="7"/>
        <v>10000</v>
      </c>
      <c r="H15" s="35"/>
      <c r="I15" s="35">
        <f t="shared" si="8"/>
        <v>40000</v>
      </c>
      <c r="K15">
        <f t="shared" si="9"/>
        <v>37</v>
      </c>
      <c r="M15" s="23">
        <f t="shared" si="10"/>
        <v>225000</v>
      </c>
      <c r="O15" s="24">
        <f t="shared" si="11"/>
        <v>5.5323334152938282E-2</v>
      </c>
      <c r="Q15">
        <f t="shared" si="4"/>
        <v>440.1</v>
      </c>
      <c r="S15">
        <f t="shared" si="5"/>
        <v>440.1</v>
      </c>
    </row>
    <row r="16" spans="1:26">
      <c r="A16">
        <f>+'3" W Gov'!E7*1000</f>
        <v>6000</v>
      </c>
      <c r="C16">
        <f>+'3" W Gov'!R7</f>
        <v>4</v>
      </c>
      <c r="E16">
        <f t="shared" si="6"/>
        <v>15</v>
      </c>
      <c r="G16" s="35">
        <f t="shared" si="7"/>
        <v>24000</v>
      </c>
      <c r="H16" s="35"/>
      <c r="I16" s="35">
        <f t="shared" si="8"/>
        <v>64000</v>
      </c>
      <c r="K16">
        <f t="shared" si="9"/>
        <v>33</v>
      </c>
      <c r="M16" s="23">
        <f t="shared" si="10"/>
        <v>262000</v>
      </c>
      <c r="O16" s="24">
        <f t="shared" si="11"/>
        <v>6.4420949102532585E-2</v>
      </c>
      <c r="Q16">
        <f t="shared" si="4"/>
        <v>880.2</v>
      </c>
      <c r="S16">
        <f t="shared" si="5"/>
        <v>880.2</v>
      </c>
    </row>
    <row r="17" spans="1:23">
      <c r="A17">
        <f>+'3" W Gov'!E8*1000</f>
        <v>7000</v>
      </c>
      <c r="C17">
        <f>+'3" W Gov'!R8</f>
        <v>4</v>
      </c>
      <c r="E17">
        <f t="shared" si="6"/>
        <v>19</v>
      </c>
      <c r="G17" s="35">
        <f t="shared" si="7"/>
        <v>28000</v>
      </c>
      <c r="H17" s="35"/>
      <c r="I17" s="35">
        <f t="shared" si="8"/>
        <v>92000</v>
      </c>
      <c r="K17">
        <f t="shared" si="9"/>
        <v>29</v>
      </c>
      <c r="M17" s="23">
        <f t="shared" si="10"/>
        <v>295000</v>
      </c>
      <c r="O17" s="24">
        <f t="shared" si="11"/>
        <v>7.2535038111630187E-2</v>
      </c>
      <c r="Q17">
        <f t="shared" si="4"/>
        <v>880.2</v>
      </c>
      <c r="S17">
        <f t="shared" si="5"/>
        <v>880.2</v>
      </c>
    </row>
    <row r="18" spans="1:23">
      <c r="A18">
        <f>+'3" W Gov'!E9*1000</f>
        <v>8000</v>
      </c>
      <c r="C18">
        <f>+'3" W Gov'!R9</f>
        <v>7</v>
      </c>
      <c r="E18">
        <f t="shared" si="6"/>
        <v>26</v>
      </c>
      <c r="G18" s="35">
        <f t="shared" si="7"/>
        <v>56000</v>
      </c>
      <c r="H18" s="35"/>
      <c r="I18" s="35">
        <f t="shared" si="8"/>
        <v>148000</v>
      </c>
      <c r="K18">
        <f t="shared" si="9"/>
        <v>22</v>
      </c>
      <c r="M18" s="23">
        <f t="shared" si="10"/>
        <v>324000</v>
      </c>
      <c r="O18" s="24">
        <f t="shared" si="11"/>
        <v>7.9665601180231124E-2</v>
      </c>
      <c r="Q18">
        <f t="shared" si="4"/>
        <v>1540.3500000000001</v>
      </c>
      <c r="S18">
        <f t="shared" si="5"/>
        <v>1540.3500000000001</v>
      </c>
    </row>
    <row r="19" spans="1:23">
      <c r="A19">
        <f>+'3" W Gov'!E10*1000</f>
        <v>9000</v>
      </c>
      <c r="C19">
        <f>+'3" W Gov'!R10</f>
        <v>3</v>
      </c>
      <c r="E19">
        <f t="shared" si="6"/>
        <v>29</v>
      </c>
      <c r="G19" s="35">
        <f t="shared" si="7"/>
        <v>27000</v>
      </c>
      <c r="H19" s="35"/>
      <c r="I19" s="35">
        <f t="shared" si="8"/>
        <v>175000</v>
      </c>
      <c r="K19">
        <f t="shared" si="9"/>
        <v>19</v>
      </c>
      <c r="M19" s="23">
        <f t="shared" si="10"/>
        <v>346000</v>
      </c>
      <c r="O19" s="24">
        <f t="shared" si="11"/>
        <v>8.5074993852962869E-2</v>
      </c>
      <c r="Q19">
        <f t="shared" si="4"/>
        <v>660.15000000000009</v>
      </c>
      <c r="S19">
        <f t="shared" si="5"/>
        <v>660.15000000000009</v>
      </c>
    </row>
    <row r="20" spans="1:23">
      <c r="A20">
        <f>+'3" W Gov'!E11*1000</f>
        <v>10000</v>
      </c>
      <c r="C20">
        <f>+'3" W Gov'!R11</f>
        <v>1</v>
      </c>
      <c r="E20">
        <f t="shared" si="6"/>
        <v>30</v>
      </c>
      <c r="G20" s="35">
        <f t="shared" si="7"/>
        <v>10000</v>
      </c>
      <c r="H20" s="35"/>
      <c r="I20" s="35">
        <f t="shared" si="8"/>
        <v>185000</v>
      </c>
      <c r="K20">
        <f t="shared" si="9"/>
        <v>18</v>
      </c>
      <c r="M20" s="23">
        <f t="shared" si="10"/>
        <v>365000</v>
      </c>
      <c r="O20" s="24">
        <f t="shared" si="11"/>
        <v>8.97467420703221E-2</v>
      </c>
      <c r="Q20">
        <f t="shared" si="4"/>
        <v>220.05</v>
      </c>
      <c r="S20">
        <f t="shared" si="5"/>
        <v>220.05</v>
      </c>
    </row>
    <row r="21" spans="1:23">
      <c r="A21">
        <f>+'3" W Gov'!E12*1000</f>
        <v>11000</v>
      </c>
      <c r="C21">
        <f>+'3" W Gov'!R12</f>
        <v>1</v>
      </c>
      <c r="E21">
        <f t="shared" si="6"/>
        <v>31</v>
      </c>
      <c r="G21" s="35">
        <f t="shared" si="7"/>
        <v>11000</v>
      </c>
      <c r="H21" s="35"/>
      <c r="I21" s="35">
        <f t="shared" si="8"/>
        <v>196000</v>
      </c>
      <c r="K21">
        <f t="shared" si="9"/>
        <v>17</v>
      </c>
      <c r="M21" s="23">
        <f t="shared" si="10"/>
        <v>383000</v>
      </c>
      <c r="O21" s="24">
        <f t="shared" si="11"/>
        <v>9.4172608802557164E-2</v>
      </c>
      <c r="Q21">
        <f t="shared" si="4"/>
        <v>220.05</v>
      </c>
      <c r="S21">
        <f t="shared" si="5"/>
        <v>220.05</v>
      </c>
    </row>
    <row r="22" spans="1:23">
      <c r="A22">
        <f>+'3" W Gov'!E13*1000</f>
        <v>13000</v>
      </c>
      <c r="C22">
        <f>+'3" W Gov'!R13</f>
        <v>2</v>
      </c>
      <c r="E22">
        <f t="shared" si="6"/>
        <v>33</v>
      </c>
      <c r="G22" s="35">
        <f t="shared" si="7"/>
        <v>26000</v>
      </c>
      <c r="H22" s="35"/>
      <c r="I22" s="35">
        <f t="shared" si="8"/>
        <v>222000</v>
      </c>
      <c r="K22">
        <f t="shared" si="9"/>
        <v>15</v>
      </c>
      <c r="M22" s="23">
        <f t="shared" si="10"/>
        <v>417000</v>
      </c>
      <c r="O22" s="24">
        <f t="shared" si="11"/>
        <v>0.10253257929677895</v>
      </c>
      <c r="Q22">
        <f t="shared" si="4"/>
        <v>440.1</v>
      </c>
      <c r="S22">
        <f t="shared" si="5"/>
        <v>440.1</v>
      </c>
    </row>
    <row r="23" spans="1:23">
      <c r="A23">
        <f>+'3" W Gov'!E14*1000</f>
        <v>14000</v>
      </c>
      <c r="C23">
        <f>+'3" W Gov'!R14</f>
        <v>1</v>
      </c>
      <c r="E23">
        <f t="shared" si="6"/>
        <v>34</v>
      </c>
      <c r="G23" s="35">
        <f t="shared" si="7"/>
        <v>14000</v>
      </c>
      <c r="H23" s="35"/>
      <c r="I23" s="35">
        <f t="shared" si="8"/>
        <v>236000</v>
      </c>
      <c r="K23">
        <f t="shared" si="9"/>
        <v>14</v>
      </c>
      <c r="M23" s="23">
        <f t="shared" si="10"/>
        <v>432000</v>
      </c>
      <c r="O23" s="24">
        <f t="shared" si="11"/>
        <v>0.1062208015736415</v>
      </c>
      <c r="Q23">
        <f t="shared" si="4"/>
        <v>220.05</v>
      </c>
      <c r="S23">
        <f t="shared" si="5"/>
        <v>220.05</v>
      </c>
    </row>
    <row r="24" spans="1:23">
      <c r="A24">
        <f>+'3" W Gov'!E15*1000</f>
        <v>15000</v>
      </c>
      <c r="C24">
        <f>+'3" W Gov'!R15</f>
        <v>1</v>
      </c>
      <c r="E24">
        <f t="shared" si="6"/>
        <v>35</v>
      </c>
      <c r="G24" s="35">
        <f t="shared" si="7"/>
        <v>15000</v>
      </c>
      <c r="H24" s="35"/>
      <c r="I24" s="35">
        <f t="shared" si="8"/>
        <v>251000</v>
      </c>
      <c r="K24">
        <f t="shared" si="9"/>
        <v>13</v>
      </c>
      <c r="M24" s="23">
        <f t="shared" si="10"/>
        <v>446000</v>
      </c>
      <c r="O24" s="24">
        <f t="shared" si="11"/>
        <v>0.10966314236537988</v>
      </c>
      <c r="Q24">
        <f t="shared" si="4"/>
        <v>220.05</v>
      </c>
      <c r="S24">
        <f t="shared" si="5"/>
        <v>220.05</v>
      </c>
    </row>
    <row r="25" spans="1:23">
      <c r="A25">
        <f>+'3" W Gov'!E16*1000</f>
        <v>16000</v>
      </c>
      <c r="C25">
        <f>+'3" W Gov'!R16</f>
        <v>1</v>
      </c>
      <c r="E25">
        <f t="shared" si="6"/>
        <v>36</v>
      </c>
      <c r="G25" s="35">
        <f t="shared" si="7"/>
        <v>16000</v>
      </c>
      <c r="H25" s="35"/>
      <c r="I25" s="35">
        <f t="shared" si="8"/>
        <v>267000</v>
      </c>
      <c r="K25">
        <f t="shared" si="9"/>
        <v>12</v>
      </c>
      <c r="M25" s="23">
        <f t="shared" si="10"/>
        <v>459000</v>
      </c>
      <c r="O25" s="24">
        <f t="shared" si="11"/>
        <v>0.1128596016719941</v>
      </c>
      <c r="Q25">
        <f t="shared" si="4"/>
        <v>220.05</v>
      </c>
      <c r="S25">
        <f t="shared" si="5"/>
        <v>220.05</v>
      </c>
    </row>
    <row r="26" spans="1:23">
      <c r="A26">
        <f>+'3" W Gov'!E17*1000</f>
        <v>225000</v>
      </c>
      <c r="C26">
        <f>+'3" W Gov'!R17</f>
        <v>1</v>
      </c>
      <c r="E26">
        <f t="shared" si="6"/>
        <v>37</v>
      </c>
      <c r="G26" s="35">
        <f t="shared" si="7"/>
        <v>225000</v>
      </c>
      <c r="H26" s="35"/>
      <c r="I26" s="35">
        <f t="shared" si="8"/>
        <v>492000</v>
      </c>
      <c r="K26">
        <f t="shared" si="9"/>
        <v>11</v>
      </c>
      <c r="M26" s="23">
        <f t="shared" si="10"/>
        <v>2967000</v>
      </c>
      <c r="O26" s="24">
        <f t="shared" si="11"/>
        <v>0.72953036636341284</v>
      </c>
      <c r="Q26">
        <f t="shared" si="4"/>
        <v>628.08000000000004</v>
      </c>
      <c r="S26">
        <f t="shared" si="5"/>
        <v>220.05</v>
      </c>
      <c r="V26" s="31">
        <f>$S$4*32*C26</f>
        <v>89.28</v>
      </c>
      <c r="W26">
        <f>$S$5*((A26-100000)/1000)*C26</f>
        <v>318.75</v>
      </c>
    </row>
    <row r="27" spans="1:23">
      <c r="A27">
        <f>+'3" W Gov'!E18*1000</f>
        <v>245000</v>
      </c>
      <c r="C27">
        <f>+'3" W Gov'!R18</f>
        <v>1</v>
      </c>
      <c r="E27">
        <f t="shared" si="6"/>
        <v>38</v>
      </c>
      <c r="G27" s="35">
        <f t="shared" si="7"/>
        <v>245000</v>
      </c>
      <c r="H27" s="35"/>
      <c r="I27" s="35">
        <f t="shared" si="8"/>
        <v>737000</v>
      </c>
      <c r="K27">
        <f t="shared" si="9"/>
        <v>10</v>
      </c>
      <c r="M27" s="23">
        <f t="shared" si="10"/>
        <v>3187000</v>
      </c>
      <c r="O27" s="24">
        <f t="shared" si="11"/>
        <v>0.78362429309073023</v>
      </c>
      <c r="Q27">
        <f t="shared" si="4"/>
        <v>679.08</v>
      </c>
      <c r="S27">
        <f t="shared" si="5"/>
        <v>220.05</v>
      </c>
      <c r="V27" s="31">
        <f t="shared" ref="V27:V37" si="12">$S$4*32*C27</f>
        <v>89.28</v>
      </c>
      <c r="W27">
        <f t="shared" ref="W27:W37" si="13">$S$5*((A27-100000)/1000)*C27</f>
        <v>369.75</v>
      </c>
    </row>
    <row r="28" spans="1:23">
      <c r="A28">
        <f>+'3" W Gov'!E19*1000</f>
        <v>299000</v>
      </c>
      <c r="C28">
        <f>+'3" W Gov'!R19</f>
        <v>1</v>
      </c>
      <c r="E28">
        <f t="shared" si="6"/>
        <v>39</v>
      </c>
      <c r="G28" s="35">
        <f t="shared" si="7"/>
        <v>299000</v>
      </c>
      <c r="H28" s="35"/>
      <c r="I28" s="35">
        <f t="shared" si="8"/>
        <v>1036000</v>
      </c>
      <c r="K28">
        <f t="shared" si="9"/>
        <v>9</v>
      </c>
      <c r="M28" s="23">
        <f t="shared" si="10"/>
        <v>3727000</v>
      </c>
      <c r="O28" s="24">
        <f t="shared" si="11"/>
        <v>0.9164002950577822</v>
      </c>
      <c r="Q28">
        <f t="shared" si="4"/>
        <v>816.78</v>
      </c>
      <c r="S28">
        <f t="shared" si="5"/>
        <v>220.05</v>
      </c>
      <c r="V28" s="31">
        <f t="shared" si="12"/>
        <v>89.28</v>
      </c>
      <c r="W28">
        <f t="shared" si="13"/>
        <v>507.45</v>
      </c>
    </row>
    <row r="29" spans="1:23">
      <c r="A29">
        <f>+'3" W Gov'!E20*1000</f>
        <v>300000</v>
      </c>
      <c r="C29">
        <f>+'3" W Gov'!R20</f>
        <v>1</v>
      </c>
      <c r="E29">
        <f t="shared" si="6"/>
        <v>40</v>
      </c>
      <c r="G29" s="35">
        <f t="shared" si="7"/>
        <v>300000</v>
      </c>
      <c r="H29" s="35"/>
      <c r="I29" s="35">
        <f t="shared" si="8"/>
        <v>1336000</v>
      </c>
      <c r="K29">
        <f t="shared" si="9"/>
        <v>8</v>
      </c>
      <c r="M29" s="23">
        <f t="shared" si="10"/>
        <v>3736000</v>
      </c>
      <c r="O29" s="24">
        <f t="shared" si="11"/>
        <v>0.9186132284238997</v>
      </c>
      <c r="Q29">
        <f t="shared" si="4"/>
        <v>819.32999999999993</v>
      </c>
      <c r="S29">
        <f t="shared" si="5"/>
        <v>220.05</v>
      </c>
      <c r="V29" s="31">
        <f t="shared" si="12"/>
        <v>89.28</v>
      </c>
      <c r="W29">
        <f t="shared" si="13"/>
        <v>509.99999999999994</v>
      </c>
    </row>
    <row r="30" spans="1:23">
      <c r="A30">
        <f>+'3" W Gov'!E21*1000</f>
        <v>301000</v>
      </c>
      <c r="C30">
        <f>+'3" W Gov'!R21</f>
        <v>1</v>
      </c>
      <c r="E30">
        <f t="shared" si="6"/>
        <v>41</v>
      </c>
      <c r="G30" s="35">
        <f t="shared" si="7"/>
        <v>301000</v>
      </c>
      <c r="H30" s="35"/>
      <c r="I30" s="35">
        <f t="shared" si="8"/>
        <v>1637000</v>
      </c>
      <c r="K30">
        <f t="shared" si="9"/>
        <v>7</v>
      </c>
      <c r="M30" s="23">
        <f t="shared" si="10"/>
        <v>3744000</v>
      </c>
      <c r="O30" s="24">
        <f t="shared" si="11"/>
        <v>0.92058028030489303</v>
      </c>
      <c r="Q30">
        <f t="shared" si="4"/>
        <v>821.88</v>
      </c>
      <c r="S30">
        <f t="shared" si="5"/>
        <v>220.05</v>
      </c>
      <c r="V30" s="31">
        <f t="shared" si="12"/>
        <v>89.28</v>
      </c>
      <c r="W30">
        <f t="shared" si="13"/>
        <v>512.54999999999995</v>
      </c>
    </row>
    <row r="31" spans="1:23">
      <c r="A31">
        <f>+'3" W Gov'!E22*1000</f>
        <v>307000</v>
      </c>
      <c r="C31">
        <f>+'3" W Gov'!R22</f>
        <v>1</v>
      </c>
      <c r="E31">
        <f t="shared" si="6"/>
        <v>42</v>
      </c>
      <c r="G31" s="35">
        <f t="shared" si="7"/>
        <v>307000</v>
      </c>
      <c r="H31" s="35"/>
      <c r="I31" s="35">
        <f t="shared" si="8"/>
        <v>1944000</v>
      </c>
      <c r="K31">
        <f t="shared" si="9"/>
        <v>6</v>
      </c>
      <c r="M31" s="23">
        <f t="shared" si="10"/>
        <v>3786000</v>
      </c>
      <c r="O31" s="24">
        <f t="shared" si="11"/>
        <v>0.93090730268010824</v>
      </c>
      <c r="Q31">
        <f t="shared" si="4"/>
        <v>837.18</v>
      </c>
      <c r="S31">
        <f t="shared" si="5"/>
        <v>220.05</v>
      </c>
      <c r="V31" s="31">
        <f t="shared" si="12"/>
        <v>89.28</v>
      </c>
      <c r="W31">
        <f t="shared" si="13"/>
        <v>527.84999999999991</v>
      </c>
    </row>
    <row r="32" spans="1:23">
      <c r="A32">
        <f>+'3" W Gov'!E23*1000</f>
        <v>311000</v>
      </c>
      <c r="C32">
        <f>+'3" W Gov'!R23</f>
        <v>1</v>
      </c>
      <c r="E32">
        <f t="shared" si="6"/>
        <v>43</v>
      </c>
      <c r="G32" s="35">
        <f t="shared" si="7"/>
        <v>311000</v>
      </c>
      <c r="H32" s="35"/>
      <c r="I32" s="35">
        <f t="shared" si="8"/>
        <v>2255000</v>
      </c>
      <c r="K32">
        <f t="shared" si="9"/>
        <v>5</v>
      </c>
      <c r="M32" s="23">
        <f t="shared" si="10"/>
        <v>3810000</v>
      </c>
      <c r="O32" s="24">
        <f t="shared" si="11"/>
        <v>0.93680845832308823</v>
      </c>
      <c r="Q32">
        <f t="shared" si="4"/>
        <v>847.38</v>
      </c>
      <c r="S32">
        <f t="shared" si="5"/>
        <v>220.05</v>
      </c>
      <c r="V32" s="31">
        <f t="shared" si="12"/>
        <v>89.28</v>
      </c>
      <c r="W32">
        <f t="shared" si="13"/>
        <v>538.04999999999995</v>
      </c>
    </row>
    <row r="33" spans="1:23">
      <c r="A33">
        <f>+'3" W Gov'!E24*1000</f>
        <v>338000</v>
      </c>
      <c r="C33">
        <f>+'3" W Gov'!R24</f>
        <v>1</v>
      </c>
      <c r="E33">
        <f t="shared" si="6"/>
        <v>44</v>
      </c>
      <c r="G33" s="35">
        <f t="shared" si="7"/>
        <v>338000</v>
      </c>
      <c r="H33" s="35"/>
      <c r="I33" s="35">
        <f t="shared" si="8"/>
        <v>2593000</v>
      </c>
      <c r="K33">
        <f t="shared" si="9"/>
        <v>4</v>
      </c>
      <c r="M33" s="23">
        <f t="shared" si="10"/>
        <v>3945000</v>
      </c>
      <c r="O33" s="24">
        <f t="shared" si="11"/>
        <v>0.97000245881485125</v>
      </c>
      <c r="Q33">
        <f t="shared" si="4"/>
        <v>916.23</v>
      </c>
      <c r="S33">
        <f t="shared" si="5"/>
        <v>220.05</v>
      </c>
      <c r="V33" s="31">
        <f t="shared" si="12"/>
        <v>89.28</v>
      </c>
      <c r="W33">
        <f t="shared" si="13"/>
        <v>606.9</v>
      </c>
    </row>
    <row r="34" spans="1:23">
      <c r="A34">
        <f>+'3" W Gov'!E25*1000</f>
        <v>344000</v>
      </c>
      <c r="C34">
        <f>+'3" W Gov'!R25</f>
        <v>1</v>
      </c>
      <c r="E34">
        <f t="shared" si="6"/>
        <v>45</v>
      </c>
      <c r="G34" s="35">
        <f t="shared" si="7"/>
        <v>344000</v>
      </c>
      <c r="H34" s="35"/>
      <c r="I34" s="35">
        <f t="shared" si="8"/>
        <v>2937000</v>
      </c>
      <c r="K34">
        <f t="shared" si="9"/>
        <v>3</v>
      </c>
      <c r="M34" s="23">
        <f t="shared" si="10"/>
        <v>3969000</v>
      </c>
      <c r="O34" s="24">
        <f t="shared" si="11"/>
        <v>0.97590361445783136</v>
      </c>
      <c r="Q34">
        <f t="shared" si="4"/>
        <v>931.53</v>
      </c>
      <c r="S34">
        <f t="shared" si="5"/>
        <v>220.05</v>
      </c>
      <c r="V34" s="31">
        <f t="shared" si="12"/>
        <v>89.28</v>
      </c>
      <c r="W34">
        <f t="shared" si="13"/>
        <v>622.19999999999993</v>
      </c>
    </row>
    <row r="35" spans="1:23">
      <c r="A35">
        <f>+'3" W Gov'!E26*1000</f>
        <v>357000</v>
      </c>
      <c r="C35">
        <f>+'3" W Gov'!R26</f>
        <v>1</v>
      </c>
      <c r="E35">
        <f t="shared" si="6"/>
        <v>46</v>
      </c>
      <c r="G35" s="35">
        <f t="shared" si="7"/>
        <v>357000</v>
      </c>
      <c r="H35" s="35"/>
      <c r="I35" s="35">
        <f t="shared" si="8"/>
        <v>3294000</v>
      </c>
      <c r="K35">
        <f t="shared" si="9"/>
        <v>2</v>
      </c>
      <c r="M35" s="23">
        <f t="shared" si="10"/>
        <v>4008000</v>
      </c>
      <c r="O35" s="24">
        <f t="shared" si="11"/>
        <v>0.98549299237767396</v>
      </c>
      <c r="Q35">
        <f t="shared" si="4"/>
        <v>964.68</v>
      </c>
      <c r="S35">
        <f t="shared" si="5"/>
        <v>220.05</v>
      </c>
      <c r="V35" s="31">
        <f t="shared" si="12"/>
        <v>89.28</v>
      </c>
      <c r="W35">
        <f t="shared" si="13"/>
        <v>655.34999999999991</v>
      </c>
    </row>
    <row r="36" spans="1:23">
      <c r="A36">
        <f>+'3" W Gov'!E27*1000</f>
        <v>380000</v>
      </c>
      <c r="C36">
        <f>+'3" W Gov'!R27</f>
        <v>1</v>
      </c>
      <c r="E36">
        <f t="shared" si="6"/>
        <v>47</v>
      </c>
      <c r="G36" s="35">
        <f t="shared" si="7"/>
        <v>380000</v>
      </c>
      <c r="H36" s="35"/>
      <c r="I36" s="35">
        <f t="shared" si="8"/>
        <v>3674000</v>
      </c>
      <c r="K36">
        <f t="shared" si="9"/>
        <v>1</v>
      </c>
      <c r="M36" s="23">
        <f t="shared" si="10"/>
        <v>4054000</v>
      </c>
      <c r="O36" s="24">
        <f t="shared" si="11"/>
        <v>0.99680354069338584</v>
      </c>
      <c r="Q36">
        <f t="shared" si="4"/>
        <v>1023.33</v>
      </c>
      <c r="S36">
        <f t="shared" si="5"/>
        <v>220.05</v>
      </c>
      <c r="V36" s="31">
        <f t="shared" si="12"/>
        <v>89.28</v>
      </c>
      <c r="W36">
        <f t="shared" si="13"/>
        <v>714</v>
      </c>
    </row>
    <row r="37" spans="1:23">
      <c r="A37">
        <f>+'3" W Gov'!E28*1000</f>
        <v>393000</v>
      </c>
      <c r="C37">
        <f>+'3" W Gov'!R28</f>
        <v>1</v>
      </c>
      <c r="E37">
        <f t="shared" si="6"/>
        <v>48</v>
      </c>
      <c r="G37" s="35">
        <f t="shared" si="7"/>
        <v>393000</v>
      </c>
      <c r="H37" s="35"/>
      <c r="I37" s="35">
        <f t="shared" si="8"/>
        <v>4067000</v>
      </c>
      <c r="K37">
        <f t="shared" si="9"/>
        <v>0</v>
      </c>
      <c r="M37" s="23">
        <f t="shared" si="10"/>
        <v>4067000</v>
      </c>
      <c r="O37" s="24">
        <f t="shared" si="11"/>
        <v>1</v>
      </c>
      <c r="Q37">
        <f t="shared" si="4"/>
        <v>1056.48</v>
      </c>
      <c r="S37">
        <f t="shared" si="5"/>
        <v>220.05</v>
      </c>
      <c r="V37" s="31">
        <f t="shared" si="12"/>
        <v>89.28</v>
      </c>
      <c r="W37">
        <f t="shared" si="13"/>
        <v>747.15</v>
      </c>
    </row>
    <row r="39" spans="1:23">
      <c r="Q39">
        <f>SUM(Q12:Q38)</f>
        <v>18263.760000000002</v>
      </c>
      <c r="S39">
        <f>SUM(S12:S38)</f>
        <v>10562.399999999994</v>
      </c>
      <c r="V39">
        <f t="shared" ref="V39:W39" si="14">SUM(V12:V38)</f>
        <v>1071.3599999999999</v>
      </c>
      <c r="W39">
        <f t="shared" si="14"/>
        <v>6630</v>
      </c>
    </row>
    <row r="41" spans="1:23">
      <c r="S41" s="31">
        <f>+S39/S2</f>
        <v>47.999999999999972</v>
      </c>
      <c r="V41" s="31">
        <f>+V39/S4</f>
        <v>383.99999999999994</v>
      </c>
      <c r="W41" s="31">
        <f>+W39/S5</f>
        <v>2600</v>
      </c>
    </row>
  </sheetData>
  <pageMargins left="0.7" right="0.7" top="0.75" bottom="0.75" header="0.3" footer="0.3"/>
  <pageSetup scale="96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R13"/>
  <sheetViews>
    <sheetView workbookViewId="0">
      <selection sqref="A1:XFD1"/>
    </sheetView>
  </sheetViews>
  <sheetFormatPr defaultRowHeight="12.75"/>
  <sheetData>
    <row r="1" spans="1:18" s="1" customFormat="1" ht="12.75" customHeight="1">
      <c r="A1" s="1" t="s">
        <v>56</v>
      </c>
      <c r="B1" s="1" t="s">
        <v>55</v>
      </c>
      <c r="C1" s="1" t="s">
        <v>0</v>
      </c>
      <c r="D1" s="1" t="s">
        <v>54</v>
      </c>
      <c r="E1" s="1" t="s">
        <v>302</v>
      </c>
      <c r="F1" s="3" t="s">
        <v>1</v>
      </c>
      <c r="G1" s="3" t="s">
        <v>2</v>
      </c>
      <c r="H1" s="3" t="s">
        <v>3</v>
      </c>
      <c r="I1" s="3" t="s">
        <v>4</v>
      </c>
      <c r="J1" s="3" t="s">
        <v>5</v>
      </c>
      <c r="K1" s="3" t="s">
        <v>6</v>
      </c>
      <c r="L1" s="3" t="s">
        <v>7</v>
      </c>
      <c r="M1" s="3" t="s">
        <v>8</v>
      </c>
      <c r="N1" s="3" t="s">
        <v>9</v>
      </c>
      <c r="O1" s="3" t="s">
        <v>10</v>
      </c>
      <c r="P1" s="3" t="s">
        <v>11</v>
      </c>
      <c r="Q1" s="3" t="s">
        <v>12</v>
      </c>
      <c r="R1" s="1" t="s">
        <v>13</v>
      </c>
    </row>
    <row r="3" spans="1:18" s="1" customFormat="1" ht="12.75" customHeight="1">
      <c r="A3" s="3" t="s">
        <v>27</v>
      </c>
      <c r="B3" s="3" t="s">
        <v>28</v>
      </c>
      <c r="C3" s="3" t="s">
        <v>29</v>
      </c>
      <c r="D3" s="3" t="s">
        <v>45</v>
      </c>
      <c r="E3" s="3" t="s">
        <v>203</v>
      </c>
      <c r="F3" s="2">
        <v>1</v>
      </c>
      <c r="G3" s="2">
        <v>1</v>
      </c>
      <c r="R3" s="2">
        <v>2</v>
      </c>
    </row>
    <row r="4" spans="1:18" s="1" customFormat="1" ht="12.75" customHeight="1">
      <c r="A4" s="3" t="s">
        <v>27</v>
      </c>
      <c r="B4" s="3" t="s">
        <v>28</v>
      </c>
      <c r="C4" s="3" t="s">
        <v>29</v>
      </c>
      <c r="D4" s="3" t="s">
        <v>45</v>
      </c>
      <c r="E4" s="3" t="s">
        <v>141</v>
      </c>
      <c r="J4" s="2">
        <v>1</v>
      </c>
      <c r="R4" s="2">
        <v>1</v>
      </c>
    </row>
    <row r="5" spans="1:18" s="1" customFormat="1" ht="12.75" customHeight="1">
      <c r="A5" s="3" t="s">
        <v>27</v>
      </c>
      <c r="B5" s="3" t="s">
        <v>28</v>
      </c>
      <c r="C5" s="3" t="s">
        <v>29</v>
      </c>
      <c r="D5" s="3" t="s">
        <v>45</v>
      </c>
      <c r="E5" s="3" t="s">
        <v>238</v>
      </c>
      <c r="Q5" s="2">
        <v>1</v>
      </c>
      <c r="R5" s="2">
        <v>1</v>
      </c>
    </row>
    <row r="6" spans="1:18" s="1" customFormat="1" ht="12.75" customHeight="1">
      <c r="A6" s="3" t="s">
        <v>27</v>
      </c>
      <c r="B6" s="3" t="s">
        <v>28</v>
      </c>
      <c r="C6" s="3" t="s">
        <v>29</v>
      </c>
      <c r="D6" s="3" t="s">
        <v>45</v>
      </c>
      <c r="E6" s="3" t="s">
        <v>145</v>
      </c>
      <c r="H6" s="2">
        <v>1</v>
      </c>
      <c r="R6" s="2">
        <v>1</v>
      </c>
    </row>
    <row r="7" spans="1:18" s="1" customFormat="1" ht="12.75" customHeight="1">
      <c r="A7" s="3" t="s">
        <v>27</v>
      </c>
      <c r="B7" s="3" t="s">
        <v>28</v>
      </c>
      <c r="C7" s="3" t="s">
        <v>29</v>
      </c>
      <c r="D7" s="3" t="s">
        <v>45</v>
      </c>
      <c r="E7" s="3" t="s">
        <v>222</v>
      </c>
      <c r="I7" s="2">
        <v>1</v>
      </c>
      <c r="R7" s="2">
        <v>1</v>
      </c>
    </row>
    <row r="8" spans="1:18" s="1" customFormat="1" ht="12.75" customHeight="1">
      <c r="A8" s="3" t="s">
        <v>27</v>
      </c>
      <c r="B8" s="3" t="s">
        <v>28</v>
      </c>
      <c r="C8" s="3" t="s">
        <v>29</v>
      </c>
      <c r="D8" s="3" t="s">
        <v>45</v>
      </c>
      <c r="E8" s="3" t="s">
        <v>237</v>
      </c>
      <c r="N8" s="2">
        <v>1</v>
      </c>
      <c r="R8" s="2">
        <v>1</v>
      </c>
    </row>
    <row r="9" spans="1:18" s="1" customFormat="1" ht="12.75" customHeight="1">
      <c r="A9" s="3" t="s">
        <v>27</v>
      </c>
      <c r="B9" s="3" t="s">
        <v>28</v>
      </c>
      <c r="C9" s="3" t="s">
        <v>29</v>
      </c>
      <c r="D9" s="3" t="s">
        <v>45</v>
      </c>
      <c r="E9" s="3" t="s">
        <v>144</v>
      </c>
      <c r="P9" s="2">
        <v>1</v>
      </c>
      <c r="R9" s="2">
        <v>1</v>
      </c>
    </row>
    <row r="10" spans="1:18" s="1" customFormat="1" ht="12.75" customHeight="1">
      <c r="A10" s="3" t="s">
        <v>27</v>
      </c>
      <c r="B10" s="3" t="s">
        <v>28</v>
      </c>
      <c r="C10" s="3" t="s">
        <v>29</v>
      </c>
      <c r="D10" s="3" t="s">
        <v>45</v>
      </c>
      <c r="E10" s="3" t="s">
        <v>236</v>
      </c>
      <c r="O10" s="2">
        <v>1</v>
      </c>
      <c r="R10" s="2">
        <v>1</v>
      </c>
    </row>
    <row r="11" spans="1:18" s="1" customFormat="1" ht="12.75" customHeight="1">
      <c r="A11" s="3" t="s">
        <v>27</v>
      </c>
      <c r="B11" s="3" t="s">
        <v>28</v>
      </c>
      <c r="C11" s="3" t="s">
        <v>29</v>
      </c>
      <c r="D11" s="3" t="s">
        <v>45</v>
      </c>
      <c r="E11" s="3" t="s">
        <v>58</v>
      </c>
      <c r="M11" s="2">
        <v>1</v>
      </c>
      <c r="R11" s="2">
        <v>1</v>
      </c>
    </row>
    <row r="12" spans="1:18" s="1" customFormat="1" ht="12.75" customHeight="1">
      <c r="A12" s="3" t="s">
        <v>27</v>
      </c>
      <c r="B12" s="3" t="s">
        <v>28</v>
      </c>
      <c r="C12" s="3" t="s">
        <v>29</v>
      </c>
      <c r="D12" s="3" t="s">
        <v>45</v>
      </c>
      <c r="E12" s="3" t="s">
        <v>235</v>
      </c>
      <c r="K12" s="2">
        <v>1</v>
      </c>
      <c r="R12" s="2">
        <v>1</v>
      </c>
    </row>
    <row r="13" spans="1:18" s="1" customFormat="1" ht="12.75" customHeight="1">
      <c r="A13" s="3" t="s">
        <v>27</v>
      </c>
      <c r="B13" s="3" t="s">
        <v>28</v>
      </c>
      <c r="C13" s="3" t="s">
        <v>29</v>
      </c>
      <c r="D13" s="3" t="s">
        <v>45</v>
      </c>
      <c r="E13" s="3" t="s">
        <v>234</v>
      </c>
      <c r="L13" s="2">
        <v>1</v>
      </c>
      <c r="R13" s="2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9"/>
  <sheetViews>
    <sheetView workbookViewId="0">
      <selection sqref="A1:XFD1"/>
    </sheetView>
  </sheetViews>
  <sheetFormatPr defaultRowHeight="12.75"/>
  <cols>
    <col min="2" max="2" width="41.7109375" bestFit="1" customWidth="1"/>
  </cols>
  <sheetData>
    <row r="1" spans="1:18" s="1" customFormat="1" ht="12.75" customHeight="1">
      <c r="A1" s="1" t="s">
        <v>56</v>
      </c>
      <c r="B1" s="1" t="s">
        <v>55</v>
      </c>
      <c r="C1" s="1" t="s">
        <v>0</v>
      </c>
      <c r="D1" s="1" t="s">
        <v>54</v>
      </c>
      <c r="E1" s="1" t="s">
        <v>302</v>
      </c>
      <c r="F1" s="3" t="s">
        <v>1</v>
      </c>
      <c r="G1" s="3" t="s">
        <v>2</v>
      </c>
      <c r="H1" s="3" t="s">
        <v>3</v>
      </c>
      <c r="I1" s="3" t="s">
        <v>4</v>
      </c>
      <c r="J1" s="3" t="s">
        <v>5</v>
      </c>
      <c r="K1" s="3" t="s">
        <v>6</v>
      </c>
      <c r="L1" s="3" t="s">
        <v>7</v>
      </c>
      <c r="M1" s="3" t="s">
        <v>8</v>
      </c>
      <c r="N1" s="3" t="s">
        <v>9</v>
      </c>
      <c r="O1" s="3" t="s">
        <v>10</v>
      </c>
      <c r="P1" s="3" t="s">
        <v>11</v>
      </c>
      <c r="Q1" s="3" t="s">
        <v>12</v>
      </c>
      <c r="R1" s="1" t="s">
        <v>13</v>
      </c>
    </row>
    <row r="3" spans="1:18" s="1" customFormat="1" ht="12.75" customHeight="1">
      <c r="A3" s="3" t="s">
        <v>27</v>
      </c>
      <c r="B3" s="3" t="s">
        <v>28</v>
      </c>
      <c r="C3" s="3" t="s">
        <v>16</v>
      </c>
      <c r="D3" s="3" t="s">
        <v>18</v>
      </c>
      <c r="E3" s="3" t="s">
        <v>57</v>
      </c>
      <c r="F3" s="2">
        <v>4</v>
      </c>
      <c r="G3" s="2">
        <v>4</v>
      </c>
      <c r="H3" s="2">
        <v>4</v>
      </c>
      <c r="I3" s="2">
        <v>4</v>
      </c>
      <c r="J3" s="2">
        <v>2</v>
      </c>
      <c r="K3" s="2">
        <v>3</v>
      </c>
      <c r="L3" s="2">
        <v>2</v>
      </c>
      <c r="M3" s="2">
        <v>5</v>
      </c>
      <c r="N3" s="2">
        <v>2</v>
      </c>
      <c r="O3" s="2">
        <v>5</v>
      </c>
      <c r="P3" s="2">
        <v>6</v>
      </c>
      <c r="Q3" s="2">
        <v>5</v>
      </c>
      <c r="R3" s="2">
        <v>46</v>
      </c>
    </row>
    <row r="4" spans="1:18" s="1" customFormat="1" ht="12.75" customHeight="1">
      <c r="A4" s="3" t="s">
        <v>27</v>
      </c>
      <c r="B4" s="3" t="s">
        <v>28</v>
      </c>
      <c r="C4" s="3" t="s">
        <v>16</v>
      </c>
      <c r="D4" s="3" t="s">
        <v>18</v>
      </c>
      <c r="E4" s="3" t="s">
        <v>17</v>
      </c>
      <c r="F4" s="2">
        <v>2</v>
      </c>
      <c r="G4" s="2">
        <v>2</v>
      </c>
      <c r="H4" s="2">
        <v>3</v>
      </c>
      <c r="I4" s="2">
        <v>1</v>
      </c>
      <c r="J4" s="2">
        <v>4</v>
      </c>
      <c r="K4" s="2">
        <v>3</v>
      </c>
      <c r="L4" s="2">
        <v>4</v>
      </c>
      <c r="M4" s="2">
        <v>1</v>
      </c>
      <c r="N4" s="2">
        <v>5</v>
      </c>
      <c r="O4" s="2">
        <v>2</v>
      </c>
      <c r="P4" s="2">
        <v>2</v>
      </c>
      <c r="R4" s="2">
        <v>29</v>
      </c>
    </row>
    <row r="5" spans="1:18" s="1" customFormat="1" ht="12.75" customHeight="1">
      <c r="A5" s="3" t="s">
        <v>27</v>
      </c>
      <c r="B5" s="3" t="s">
        <v>28</v>
      </c>
      <c r="C5" s="3" t="s">
        <v>16</v>
      </c>
      <c r="D5" s="3" t="s">
        <v>18</v>
      </c>
      <c r="E5" s="3" t="s">
        <v>42</v>
      </c>
      <c r="F5" s="2">
        <v>2</v>
      </c>
      <c r="G5" s="2">
        <v>1</v>
      </c>
      <c r="H5" s="2">
        <v>1</v>
      </c>
      <c r="K5" s="2">
        <v>1</v>
      </c>
      <c r="L5" s="2">
        <v>2</v>
      </c>
      <c r="M5" s="2">
        <v>2</v>
      </c>
      <c r="O5" s="2">
        <v>1</v>
      </c>
      <c r="Q5" s="2">
        <v>2</v>
      </c>
      <c r="R5" s="2">
        <v>12</v>
      </c>
    </row>
    <row r="6" spans="1:18" s="1" customFormat="1" ht="12.75" customHeight="1">
      <c r="A6" s="3" t="s">
        <v>27</v>
      </c>
      <c r="B6" s="3" t="s">
        <v>28</v>
      </c>
      <c r="C6" s="3" t="s">
        <v>16</v>
      </c>
      <c r="D6" s="3" t="s">
        <v>18</v>
      </c>
      <c r="E6" s="3" t="s">
        <v>41</v>
      </c>
      <c r="I6" s="2">
        <v>1</v>
      </c>
      <c r="J6" s="2">
        <v>2</v>
      </c>
      <c r="K6" s="2">
        <v>1</v>
      </c>
      <c r="M6" s="2">
        <v>1</v>
      </c>
      <c r="N6" s="2">
        <v>2</v>
      </c>
      <c r="O6" s="2">
        <v>1</v>
      </c>
      <c r="P6" s="2">
        <v>1</v>
      </c>
      <c r="R6" s="2">
        <v>9</v>
      </c>
    </row>
    <row r="7" spans="1:18" s="1" customFormat="1" ht="12.75" customHeight="1">
      <c r="A7" s="3" t="s">
        <v>27</v>
      </c>
      <c r="B7" s="3" t="s">
        <v>28</v>
      </c>
      <c r="C7" s="3" t="s">
        <v>16</v>
      </c>
      <c r="D7" s="3" t="s">
        <v>18</v>
      </c>
      <c r="E7" s="3" t="s">
        <v>38</v>
      </c>
      <c r="I7" s="2">
        <v>1</v>
      </c>
      <c r="R7" s="2">
        <v>1</v>
      </c>
    </row>
    <row r="8" spans="1:18" s="1" customFormat="1" ht="12.75" customHeight="1">
      <c r="A8" s="3" t="s">
        <v>27</v>
      </c>
      <c r="B8" s="3" t="s">
        <v>28</v>
      </c>
      <c r="C8" s="3" t="s">
        <v>16</v>
      </c>
      <c r="D8" s="3" t="s">
        <v>18</v>
      </c>
      <c r="E8" s="3" t="s">
        <v>50</v>
      </c>
      <c r="G8" s="2">
        <v>1</v>
      </c>
      <c r="H8" s="2">
        <v>1</v>
      </c>
      <c r="I8" s="2">
        <v>1</v>
      </c>
      <c r="L8" s="2">
        <v>1</v>
      </c>
      <c r="M8" s="2">
        <v>1</v>
      </c>
      <c r="N8" s="2">
        <v>1</v>
      </c>
      <c r="R8" s="2">
        <v>6</v>
      </c>
    </row>
    <row r="9" spans="1:18" s="1" customFormat="1" ht="12.75" customHeight="1">
      <c r="A9" s="3" t="s">
        <v>27</v>
      </c>
      <c r="B9" s="3" t="s">
        <v>28</v>
      </c>
      <c r="C9" s="3" t="s">
        <v>16</v>
      </c>
      <c r="D9" s="3" t="s">
        <v>18</v>
      </c>
      <c r="E9" s="3" t="s">
        <v>124</v>
      </c>
      <c r="N9" s="2">
        <v>1</v>
      </c>
      <c r="P9" s="2">
        <v>1</v>
      </c>
      <c r="Q9" s="2">
        <v>1</v>
      </c>
      <c r="R9" s="2">
        <v>3</v>
      </c>
    </row>
    <row r="10" spans="1:18" s="1" customFormat="1" ht="12.75" customHeight="1">
      <c r="A10" s="3" t="s">
        <v>27</v>
      </c>
      <c r="B10" s="3" t="s">
        <v>28</v>
      </c>
      <c r="C10" s="3" t="s">
        <v>16</v>
      </c>
      <c r="D10" s="3" t="s">
        <v>18</v>
      </c>
      <c r="E10" s="3" t="s">
        <v>46</v>
      </c>
      <c r="F10" s="2">
        <v>1</v>
      </c>
      <c r="J10" s="2">
        <v>1</v>
      </c>
      <c r="L10" s="2">
        <v>1</v>
      </c>
      <c r="R10" s="2">
        <v>3</v>
      </c>
    </row>
    <row r="11" spans="1:18" s="1" customFormat="1" ht="12.75" customHeight="1">
      <c r="A11" s="3" t="s">
        <v>27</v>
      </c>
      <c r="B11" s="3" t="s">
        <v>28</v>
      </c>
      <c r="C11" s="3" t="s">
        <v>16</v>
      </c>
      <c r="D11" s="3" t="s">
        <v>18</v>
      </c>
      <c r="E11" s="3" t="s">
        <v>123</v>
      </c>
      <c r="F11" s="2">
        <v>1</v>
      </c>
      <c r="M11" s="2">
        <v>1</v>
      </c>
      <c r="R11" s="2">
        <v>2</v>
      </c>
    </row>
    <row r="12" spans="1:18" s="1" customFormat="1" ht="12.75" customHeight="1">
      <c r="A12" s="3" t="s">
        <v>27</v>
      </c>
      <c r="B12" s="3" t="s">
        <v>28</v>
      </c>
      <c r="C12" s="3" t="s">
        <v>16</v>
      </c>
      <c r="D12" s="3" t="s">
        <v>18</v>
      </c>
      <c r="E12" s="3" t="s">
        <v>122</v>
      </c>
      <c r="F12" s="2">
        <v>1</v>
      </c>
      <c r="G12" s="2">
        <v>1</v>
      </c>
      <c r="H12" s="2">
        <v>1</v>
      </c>
      <c r="I12" s="2">
        <v>1</v>
      </c>
      <c r="K12" s="2">
        <v>1</v>
      </c>
      <c r="R12" s="2">
        <v>5</v>
      </c>
    </row>
    <row r="13" spans="1:18" s="1" customFormat="1" ht="12.75" customHeight="1">
      <c r="A13" s="3" t="s">
        <v>27</v>
      </c>
      <c r="B13" s="3" t="s">
        <v>28</v>
      </c>
      <c r="C13" s="3" t="s">
        <v>16</v>
      </c>
      <c r="D13" s="3" t="s">
        <v>18</v>
      </c>
      <c r="E13" s="3" t="s">
        <v>121</v>
      </c>
      <c r="G13" s="2">
        <v>1</v>
      </c>
      <c r="I13" s="2">
        <v>1</v>
      </c>
      <c r="J13" s="2">
        <v>2</v>
      </c>
      <c r="K13" s="2">
        <v>1</v>
      </c>
      <c r="R13" s="2">
        <v>5</v>
      </c>
    </row>
    <row r="14" spans="1:18" s="1" customFormat="1" ht="12.75" customHeight="1">
      <c r="A14" s="3" t="s">
        <v>27</v>
      </c>
      <c r="B14" s="3" t="s">
        <v>28</v>
      </c>
      <c r="C14" s="3" t="s">
        <v>16</v>
      </c>
      <c r="D14" s="3" t="s">
        <v>18</v>
      </c>
      <c r="E14" s="3" t="s">
        <v>120</v>
      </c>
      <c r="P14" s="2">
        <v>1</v>
      </c>
      <c r="R14" s="2">
        <v>1</v>
      </c>
    </row>
    <row r="15" spans="1:18" s="1" customFormat="1" ht="12.75" customHeight="1">
      <c r="A15" s="3" t="s">
        <v>27</v>
      </c>
      <c r="B15" s="3" t="s">
        <v>28</v>
      </c>
      <c r="C15" s="3" t="s">
        <v>16</v>
      </c>
      <c r="D15" s="3" t="s">
        <v>18</v>
      </c>
      <c r="E15" s="3" t="s">
        <v>119</v>
      </c>
      <c r="O15" s="2">
        <v>1</v>
      </c>
      <c r="Q15" s="2">
        <v>2</v>
      </c>
      <c r="R15" s="2">
        <v>3</v>
      </c>
    </row>
    <row r="16" spans="1:18" s="1" customFormat="1" ht="12.75" customHeight="1">
      <c r="A16" s="3" t="s">
        <v>27</v>
      </c>
      <c r="B16" s="3" t="s">
        <v>28</v>
      </c>
      <c r="C16" s="3" t="s">
        <v>16</v>
      </c>
      <c r="D16" s="3" t="s">
        <v>18</v>
      </c>
      <c r="E16" s="3" t="s">
        <v>117</v>
      </c>
      <c r="H16" s="2">
        <v>1</v>
      </c>
      <c r="K16" s="2">
        <v>1</v>
      </c>
      <c r="R16" s="2">
        <v>2</v>
      </c>
    </row>
    <row r="17" spans="1:18" s="1" customFormat="1" ht="12.75" customHeight="1">
      <c r="A17" s="3" t="s">
        <v>27</v>
      </c>
      <c r="B17" s="3" t="s">
        <v>28</v>
      </c>
      <c r="C17" s="3" t="s">
        <v>16</v>
      </c>
      <c r="D17" s="3" t="s">
        <v>18</v>
      </c>
      <c r="E17" s="3" t="s">
        <v>115</v>
      </c>
      <c r="L17" s="2">
        <v>1</v>
      </c>
      <c r="O17" s="2">
        <v>1</v>
      </c>
      <c r="R17" s="2">
        <v>2</v>
      </c>
    </row>
    <row r="18" spans="1:18" s="1" customFormat="1" ht="12.75" customHeight="1">
      <c r="A18" s="3" t="s">
        <v>27</v>
      </c>
      <c r="B18" s="3" t="s">
        <v>28</v>
      </c>
      <c r="C18" s="3" t="s">
        <v>16</v>
      </c>
      <c r="D18" s="3" t="s">
        <v>18</v>
      </c>
      <c r="E18" s="3" t="s">
        <v>114</v>
      </c>
      <c r="G18" s="2">
        <v>1</v>
      </c>
      <c r="R18" s="2">
        <v>1</v>
      </c>
    </row>
    <row r="19" spans="1:18" s="1" customFormat="1" ht="12.75" customHeight="1">
      <c r="A19" s="3" t="s">
        <v>27</v>
      </c>
      <c r="B19" s="3" t="s">
        <v>28</v>
      </c>
      <c r="C19" s="3" t="s">
        <v>16</v>
      </c>
      <c r="D19" s="3" t="s">
        <v>18</v>
      </c>
      <c r="E19" s="3" t="s">
        <v>107</v>
      </c>
      <c r="I19" s="2">
        <v>1</v>
      </c>
      <c r="R19" s="2">
        <v>1</v>
      </c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>
  <dimension ref="A1:Z26"/>
  <sheetViews>
    <sheetView view="pageBreakPreview" zoomScaleNormal="100" zoomScaleSheetLayoutView="100" workbookViewId="0">
      <selection activeCell="K87" sqref="K87"/>
    </sheetView>
  </sheetViews>
  <sheetFormatPr defaultRowHeight="12.75"/>
  <cols>
    <col min="1" max="1" width="14.28515625" customWidth="1"/>
    <col min="2" max="2" width="0.7109375" customWidth="1"/>
    <col min="3" max="3" width="10" bestFit="1" customWidth="1"/>
    <col min="4" max="4" width="0.7109375" customWidth="1"/>
    <col min="5" max="5" width="10.5703125" bestFit="1" customWidth="1"/>
    <col min="6" max="6" width="0.7109375" customWidth="1"/>
    <col min="7" max="7" width="9.85546875" bestFit="1" customWidth="1"/>
    <col min="8" max="8" width="0.7109375" customWidth="1"/>
    <col min="9" max="9" width="10" bestFit="1" customWidth="1"/>
    <col min="10" max="10" width="0.7109375" customWidth="1"/>
    <col min="11" max="11" width="8.5703125" bestFit="1" customWidth="1"/>
    <col min="12" max="12" width="0.7109375" customWidth="1"/>
    <col min="13" max="13" width="11.7109375" bestFit="1" customWidth="1"/>
    <col min="14" max="14" width="0.7109375" customWidth="1"/>
    <col min="15" max="15" width="17.7109375" customWidth="1"/>
    <col min="16" max="16" width="2.28515625" customWidth="1"/>
    <col min="17" max="17" width="20.140625" bestFit="1" customWidth="1"/>
    <col min="18" max="18" width="1.140625" customWidth="1"/>
    <col min="19" max="19" width="12.85546875" bestFit="1" customWidth="1"/>
    <col min="20" max="20" width="0.85546875" customWidth="1"/>
    <col min="22" max="22" width="9.7109375" bestFit="1" customWidth="1"/>
  </cols>
  <sheetData>
    <row r="1" spans="1:26">
      <c r="A1" s="5" t="s">
        <v>303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 t="s">
        <v>344</v>
      </c>
      <c r="U1" s="25"/>
    </row>
    <row r="2" spans="1:26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Q2" s="25" t="s">
        <v>329</v>
      </c>
      <c r="R2" s="25"/>
      <c r="S2" s="26">
        <v>378.43</v>
      </c>
      <c r="T2" s="25"/>
      <c r="U2" s="25"/>
    </row>
    <row r="3" spans="1:26">
      <c r="A3" s="7" t="s">
        <v>304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 t="s">
        <v>364</v>
      </c>
      <c r="Q3" s="27" t="s">
        <v>362</v>
      </c>
      <c r="R3" s="25"/>
      <c r="S3" s="26">
        <v>0</v>
      </c>
      <c r="T3" s="25" t="s">
        <v>331</v>
      </c>
      <c r="U3" s="25"/>
    </row>
    <row r="4" spans="1:26">
      <c r="A4" s="7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Q4" s="28" t="s">
        <v>363</v>
      </c>
      <c r="R4" s="25"/>
      <c r="S4" s="26">
        <v>2.5499999999999998</v>
      </c>
      <c r="T4" s="25" t="s">
        <v>331</v>
      </c>
      <c r="U4" s="25"/>
    </row>
    <row r="5" spans="1:26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Q5" s="38"/>
      <c r="R5" s="39"/>
      <c r="S5" s="40"/>
      <c r="T5" s="39"/>
      <c r="U5" s="25"/>
    </row>
    <row r="6" spans="1:26" ht="13.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Q6" s="38"/>
      <c r="R6" s="39"/>
      <c r="S6" s="40"/>
      <c r="T6" s="39"/>
      <c r="U6" s="25"/>
    </row>
    <row r="7" spans="1:26">
      <c r="A7" s="8" t="s">
        <v>306</v>
      </c>
      <c r="B7" s="9"/>
      <c r="C7" s="10" t="s">
        <v>307</v>
      </c>
      <c r="D7" s="9"/>
      <c r="E7" s="10" t="s">
        <v>308</v>
      </c>
      <c r="F7" s="9"/>
      <c r="G7" s="10" t="s">
        <v>309</v>
      </c>
      <c r="H7" s="9"/>
      <c r="I7" s="10" t="s">
        <v>310</v>
      </c>
      <c r="J7" s="9"/>
      <c r="K7" s="10" t="s">
        <v>311</v>
      </c>
      <c r="L7" s="9"/>
      <c r="M7" s="10" t="s">
        <v>312</v>
      </c>
      <c r="N7" s="9"/>
      <c r="O7" s="11" t="s">
        <v>313</v>
      </c>
      <c r="Q7" s="38"/>
      <c r="R7" s="39"/>
      <c r="S7" s="40"/>
      <c r="T7" s="39"/>
      <c r="U7" s="25"/>
    </row>
    <row r="8" spans="1:26">
      <c r="A8" s="12"/>
      <c r="B8" s="13"/>
      <c r="C8" s="13"/>
      <c r="D8" s="13"/>
      <c r="E8" s="13"/>
      <c r="F8" s="13"/>
      <c r="G8" s="13" t="s">
        <v>314</v>
      </c>
      <c r="H8" s="13"/>
      <c r="I8" s="13"/>
      <c r="J8" s="13"/>
      <c r="K8" s="13"/>
      <c r="L8" s="13"/>
      <c r="M8" s="13" t="s">
        <v>315</v>
      </c>
      <c r="N8" s="13"/>
      <c r="O8" s="14"/>
      <c r="Q8" s="38"/>
      <c r="R8" s="39"/>
      <c r="S8" s="40"/>
      <c r="T8" s="39"/>
      <c r="U8" s="25"/>
    </row>
    <row r="9" spans="1:26">
      <c r="A9" s="12" t="s">
        <v>316</v>
      </c>
      <c r="B9" s="13"/>
      <c r="C9" s="13" t="s">
        <v>317</v>
      </c>
      <c r="D9" s="13"/>
      <c r="E9" s="13" t="s">
        <v>318</v>
      </c>
      <c r="F9" s="13"/>
      <c r="G9" s="13" t="s">
        <v>319</v>
      </c>
      <c r="H9" s="13"/>
      <c r="I9" s="13" t="s">
        <v>320</v>
      </c>
      <c r="J9" s="13"/>
      <c r="K9" s="13" t="s">
        <v>321</v>
      </c>
      <c r="L9" s="13"/>
      <c r="M9" s="13" t="s">
        <v>322</v>
      </c>
      <c r="N9" s="13"/>
      <c r="O9" s="14" t="s">
        <v>323</v>
      </c>
    </row>
    <row r="10" spans="1:26">
      <c r="A10" s="15" t="s">
        <v>324</v>
      </c>
      <c r="B10" s="13"/>
      <c r="C10" s="16" t="s">
        <v>325</v>
      </c>
      <c r="D10" s="13"/>
      <c r="E10" s="16" t="s">
        <v>325</v>
      </c>
      <c r="F10" s="13"/>
      <c r="G10" s="17" t="s">
        <v>326</v>
      </c>
      <c r="H10" s="13"/>
      <c r="I10" s="16" t="s">
        <v>314</v>
      </c>
      <c r="J10" s="13"/>
      <c r="K10" s="16" t="s">
        <v>325</v>
      </c>
      <c r="L10" s="13"/>
      <c r="M10" s="17" t="s">
        <v>327</v>
      </c>
      <c r="N10" s="13"/>
      <c r="O10" s="18" t="s">
        <v>328</v>
      </c>
      <c r="S10" s="30" t="s">
        <v>337</v>
      </c>
      <c r="T10" s="30"/>
      <c r="U10" s="30" t="s">
        <v>338</v>
      </c>
      <c r="V10" s="30" t="s">
        <v>339</v>
      </c>
      <c r="W10" s="30" t="s">
        <v>340</v>
      </c>
      <c r="X10" s="30" t="s">
        <v>341</v>
      </c>
      <c r="Y10" s="30" t="s">
        <v>342</v>
      </c>
      <c r="Z10" s="30" t="s">
        <v>343</v>
      </c>
    </row>
    <row r="12" spans="1:26">
      <c r="A12">
        <f>+'4" W C'!E3*1000</f>
        <v>111000</v>
      </c>
      <c r="C12">
        <f>+'4" W C'!R3</f>
        <v>2</v>
      </c>
      <c r="E12">
        <f>+C12</f>
        <v>2</v>
      </c>
      <c r="G12" s="35">
        <f>+A12*C12</f>
        <v>222000</v>
      </c>
      <c r="H12" s="35"/>
      <c r="I12" s="35">
        <f>+G12</f>
        <v>222000</v>
      </c>
      <c r="K12">
        <f>$E$22-E12</f>
        <v>10</v>
      </c>
      <c r="M12" s="214">
        <f t="shared" ref="M12:M13" si="0">(A12*K12)+I12</f>
        <v>1332000</v>
      </c>
      <c r="N12" s="215"/>
      <c r="O12" s="216">
        <f>M12/$M$22</f>
        <v>0.69015544041450783</v>
      </c>
      <c r="Q12" s="31">
        <f>SUM(S12:V12)</f>
        <v>756.86</v>
      </c>
      <c r="S12" s="31">
        <f>$S$2*C12</f>
        <v>756.86</v>
      </c>
    </row>
    <row r="13" spans="1:26">
      <c r="A13">
        <f>+'4" W C'!E4*1000</f>
        <v>127000</v>
      </c>
      <c r="C13">
        <f>+'4" W C'!R4</f>
        <v>1</v>
      </c>
      <c r="E13">
        <f>+E12+C13</f>
        <v>3</v>
      </c>
      <c r="G13" s="35">
        <f>+A13*C13</f>
        <v>127000</v>
      </c>
      <c r="H13" s="35"/>
      <c r="I13" s="35">
        <f>+G13+I12</f>
        <v>349000</v>
      </c>
      <c r="K13">
        <f>$E$22-E13</f>
        <v>9</v>
      </c>
      <c r="M13" s="214">
        <f t="shared" si="0"/>
        <v>1492000</v>
      </c>
      <c r="N13" s="215"/>
      <c r="O13" s="216">
        <f>M13/$M$22</f>
        <v>0.77305699481865287</v>
      </c>
      <c r="Q13" s="31">
        <f t="shared" ref="Q13:Q22" si="1">SUM(S13:V13)</f>
        <v>378.43</v>
      </c>
      <c r="S13" s="31">
        <f t="shared" ref="S13:S22" si="2">$S$2*C13</f>
        <v>378.43</v>
      </c>
      <c r="V13">
        <f>$S$4*((A13-127000)/1000)*C13</f>
        <v>0</v>
      </c>
    </row>
    <row r="14" spans="1:26">
      <c r="A14">
        <f>+'4" W C'!E5*1000</f>
        <v>130000</v>
      </c>
      <c r="C14">
        <f>+'4" W C'!R5</f>
        <v>1</v>
      </c>
      <c r="E14">
        <f t="shared" ref="E14:E22" si="3">+E13+C14</f>
        <v>4</v>
      </c>
      <c r="G14" s="35">
        <f t="shared" ref="G14:G22" si="4">+A14*C14</f>
        <v>130000</v>
      </c>
      <c r="H14" s="35"/>
      <c r="I14" s="35">
        <f t="shared" ref="I14:I22" si="5">+G14+I13</f>
        <v>479000</v>
      </c>
      <c r="K14">
        <f t="shared" ref="K14:K22" si="6">$E$22-E14</f>
        <v>8</v>
      </c>
      <c r="M14" s="214">
        <f t="shared" ref="M14:M22" si="7">(A14*K14)+I14</f>
        <v>1519000</v>
      </c>
      <c r="N14" s="215"/>
      <c r="O14" s="216">
        <f t="shared" ref="O14:O22" si="8">M14/$M$22</f>
        <v>0.78704663212435233</v>
      </c>
      <c r="Q14" s="31">
        <f t="shared" si="1"/>
        <v>386.08</v>
      </c>
      <c r="S14" s="31">
        <f t="shared" si="2"/>
        <v>378.43</v>
      </c>
      <c r="V14">
        <f t="shared" ref="V14:V22" si="9">$S$4*((A14-127000)/1000)*C14</f>
        <v>7.6499999999999995</v>
      </c>
    </row>
    <row r="15" spans="1:26">
      <c r="A15">
        <f>+'4" W C'!E6*1000</f>
        <v>132000</v>
      </c>
      <c r="C15">
        <f>+'4" W C'!R6</f>
        <v>1</v>
      </c>
      <c r="E15">
        <f t="shared" si="3"/>
        <v>5</v>
      </c>
      <c r="G15" s="35">
        <f t="shared" si="4"/>
        <v>132000</v>
      </c>
      <c r="H15" s="35"/>
      <c r="I15" s="35">
        <f t="shared" si="5"/>
        <v>611000</v>
      </c>
      <c r="K15">
        <f t="shared" si="6"/>
        <v>7</v>
      </c>
      <c r="M15" s="214">
        <f t="shared" si="7"/>
        <v>1535000</v>
      </c>
      <c r="N15" s="215"/>
      <c r="O15" s="216">
        <f t="shared" si="8"/>
        <v>0.79533678756476689</v>
      </c>
      <c r="Q15" s="31">
        <f t="shared" si="1"/>
        <v>391.18</v>
      </c>
      <c r="S15" s="31">
        <f t="shared" si="2"/>
        <v>378.43</v>
      </c>
      <c r="V15">
        <f t="shared" si="9"/>
        <v>12.75</v>
      </c>
    </row>
    <row r="16" spans="1:26">
      <c r="A16">
        <f>+'4" W C'!E7*1000</f>
        <v>134000</v>
      </c>
      <c r="C16">
        <f>+'4" W C'!R7</f>
        <v>1</v>
      </c>
      <c r="E16">
        <f t="shared" si="3"/>
        <v>6</v>
      </c>
      <c r="G16" s="35">
        <f t="shared" si="4"/>
        <v>134000</v>
      </c>
      <c r="H16" s="35"/>
      <c r="I16" s="35">
        <f t="shared" si="5"/>
        <v>745000</v>
      </c>
      <c r="K16">
        <f t="shared" si="6"/>
        <v>6</v>
      </c>
      <c r="M16" s="214">
        <f t="shared" si="7"/>
        <v>1549000</v>
      </c>
      <c r="N16" s="215"/>
      <c r="O16" s="216">
        <f t="shared" si="8"/>
        <v>0.80259067357512959</v>
      </c>
      <c r="Q16" s="31">
        <f t="shared" si="1"/>
        <v>396.28000000000003</v>
      </c>
      <c r="S16" s="31">
        <f t="shared" si="2"/>
        <v>378.43</v>
      </c>
      <c r="V16">
        <f t="shared" si="9"/>
        <v>17.849999999999998</v>
      </c>
    </row>
    <row r="17" spans="1:22">
      <c r="A17">
        <f>+'4" W C'!E8*1000</f>
        <v>177000</v>
      </c>
      <c r="C17">
        <f>+'4" W C'!R8</f>
        <v>1</v>
      </c>
      <c r="E17">
        <f t="shared" si="3"/>
        <v>7</v>
      </c>
      <c r="G17" s="35">
        <f t="shared" si="4"/>
        <v>177000</v>
      </c>
      <c r="H17" s="35"/>
      <c r="I17" s="35">
        <f t="shared" si="5"/>
        <v>922000</v>
      </c>
      <c r="K17">
        <f t="shared" si="6"/>
        <v>5</v>
      </c>
      <c r="M17" s="214">
        <f t="shared" si="7"/>
        <v>1807000</v>
      </c>
      <c r="N17" s="215"/>
      <c r="O17" s="216">
        <f t="shared" si="8"/>
        <v>0.93626943005181351</v>
      </c>
      <c r="Q17" s="31">
        <f t="shared" si="1"/>
        <v>505.93</v>
      </c>
      <c r="S17" s="31">
        <f t="shared" si="2"/>
        <v>378.43</v>
      </c>
      <c r="V17">
        <f t="shared" si="9"/>
        <v>127.49999999999999</v>
      </c>
    </row>
    <row r="18" spans="1:22">
      <c r="A18">
        <f>+'4" W C'!E9*1000</f>
        <v>180000</v>
      </c>
      <c r="C18">
        <f>+'4" W C'!R9</f>
        <v>1</v>
      </c>
      <c r="E18">
        <f t="shared" si="3"/>
        <v>8</v>
      </c>
      <c r="G18" s="35">
        <f t="shared" si="4"/>
        <v>180000</v>
      </c>
      <c r="H18" s="35"/>
      <c r="I18" s="35">
        <f t="shared" si="5"/>
        <v>1102000</v>
      </c>
      <c r="K18">
        <f t="shared" si="6"/>
        <v>4</v>
      </c>
      <c r="M18" s="214">
        <f t="shared" si="7"/>
        <v>1822000</v>
      </c>
      <c r="N18" s="215"/>
      <c r="O18" s="216">
        <f t="shared" si="8"/>
        <v>0.94404145077720203</v>
      </c>
      <c r="Q18" s="31">
        <f t="shared" si="1"/>
        <v>513.57999999999993</v>
      </c>
      <c r="S18" s="31">
        <f t="shared" si="2"/>
        <v>378.43</v>
      </c>
      <c r="V18">
        <f t="shared" si="9"/>
        <v>135.14999999999998</v>
      </c>
    </row>
    <row r="19" spans="1:22">
      <c r="A19">
        <f>+'4" W C'!E10*1000</f>
        <v>184000</v>
      </c>
      <c r="C19">
        <f>+'4" W C'!R10</f>
        <v>1</v>
      </c>
      <c r="E19">
        <f t="shared" si="3"/>
        <v>9</v>
      </c>
      <c r="G19" s="35">
        <f t="shared" si="4"/>
        <v>184000</v>
      </c>
      <c r="H19" s="35"/>
      <c r="I19" s="35">
        <f t="shared" si="5"/>
        <v>1286000</v>
      </c>
      <c r="K19">
        <f t="shared" si="6"/>
        <v>3</v>
      </c>
      <c r="M19" s="214">
        <f t="shared" si="7"/>
        <v>1838000</v>
      </c>
      <c r="N19" s="215"/>
      <c r="O19" s="216">
        <f t="shared" si="8"/>
        <v>0.95233160621761659</v>
      </c>
      <c r="Q19" s="31">
        <f t="shared" si="1"/>
        <v>523.78</v>
      </c>
      <c r="S19" s="31">
        <f t="shared" si="2"/>
        <v>378.43</v>
      </c>
      <c r="V19">
        <f t="shared" si="9"/>
        <v>145.35</v>
      </c>
    </row>
    <row r="20" spans="1:22">
      <c r="A20">
        <f>+'4" W C'!E11*1000</f>
        <v>185000</v>
      </c>
      <c r="C20">
        <f>+'4" W C'!R11</f>
        <v>1</v>
      </c>
      <c r="E20">
        <f t="shared" si="3"/>
        <v>10</v>
      </c>
      <c r="G20" s="35">
        <f t="shared" si="4"/>
        <v>185000</v>
      </c>
      <c r="H20" s="35"/>
      <c r="I20" s="35">
        <f t="shared" si="5"/>
        <v>1471000</v>
      </c>
      <c r="K20">
        <f t="shared" si="6"/>
        <v>2</v>
      </c>
      <c r="M20" s="214">
        <f t="shared" si="7"/>
        <v>1841000</v>
      </c>
      <c r="N20" s="215"/>
      <c r="O20" s="216">
        <f t="shared" si="8"/>
        <v>0.95388601036269427</v>
      </c>
      <c r="Q20" s="31">
        <f t="shared" si="1"/>
        <v>526.32999999999993</v>
      </c>
      <c r="S20" s="31">
        <f t="shared" si="2"/>
        <v>378.43</v>
      </c>
      <c r="V20">
        <f t="shared" si="9"/>
        <v>147.89999999999998</v>
      </c>
    </row>
    <row r="21" spans="1:22">
      <c r="A21">
        <f>+'4" W C'!E12*1000</f>
        <v>223000</v>
      </c>
      <c r="C21">
        <f>+'4" W C'!R12</f>
        <v>1</v>
      </c>
      <c r="E21">
        <f t="shared" si="3"/>
        <v>11</v>
      </c>
      <c r="G21" s="35">
        <f t="shared" si="4"/>
        <v>223000</v>
      </c>
      <c r="H21" s="35"/>
      <c r="I21" s="35">
        <f t="shared" si="5"/>
        <v>1694000</v>
      </c>
      <c r="K21">
        <f t="shared" si="6"/>
        <v>1</v>
      </c>
      <c r="M21" s="214">
        <f t="shared" si="7"/>
        <v>1917000</v>
      </c>
      <c r="N21" s="215"/>
      <c r="O21" s="216">
        <f t="shared" si="8"/>
        <v>0.99326424870466323</v>
      </c>
      <c r="Q21" s="31">
        <f t="shared" si="1"/>
        <v>623.23</v>
      </c>
      <c r="S21" s="31">
        <f t="shared" si="2"/>
        <v>378.43</v>
      </c>
      <c r="V21">
        <f t="shared" si="9"/>
        <v>244.79999999999998</v>
      </c>
    </row>
    <row r="22" spans="1:22">
      <c r="A22">
        <f>+'4" W C'!E13*1000</f>
        <v>236000</v>
      </c>
      <c r="C22">
        <f>+'4" W C'!R13</f>
        <v>1</v>
      </c>
      <c r="E22">
        <f t="shared" si="3"/>
        <v>12</v>
      </c>
      <c r="G22" s="35">
        <f t="shared" si="4"/>
        <v>236000</v>
      </c>
      <c r="H22" s="35"/>
      <c r="I22" s="35">
        <f t="shared" si="5"/>
        <v>1930000</v>
      </c>
      <c r="K22">
        <f t="shared" si="6"/>
        <v>0</v>
      </c>
      <c r="M22" s="214">
        <f t="shared" si="7"/>
        <v>1930000</v>
      </c>
      <c r="N22" s="215"/>
      <c r="O22" s="216">
        <f t="shared" si="8"/>
        <v>1</v>
      </c>
      <c r="Q22" s="31">
        <f t="shared" si="1"/>
        <v>656.38</v>
      </c>
      <c r="S22" s="31">
        <f t="shared" si="2"/>
        <v>378.43</v>
      </c>
      <c r="V22">
        <f t="shared" si="9"/>
        <v>277.95</v>
      </c>
    </row>
    <row r="23" spans="1:22">
      <c r="M23" s="215"/>
      <c r="N23" s="215"/>
      <c r="O23" s="215"/>
    </row>
    <row r="24" spans="1:22">
      <c r="M24" s="215"/>
      <c r="N24" s="215"/>
      <c r="O24" s="215"/>
      <c r="Q24" s="31">
        <f>SUM(Q12:Q23)</f>
        <v>5658.06</v>
      </c>
      <c r="S24" s="31">
        <f>SUM(S12:S23)</f>
        <v>4541.16</v>
      </c>
      <c r="V24" s="31">
        <f>SUM(V12:V23)</f>
        <v>1116.8999999999999</v>
      </c>
    </row>
    <row r="26" spans="1:22">
      <c r="S26" s="31">
        <f>+S24/S2</f>
        <v>12</v>
      </c>
      <c r="V26" s="31">
        <f>+V24/S4</f>
        <v>438</v>
      </c>
    </row>
  </sheetData>
  <pageMargins left="0.7" right="0.7" top="0.75" bottom="0.75" header="0.3" footer="0.3"/>
  <pageSetup scale="94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R11"/>
  <sheetViews>
    <sheetView workbookViewId="0">
      <selection activeCell="E38" sqref="E38"/>
    </sheetView>
  </sheetViews>
  <sheetFormatPr defaultRowHeight="12.75"/>
  <sheetData>
    <row r="1" spans="1:18" s="1" customFormat="1" ht="12.75" customHeight="1">
      <c r="A1" s="1" t="s">
        <v>56</v>
      </c>
      <c r="B1" s="1" t="s">
        <v>55</v>
      </c>
      <c r="C1" s="1" t="s">
        <v>0</v>
      </c>
      <c r="D1" s="1" t="s">
        <v>54</v>
      </c>
      <c r="E1" s="1" t="s">
        <v>302</v>
      </c>
      <c r="F1" s="3" t="s">
        <v>1</v>
      </c>
      <c r="G1" s="3" t="s">
        <v>2</v>
      </c>
      <c r="H1" s="3" t="s">
        <v>3</v>
      </c>
      <c r="I1" s="3" t="s">
        <v>4</v>
      </c>
      <c r="J1" s="3" t="s">
        <v>5</v>
      </c>
      <c r="K1" s="3" t="s">
        <v>6</v>
      </c>
      <c r="L1" s="3" t="s">
        <v>7</v>
      </c>
      <c r="M1" s="3" t="s">
        <v>8</v>
      </c>
      <c r="N1" s="3" t="s">
        <v>9</v>
      </c>
      <c r="O1" s="3" t="s">
        <v>10</v>
      </c>
      <c r="P1" s="3" t="s">
        <v>11</v>
      </c>
      <c r="Q1" s="3" t="s">
        <v>12</v>
      </c>
      <c r="R1" s="1" t="s">
        <v>13</v>
      </c>
    </row>
    <row r="3" spans="1:18" s="1" customFormat="1" ht="12.75" customHeight="1">
      <c r="A3" s="3" t="s">
        <v>24</v>
      </c>
      <c r="B3" s="3" t="s">
        <v>25</v>
      </c>
      <c r="C3" s="3" t="s">
        <v>16</v>
      </c>
      <c r="D3" s="3" t="s">
        <v>45</v>
      </c>
      <c r="E3" s="3" t="s">
        <v>46</v>
      </c>
      <c r="G3" s="2">
        <v>1</v>
      </c>
      <c r="H3" s="2">
        <v>1</v>
      </c>
      <c r="R3" s="2">
        <v>2</v>
      </c>
    </row>
    <row r="4" spans="1:18" s="1" customFormat="1" ht="12.75" customHeight="1">
      <c r="A4" s="3" t="s">
        <v>24</v>
      </c>
      <c r="B4" s="3" t="s">
        <v>25</v>
      </c>
      <c r="C4" s="3" t="s">
        <v>16</v>
      </c>
      <c r="D4" s="3" t="s">
        <v>45</v>
      </c>
      <c r="E4" s="3" t="s">
        <v>111</v>
      </c>
      <c r="F4" s="2">
        <v>1</v>
      </c>
      <c r="R4" s="2">
        <v>1</v>
      </c>
    </row>
    <row r="5" spans="1:18" s="1" customFormat="1" ht="12.75" customHeight="1">
      <c r="A5" s="3" t="s">
        <v>24</v>
      </c>
      <c r="B5" s="3" t="s">
        <v>25</v>
      </c>
      <c r="C5" s="3" t="s">
        <v>16</v>
      </c>
      <c r="D5" s="3" t="s">
        <v>45</v>
      </c>
      <c r="E5" s="3" t="s">
        <v>109</v>
      </c>
      <c r="P5" s="2">
        <v>1</v>
      </c>
      <c r="R5" s="2">
        <v>1</v>
      </c>
    </row>
    <row r="6" spans="1:18" s="1" customFormat="1" ht="12.75" customHeight="1">
      <c r="A6" s="3" t="s">
        <v>24</v>
      </c>
      <c r="B6" s="3" t="s">
        <v>25</v>
      </c>
      <c r="C6" s="3" t="s">
        <v>16</v>
      </c>
      <c r="D6" s="3" t="s">
        <v>45</v>
      </c>
      <c r="E6" s="3" t="s">
        <v>107</v>
      </c>
      <c r="I6" s="2">
        <v>1</v>
      </c>
      <c r="R6" s="2">
        <v>1</v>
      </c>
    </row>
    <row r="7" spans="1:18" s="1" customFormat="1" ht="12.75" customHeight="1">
      <c r="A7" s="3" t="s">
        <v>24</v>
      </c>
      <c r="B7" s="3" t="s">
        <v>25</v>
      </c>
      <c r="C7" s="3" t="s">
        <v>16</v>
      </c>
      <c r="D7" s="3" t="s">
        <v>45</v>
      </c>
      <c r="E7" s="3" t="s">
        <v>104</v>
      </c>
      <c r="K7" s="2">
        <v>1</v>
      </c>
      <c r="R7" s="2">
        <v>1</v>
      </c>
    </row>
    <row r="8" spans="1:18" s="1" customFormat="1" ht="12.75" customHeight="1">
      <c r="A8" s="3" t="s">
        <v>24</v>
      </c>
      <c r="B8" s="3" t="s">
        <v>25</v>
      </c>
      <c r="C8" s="3" t="s">
        <v>16</v>
      </c>
      <c r="D8" s="3" t="s">
        <v>45</v>
      </c>
      <c r="E8" s="3" t="s">
        <v>102</v>
      </c>
      <c r="J8" s="2">
        <v>1</v>
      </c>
      <c r="Q8" s="2">
        <v>1</v>
      </c>
      <c r="R8" s="2">
        <v>2</v>
      </c>
    </row>
    <row r="9" spans="1:18" s="1" customFormat="1" ht="12.75" customHeight="1">
      <c r="A9" s="3" t="s">
        <v>24</v>
      </c>
      <c r="B9" s="3" t="s">
        <v>25</v>
      </c>
      <c r="C9" s="3" t="s">
        <v>16</v>
      </c>
      <c r="D9" s="3" t="s">
        <v>45</v>
      </c>
      <c r="E9" s="3" t="s">
        <v>88</v>
      </c>
      <c r="M9" s="2">
        <v>1</v>
      </c>
      <c r="R9" s="2">
        <v>1</v>
      </c>
    </row>
    <row r="10" spans="1:18" s="1" customFormat="1" ht="12.75" customHeight="1">
      <c r="A10" s="3" t="s">
        <v>24</v>
      </c>
      <c r="B10" s="3" t="s">
        <v>25</v>
      </c>
      <c r="C10" s="3" t="s">
        <v>16</v>
      </c>
      <c r="D10" s="3" t="s">
        <v>45</v>
      </c>
      <c r="E10" s="3" t="s">
        <v>84</v>
      </c>
      <c r="L10" s="2">
        <v>1</v>
      </c>
      <c r="R10" s="2">
        <v>1</v>
      </c>
    </row>
    <row r="11" spans="1:18" s="1" customFormat="1" ht="12.75" customHeight="1">
      <c r="A11" s="3" t="s">
        <v>24</v>
      </c>
      <c r="B11" s="3" t="s">
        <v>25</v>
      </c>
      <c r="C11" s="3" t="s">
        <v>16</v>
      </c>
      <c r="D11" s="3" t="s">
        <v>45</v>
      </c>
      <c r="E11" s="3" t="s">
        <v>80</v>
      </c>
      <c r="N11" s="2">
        <v>1</v>
      </c>
      <c r="O11" s="2">
        <v>1</v>
      </c>
      <c r="R11" s="2">
        <v>2</v>
      </c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>
  <dimension ref="A1:Z24"/>
  <sheetViews>
    <sheetView view="pageBreakPreview" zoomScale="115" zoomScaleNormal="100" zoomScaleSheetLayoutView="115" workbookViewId="0">
      <pane xSplit="2" ySplit="10" topLeftCell="F11" activePane="bottomRight" state="frozen"/>
      <selection activeCell="K87" sqref="K87"/>
      <selection pane="topRight" activeCell="K87" sqref="K87"/>
      <selection pane="bottomLeft" activeCell="K87" sqref="K87"/>
      <selection pane="bottomRight" activeCell="K87" sqref="K87"/>
    </sheetView>
  </sheetViews>
  <sheetFormatPr defaultRowHeight="12.75"/>
  <cols>
    <col min="1" max="1" width="14.28515625" customWidth="1"/>
    <col min="2" max="2" width="0.85546875" customWidth="1"/>
    <col min="3" max="3" width="10" bestFit="1" customWidth="1"/>
    <col min="4" max="4" width="0.85546875" customWidth="1"/>
    <col min="5" max="5" width="10.5703125" bestFit="1" customWidth="1"/>
    <col min="6" max="6" width="0.85546875" customWidth="1"/>
    <col min="7" max="7" width="9.85546875" bestFit="1" customWidth="1"/>
    <col min="8" max="8" width="0.85546875" customWidth="1"/>
    <col min="9" max="9" width="10" bestFit="1" customWidth="1"/>
    <col min="10" max="10" width="0.85546875" customWidth="1"/>
    <col min="11" max="11" width="8.7109375" bestFit="1" customWidth="1"/>
    <col min="12" max="12" width="0.85546875" customWidth="1"/>
    <col min="13" max="13" width="11.7109375" bestFit="1" customWidth="1"/>
    <col min="14" max="14" width="0.85546875" customWidth="1"/>
    <col min="15" max="15" width="13.140625" customWidth="1"/>
    <col min="16" max="16" width="1.140625" customWidth="1"/>
    <col min="17" max="17" width="20.28515625" bestFit="1" customWidth="1"/>
    <col min="18" max="18" width="1" customWidth="1"/>
    <col min="19" max="19" width="13" bestFit="1" customWidth="1"/>
    <col min="20" max="20" width="0.85546875" customWidth="1"/>
  </cols>
  <sheetData>
    <row r="1" spans="1:26">
      <c r="A1" s="5" t="s">
        <v>303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 t="s">
        <v>344</v>
      </c>
      <c r="U1" s="25"/>
    </row>
    <row r="2" spans="1:26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Q2" s="25" t="s">
        <v>329</v>
      </c>
      <c r="R2" s="25"/>
      <c r="S2" s="26">
        <v>378.43</v>
      </c>
      <c r="T2" s="25"/>
      <c r="U2" s="25"/>
    </row>
    <row r="3" spans="1:26">
      <c r="A3" s="7" t="s">
        <v>520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 t="s">
        <v>364</v>
      </c>
      <c r="Q3" s="27" t="s">
        <v>362</v>
      </c>
      <c r="R3" s="25"/>
      <c r="S3" s="26">
        <v>0</v>
      </c>
      <c r="T3" s="25" t="s">
        <v>331</v>
      </c>
      <c r="U3" s="25"/>
    </row>
    <row r="4" spans="1:26">
      <c r="A4" s="7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Q4" s="28" t="s">
        <v>363</v>
      </c>
      <c r="R4" s="25"/>
      <c r="S4" s="26">
        <v>2.5499999999999998</v>
      </c>
      <c r="T4" s="25" t="s">
        <v>331</v>
      </c>
      <c r="U4" s="25"/>
    </row>
    <row r="5" spans="1:26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Q5" s="38"/>
      <c r="R5" s="39"/>
      <c r="S5" s="40"/>
      <c r="T5" s="39"/>
      <c r="U5" s="25"/>
    </row>
    <row r="6" spans="1:26" ht="13.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Q6" s="38"/>
      <c r="R6" s="39"/>
      <c r="S6" s="40"/>
      <c r="T6" s="39"/>
      <c r="U6" s="25"/>
    </row>
    <row r="7" spans="1:26">
      <c r="A7" s="8" t="s">
        <v>306</v>
      </c>
      <c r="B7" s="9"/>
      <c r="C7" s="10" t="s">
        <v>307</v>
      </c>
      <c r="D7" s="9"/>
      <c r="E7" s="10" t="s">
        <v>308</v>
      </c>
      <c r="F7" s="9"/>
      <c r="G7" s="10" t="s">
        <v>309</v>
      </c>
      <c r="H7" s="9"/>
      <c r="I7" s="10" t="s">
        <v>310</v>
      </c>
      <c r="J7" s="9"/>
      <c r="K7" s="10" t="s">
        <v>311</v>
      </c>
      <c r="L7" s="9"/>
      <c r="M7" s="10" t="s">
        <v>312</v>
      </c>
      <c r="N7" s="9"/>
      <c r="O7" s="11" t="s">
        <v>313</v>
      </c>
      <c r="Q7" s="38"/>
      <c r="R7" s="39"/>
      <c r="S7" s="40"/>
      <c r="T7" s="39"/>
      <c r="U7" s="25"/>
    </row>
    <row r="8" spans="1:26">
      <c r="A8" s="12"/>
      <c r="B8" s="13"/>
      <c r="C8" s="13"/>
      <c r="D8" s="13"/>
      <c r="E8" s="13"/>
      <c r="F8" s="13"/>
      <c r="G8" s="13" t="s">
        <v>314</v>
      </c>
      <c r="H8" s="13"/>
      <c r="I8" s="13"/>
      <c r="J8" s="13"/>
      <c r="K8" s="13"/>
      <c r="L8" s="13"/>
      <c r="M8" s="13" t="s">
        <v>315</v>
      </c>
      <c r="N8" s="13"/>
      <c r="O8" s="14"/>
      <c r="Q8" s="38"/>
      <c r="R8" s="39"/>
      <c r="S8" s="40"/>
      <c r="T8" s="39"/>
      <c r="U8" s="25"/>
    </row>
    <row r="9" spans="1:26">
      <c r="A9" s="12" t="s">
        <v>316</v>
      </c>
      <c r="B9" s="13"/>
      <c r="C9" s="13" t="s">
        <v>317</v>
      </c>
      <c r="D9" s="13"/>
      <c r="E9" s="13" t="s">
        <v>318</v>
      </c>
      <c r="F9" s="13"/>
      <c r="G9" s="13" t="s">
        <v>319</v>
      </c>
      <c r="H9" s="13"/>
      <c r="I9" s="13" t="s">
        <v>320</v>
      </c>
      <c r="J9" s="13"/>
      <c r="K9" s="13" t="s">
        <v>321</v>
      </c>
      <c r="L9" s="13"/>
      <c r="M9" s="13" t="s">
        <v>322</v>
      </c>
      <c r="N9" s="13"/>
      <c r="O9" s="14" t="s">
        <v>323</v>
      </c>
    </row>
    <row r="10" spans="1:26">
      <c r="A10" s="15" t="s">
        <v>324</v>
      </c>
      <c r="B10" s="13"/>
      <c r="C10" s="16" t="s">
        <v>325</v>
      </c>
      <c r="D10" s="13"/>
      <c r="E10" s="16" t="s">
        <v>325</v>
      </c>
      <c r="F10" s="13"/>
      <c r="G10" s="17" t="s">
        <v>326</v>
      </c>
      <c r="H10" s="13"/>
      <c r="I10" s="16" t="s">
        <v>314</v>
      </c>
      <c r="J10" s="13"/>
      <c r="K10" s="16" t="s">
        <v>325</v>
      </c>
      <c r="L10" s="13"/>
      <c r="M10" s="17" t="s">
        <v>327</v>
      </c>
      <c r="N10" s="13"/>
      <c r="O10" s="18" t="s">
        <v>328</v>
      </c>
      <c r="S10" s="30" t="s">
        <v>337</v>
      </c>
      <c r="T10" s="30"/>
      <c r="U10" s="30" t="s">
        <v>338</v>
      </c>
      <c r="V10" s="30" t="s">
        <v>339</v>
      </c>
      <c r="W10" s="30" t="s">
        <v>340</v>
      </c>
      <c r="X10" s="30" t="s">
        <v>341</v>
      </c>
      <c r="Y10" s="30" t="s">
        <v>342</v>
      </c>
      <c r="Z10" s="30" t="s">
        <v>343</v>
      </c>
    </row>
    <row r="12" spans="1:26">
      <c r="A12">
        <f>+'4" W Gov'!E3*1000</f>
        <v>7000</v>
      </c>
      <c r="C12">
        <f>+'4" W Gov'!R3</f>
        <v>2</v>
      </c>
      <c r="E12">
        <f t="shared" ref="E12:E13" si="0">+E11+C12</f>
        <v>2</v>
      </c>
      <c r="G12" s="35">
        <f t="shared" ref="G12:G13" si="1">+A12*C12</f>
        <v>14000</v>
      </c>
      <c r="H12" s="35"/>
      <c r="I12" s="35">
        <f t="shared" ref="I12:I13" si="2">+G12+I11</f>
        <v>14000</v>
      </c>
      <c r="K12">
        <f>$E$20-E12</f>
        <v>10</v>
      </c>
      <c r="M12" s="214">
        <f t="shared" ref="M12:M13" si="3">(A12*K12)+I12</f>
        <v>84000</v>
      </c>
      <c r="N12" s="215"/>
      <c r="O12" s="216">
        <f>M12/$M$20</f>
        <v>0.22520107238605899</v>
      </c>
      <c r="Q12">
        <f>SUM(S12:Z12)</f>
        <v>756.86</v>
      </c>
      <c r="S12" s="41">
        <f>+$S$2*C12</f>
        <v>756.86</v>
      </c>
    </row>
    <row r="13" spans="1:26">
      <c r="A13">
        <f>+'4" W Gov'!E4*1000</f>
        <v>20000</v>
      </c>
      <c r="C13">
        <f>+'4" W Gov'!R4</f>
        <v>1</v>
      </c>
      <c r="E13">
        <f t="shared" si="0"/>
        <v>3</v>
      </c>
      <c r="G13" s="35">
        <f t="shared" si="1"/>
        <v>20000</v>
      </c>
      <c r="H13" s="35"/>
      <c r="I13" s="35">
        <f t="shared" si="2"/>
        <v>34000</v>
      </c>
      <c r="K13">
        <f>$E$20-E13</f>
        <v>9</v>
      </c>
      <c r="M13" s="214">
        <f t="shared" si="3"/>
        <v>214000</v>
      </c>
      <c r="N13" s="215"/>
      <c r="O13" s="216">
        <f>M13/$M$20</f>
        <v>0.57372654155495983</v>
      </c>
      <c r="Q13">
        <f t="shared" ref="Q13:Q20" si="4">SUM(S13:Z13)</f>
        <v>378.43</v>
      </c>
      <c r="S13" s="41">
        <f t="shared" ref="S13:S20" si="5">+$S$2*C13</f>
        <v>378.43</v>
      </c>
    </row>
    <row r="14" spans="1:26">
      <c r="A14">
        <f>+'4" W Gov'!E5*1000</f>
        <v>23000</v>
      </c>
      <c r="C14">
        <f>+'4" W Gov'!R5</f>
        <v>1</v>
      </c>
      <c r="E14">
        <f t="shared" ref="E14:E20" si="6">+E13+C14</f>
        <v>4</v>
      </c>
      <c r="G14" s="35">
        <f t="shared" ref="G14:G20" si="7">+A14*C14</f>
        <v>23000</v>
      </c>
      <c r="H14" s="35"/>
      <c r="I14" s="35">
        <f t="shared" ref="I14:I20" si="8">+G14+I13</f>
        <v>57000</v>
      </c>
      <c r="K14">
        <f t="shared" ref="K14:K20" si="9">$E$20-E14</f>
        <v>8</v>
      </c>
      <c r="M14" s="214">
        <f t="shared" ref="M14:M20" si="10">(A14*K14)+I14</f>
        <v>241000</v>
      </c>
      <c r="N14" s="215"/>
      <c r="O14" s="216">
        <f t="shared" ref="O14:O20" si="11">M14/$M$20</f>
        <v>0.64611260053619302</v>
      </c>
      <c r="Q14">
        <f t="shared" si="4"/>
        <v>378.43</v>
      </c>
      <c r="S14" s="41">
        <f t="shared" si="5"/>
        <v>378.43</v>
      </c>
    </row>
    <row r="15" spans="1:26">
      <c r="A15">
        <f>+'4" W Gov'!E6*1000</f>
        <v>25000</v>
      </c>
      <c r="C15">
        <f>+'4" W Gov'!R6</f>
        <v>1</v>
      </c>
      <c r="E15">
        <f t="shared" si="6"/>
        <v>5</v>
      </c>
      <c r="G15" s="35">
        <f t="shared" si="7"/>
        <v>25000</v>
      </c>
      <c r="H15" s="35"/>
      <c r="I15" s="35">
        <f t="shared" si="8"/>
        <v>82000</v>
      </c>
      <c r="K15">
        <f t="shared" si="9"/>
        <v>7</v>
      </c>
      <c r="M15" s="214">
        <f t="shared" si="10"/>
        <v>257000</v>
      </c>
      <c r="N15" s="215"/>
      <c r="O15" s="216">
        <f t="shared" si="11"/>
        <v>0.68900804289544237</v>
      </c>
      <c r="Q15">
        <f t="shared" si="4"/>
        <v>378.43</v>
      </c>
      <c r="S15" s="41">
        <f t="shared" si="5"/>
        <v>378.43</v>
      </c>
    </row>
    <row r="16" spans="1:26">
      <c r="A16">
        <f>+'4" W Gov'!E7*1000</f>
        <v>28000</v>
      </c>
      <c r="C16">
        <f>+'4" W Gov'!R7</f>
        <v>1</v>
      </c>
      <c r="E16">
        <f t="shared" si="6"/>
        <v>6</v>
      </c>
      <c r="G16" s="35">
        <f t="shared" si="7"/>
        <v>28000</v>
      </c>
      <c r="H16" s="35"/>
      <c r="I16" s="35">
        <f t="shared" si="8"/>
        <v>110000</v>
      </c>
      <c r="K16">
        <f t="shared" si="9"/>
        <v>6</v>
      </c>
      <c r="M16" s="214">
        <f t="shared" si="10"/>
        <v>278000</v>
      </c>
      <c r="N16" s="215"/>
      <c r="O16" s="216">
        <f t="shared" si="11"/>
        <v>0.74530831099195716</v>
      </c>
      <c r="Q16">
        <f t="shared" si="4"/>
        <v>378.43</v>
      </c>
      <c r="S16" s="41">
        <f t="shared" si="5"/>
        <v>378.43</v>
      </c>
    </row>
    <row r="17" spans="1:19">
      <c r="A17">
        <f>+'4" W Gov'!E8*1000</f>
        <v>30000</v>
      </c>
      <c r="C17">
        <f>+'4" W Gov'!R8</f>
        <v>2</v>
      </c>
      <c r="E17">
        <f t="shared" si="6"/>
        <v>8</v>
      </c>
      <c r="G17" s="35">
        <f t="shared" si="7"/>
        <v>60000</v>
      </c>
      <c r="H17" s="35"/>
      <c r="I17" s="35">
        <f t="shared" si="8"/>
        <v>170000</v>
      </c>
      <c r="K17">
        <f t="shared" si="9"/>
        <v>4</v>
      </c>
      <c r="M17" s="214">
        <f t="shared" si="10"/>
        <v>290000</v>
      </c>
      <c r="N17" s="215"/>
      <c r="O17" s="216">
        <f t="shared" si="11"/>
        <v>0.77747989276139406</v>
      </c>
      <c r="Q17">
        <f t="shared" si="4"/>
        <v>756.86</v>
      </c>
      <c r="S17" s="41">
        <f t="shared" si="5"/>
        <v>756.86</v>
      </c>
    </row>
    <row r="18" spans="1:19">
      <c r="A18">
        <f>+'4" W Gov'!E9*1000</f>
        <v>45000</v>
      </c>
      <c r="C18">
        <f>+'4" W Gov'!R9</f>
        <v>1</v>
      </c>
      <c r="E18">
        <f t="shared" si="6"/>
        <v>9</v>
      </c>
      <c r="G18" s="35">
        <f t="shared" si="7"/>
        <v>45000</v>
      </c>
      <c r="H18" s="35"/>
      <c r="I18" s="35">
        <f t="shared" si="8"/>
        <v>215000</v>
      </c>
      <c r="K18">
        <f t="shared" si="9"/>
        <v>3</v>
      </c>
      <c r="M18" s="214">
        <f t="shared" si="10"/>
        <v>350000</v>
      </c>
      <c r="N18" s="215"/>
      <c r="O18" s="216">
        <f t="shared" si="11"/>
        <v>0.93833780160857905</v>
      </c>
      <c r="Q18">
        <f t="shared" si="4"/>
        <v>378.43</v>
      </c>
      <c r="S18" s="41">
        <f t="shared" si="5"/>
        <v>378.43</v>
      </c>
    </row>
    <row r="19" spans="1:19">
      <c r="A19">
        <f>+'4" W Gov'!E10*1000</f>
        <v>50000</v>
      </c>
      <c r="C19">
        <f>+'4" W Gov'!R10</f>
        <v>1</v>
      </c>
      <c r="E19">
        <f t="shared" si="6"/>
        <v>10</v>
      </c>
      <c r="G19" s="35">
        <f t="shared" si="7"/>
        <v>50000</v>
      </c>
      <c r="H19" s="35"/>
      <c r="I19" s="35">
        <f t="shared" si="8"/>
        <v>265000</v>
      </c>
      <c r="K19">
        <f t="shared" si="9"/>
        <v>2</v>
      </c>
      <c r="M19" s="214">
        <f t="shared" si="10"/>
        <v>365000</v>
      </c>
      <c r="N19" s="215"/>
      <c r="O19" s="216">
        <f t="shared" si="11"/>
        <v>0.97855227882037532</v>
      </c>
      <c r="Q19">
        <f t="shared" si="4"/>
        <v>378.43</v>
      </c>
      <c r="S19" s="41">
        <f t="shared" si="5"/>
        <v>378.43</v>
      </c>
    </row>
    <row r="20" spans="1:19">
      <c r="A20">
        <f>+'4" W Gov'!E11*1000</f>
        <v>54000</v>
      </c>
      <c r="C20">
        <f>+'4" W Gov'!R11</f>
        <v>2</v>
      </c>
      <c r="E20">
        <f t="shared" si="6"/>
        <v>12</v>
      </c>
      <c r="G20" s="35">
        <f t="shared" si="7"/>
        <v>108000</v>
      </c>
      <c r="H20" s="35"/>
      <c r="I20" s="35">
        <f t="shared" si="8"/>
        <v>373000</v>
      </c>
      <c r="K20">
        <f t="shared" si="9"/>
        <v>0</v>
      </c>
      <c r="M20" s="214">
        <f t="shared" si="10"/>
        <v>373000</v>
      </c>
      <c r="N20" s="215"/>
      <c r="O20" s="216">
        <f t="shared" si="11"/>
        <v>1</v>
      </c>
      <c r="Q20">
        <f t="shared" si="4"/>
        <v>756.86</v>
      </c>
      <c r="S20" s="41">
        <f t="shared" si="5"/>
        <v>756.86</v>
      </c>
    </row>
    <row r="21" spans="1:19">
      <c r="M21" s="215"/>
      <c r="N21" s="215"/>
      <c r="O21" s="215"/>
    </row>
    <row r="22" spans="1:19">
      <c r="Q22">
        <f>SUM(Q12:Q21)</f>
        <v>4541.16</v>
      </c>
      <c r="S22">
        <f>SUM(S12:S21)</f>
        <v>4541.16</v>
      </c>
    </row>
    <row r="24" spans="1:19">
      <c r="S24" s="31">
        <f>+S22/S2</f>
        <v>12</v>
      </c>
    </row>
  </sheetData>
  <pageMargins left="0.7" right="0.7" top="0.75" bottom="0.75" header="0.3" footer="0.3"/>
  <pageSetup scale="96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R14"/>
  <sheetViews>
    <sheetView workbookViewId="0">
      <selection sqref="A1:XFD1"/>
    </sheetView>
  </sheetViews>
  <sheetFormatPr defaultRowHeight="12.75"/>
  <sheetData>
    <row r="1" spans="1:18" s="1" customFormat="1" ht="12.75" customHeight="1">
      <c r="A1" s="1" t="s">
        <v>56</v>
      </c>
      <c r="B1" s="1" t="s">
        <v>55</v>
      </c>
      <c r="C1" s="1" t="s">
        <v>0</v>
      </c>
      <c r="D1" s="1" t="s">
        <v>54</v>
      </c>
      <c r="E1" s="1" t="s">
        <v>302</v>
      </c>
      <c r="F1" s="3" t="s">
        <v>1</v>
      </c>
      <c r="G1" s="3" t="s">
        <v>2</v>
      </c>
      <c r="H1" s="3" t="s">
        <v>3</v>
      </c>
      <c r="I1" s="3" t="s">
        <v>4</v>
      </c>
      <c r="J1" s="3" t="s">
        <v>5</v>
      </c>
      <c r="K1" s="3" t="s">
        <v>6</v>
      </c>
      <c r="L1" s="3" t="s">
        <v>7</v>
      </c>
      <c r="M1" s="3" t="s">
        <v>8</v>
      </c>
      <c r="N1" s="3" t="s">
        <v>9</v>
      </c>
      <c r="O1" s="3" t="s">
        <v>10</v>
      </c>
      <c r="P1" s="3" t="s">
        <v>11</v>
      </c>
      <c r="Q1" s="3" t="s">
        <v>12</v>
      </c>
      <c r="R1" s="1" t="s">
        <v>13</v>
      </c>
    </row>
    <row r="3" spans="1:18" s="1" customFormat="1" ht="12.75" customHeight="1">
      <c r="A3" s="3" t="s">
        <v>34</v>
      </c>
      <c r="B3" s="3" t="s">
        <v>35</v>
      </c>
      <c r="C3" s="3" t="s">
        <v>36</v>
      </c>
      <c r="D3" s="3" t="s">
        <v>45</v>
      </c>
      <c r="E3" s="3" t="s">
        <v>149</v>
      </c>
      <c r="H3" s="2">
        <v>1</v>
      </c>
      <c r="R3" s="2">
        <v>1</v>
      </c>
    </row>
    <row r="4" spans="1:18" s="1" customFormat="1" ht="12.75" customHeight="1">
      <c r="A4" s="3" t="s">
        <v>34</v>
      </c>
      <c r="B4" s="3" t="s">
        <v>35</v>
      </c>
      <c r="C4" s="3" t="s">
        <v>36</v>
      </c>
      <c r="D4" s="3" t="s">
        <v>45</v>
      </c>
      <c r="E4" s="3" t="s">
        <v>181</v>
      </c>
      <c r="Q4" s="2">
        <v>1</v>
      </c>
      <c r="R4" s="2">
        <v>1</v>
      </c>
    </row>
    <row r="5" spans="1:18" s="1" customFormat="1" ht="12.75" customHeight="1">
      <c r="A5" s="3" t="s">
        <v>34</v>
      </c>
      <c r="B5" s="3" t="s">
        <v>35</v>
      </c>
      <c r="C5" s="3" t="s">
        <v>36</v>
      </c>
      <c r="D5" s="3" t="s">
        <v>45</v>
      </c>
      <c r="E5" s="3" t="s">
        <v>180</v>
      </c>
      <c r="I5" s="2">
        <v>1</v>
      </c>
      <c r="R5" s="2">
        <v>1</v>
      </c>
    </row>
    <row r="6" spans="1:18" s="1" customFormat="1" ht="12.75" customHeight="1">
      <c r="A6" s="3" t="s">
        <v>34</v>
      </c>
      <c r="B6" s="3" t="s">
        <v>35</v>
      </c>
      <c r="C6" s="3" t="s">
        <v>36</v>
      </c>
      <c r="D6" s="3" t="s">
        <v>45</v>
      </c>
      <c r="E6" s="3" t="s">
        <v>179</v>
      </c>
      <c r="O6" s="2">
        <v>1</v>
      </c>
      <c r="R6" s="2">
        <v>1</v>
      </c>
    </row>
    <row r="7" spans="1:18" s="1" customFormat="1" ht="12.75" customHeight="1">
      <c r="A7" s="3" t="s">
        <v>34</v>
      </c>
      <c r="B7" s="3" t="s">
        <v>35</v>
      </c>
      <c r="C7" s="3" t="s">
        <v>36</v>
      </c>
      <c r="D7" s="3" t="s">
        <v>45</v>
      </c>
      <c r="E7" s="3" t="s">
        <v>65</v>
      </c>
      <c r="P7" s="2">
        <v>1</v>
      </c>
      <c r="R7" s="2">
        <v>1</v>
      </c>
    </row>
    <row r="8" spans="1:18" s="1" customFormat="1" ht="12.75" customHeight="1">
      <c r="A8" s="3" t="s">
        <v>34</v>
      </c>
      <c r="B8" s="3" t="s">
        <v>35</v>
      </c>
      <c r="C8" s="3" t="s">
        <v>36</v>
      </c>
      <c r="D8" s="3" t="s">
        <v>45</v>
      </c>
      <c r="E8" s="3" t="s">
        <v>64</v>
      </c>
      <c r="G8" s="2">
        <v>1</v>
      </c>
      <c r="R8" s="2">
        <v>1</v>
      </c>
    </row>
    <row r="9" spans="1:18" s="1" customFormat="1" ht="12.75" customHeight="1">
      <c r="A9" s="3" t="s">
        <v>34</v>
      </c>
      <c r="B9" s="3" t="s">
        <v>35</v>
      </c>
      <c r="C9" s="3" t="s">
        <v>36</v>
      </c>
      <c r="D9" s="3" t="s">
        <v>45</v>
      </c>
      <c r="E9" s="3" t="s">
        <v>178</v>
      </c>
      <c r="N9" s="2">
        <v>1</v>
      </c>
      <c r="R9" s="2">
        <v>1</v>
      </c>
    </row>
    <row r="10" spans="1:18" s="1" customFormat="1" ht="12.75" customHeight="1">
      <c r="A10" s="3" t="s">
        <v>34</v>
      </c>
      <c r="B10" s="3" t="s">
        <v>35</v>
      </c>
      <c r="C10" s="3" t="s">
        <v>36</v>
      </c>
      <c r="D10" s="3" t="s">
        <v>45</v>
      </c>
      <c r="E10" s="3" t="s">
        <v>167</v>
      </c>
      <c r="K10" s="2">
        <v>1</v>
      </c>
      <c r="R10" s="2">
        <v>1</v>
      </c>
    </row>
    <row r="11" spans="1:18" s="1" customFormat="1" ht="12.75" customHeight="1">
      <c r="A11" s="3" t="s">
        <v>34</v>
      </c>
      <c r="B11" s="3" t="s">
        <v>35</v>
      </c>
      <c r="C11" s="3" t="s">
        <v>36</v>
      </c>
      <c r="D11" s="3" t="s">
        <v>45</v>
      </c>
      <c r="E11" s="3" t="s">
        <v>177</v>
      </c>
      <c r="J11" s="2">
        <v>1</v>
      </c>
      <c r="R11" s="2">
        <v>1</v>
      </c>
    </row>
    <row r="12" spans="1:18" s="1" customFormat="1" ht="12.75" customHeight="1">
      <c r="A12" s="3" t="s">
        <v>34</v>
      </c>
      <c r="B12" s="3" t="s">
        <v>35</v>
      </c>
      <c r="C12" s="3" t="s">
        <v>36</v>
      </c>
      <c r="D12" s="3" t="s">
        <v>45</v>
      </c>
      <c r="E12" s="3" t="s">
        <v>176</v>
      </c>
      <c r="M12" s="2">
        <v>1</v>
      </c>
      <c r="R12" s="2">
        <v>1</v>
      </c>
    </row>
    <row r="13" spans="1:18" s="1" customFormat="1" ht="12.75" customHeight="1">
      <c r="A13" s="3" t="s">
        <v>34</v>
      </c>
      <c r="B13" s="3" t="s">
        <v>35</v>
      </c>
      <c r="C13" s="3" t="s">
        <v>36</v>
      </c>
      <c r="D13" s="3" t="s">
        <v>45</v>
      </c>
      <c r="E13" s="3" t="s">
        <v>175</v>
      </c>
      <c r="L13" s="2">
        <v>1</v>
      </c>
      <c r="R13" s="2">
        <v>1</v>
      </c>
    </row>
    <row r="14" spans="1:18" s="1" customFormat="1" ht="12.75" customHeight="1">
      <c r="A14" s="3" t="s">
        <v>34</v>
      </c>
      <c r="B14" s="3" t="s">
        <v>35</v>
      </c>
      <c r="C14" s="3" t="s">
        <v>36</v>
      </c>
      <c r="D14" s="3" t="s">
        <v>45</v>
      </c>
      <c r="E14" s="3" t="s">
        <v>174</v>
      </c>
      <c r="F14" s="2">
        <v>1</v>
      </c>
      <c r="R14" s="2">
        <v>1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>
  <dimension ref="A1:Z27"/>
  <sheetViews>
    <sheetView view="pageBreakPreview" zoomScale="115" zoomScaleNormal="100" zoomScaleSheetLayoutView="115" workbookViewId="0">
      <pane xSplit="2" ySplit="10" topLeftCell="C11" activePane="bottomRight" state="frozen"/>
      <selection activeCell="K87" sqref="K87"/>
      <selection pane="topRight" activeCell="K87" sqref="K87"/>
      <selection pane="bottomLeft" activeCell="K87" sqref="K87"/>
      <selection pane="bottomRight" activeCell="K87" sqref="K87"/>
    </sheetView>
  </sheetViews>
  <sheetFormatPr defaultRowHeight="12.75"/>
  <cols>
    <col min="1" max="1" width="14" customWidth="1"/>
    <col min="2" max="2" width="0.7109375" customWidth="1"/>
    <col min="3" max="3" width="10" bestFit="1" customWidth="1"/>
    <col min="4" max="4" width="0.7109375" customWidth="1"/>
    <col min="5" max="5" width="10.5703125" bestFit="1" customWidth="1"/>
    <col min="6" max="6" width="0.7109375" customWidth="1"/>
    <col min="7" max="7" width="9.85546875" bestFit="1" customWidth="1"/>
    <col min="8" max="8" width="0.7109375" customWidth="1"/>
    <col min="9" max="9" width="10" bestFit="1" customWidth="1"/>
    <col min="10" max="10" width="0.7109375" customWidth="1"/>
    <col min="11" max="11" width="8.5703125" bestFit="1" customWidth="1"/>
    <col min="12" max="12" width="0.7109375" customWidth="1"/>
    <col min="13" max="13" width="11.7109375" bestFit="1" customWidth="1"/>
    <col min="14" max="14" width="0.7109375" customWidth="1"/>
    <col min="15" max="15" width="12.85546875" customWidth="1"/>
    <col min="16" max="16" width="1.28515625" customWidth="1"/>
    <col min="17" max="17" width="20.140625" bestFit="1" customWidth="1"/>
    <col min="18" max="18" width="1.28515625" customWidth="1"/>
    <col min="19" max="19" width="12.85546875" bestFit="1" customWidth="1"/>
    <col min="20" max="20" width="1.28515625" customWidth="1"/>
  </cols>
  <sheetData>
    <row r="1" spans="1:26">
      <c r="A1" s="5" t="s">
        <v>303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 t="s">
        <v>344</v>
      </c>
      <c r="U1" s="25"/>
    </row>
    <row r="2" spans="1:26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Q2" s="25" t="s">
        <v>329</v>
      </c>
      <c r="R2" s="25"/>
      <c r="S2" s="26">
        <v>378.43</v>
      </c>
      <c r="T2" s="25"/>
      <c r="U2" s="25"/>
    </row>
    <row r="3" spans="1:26">
      <c r="A3" s="7" t="s">
        <v>521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 t="s">
        <v>364</v>
      </c>
      <c r="Q3" s="27" t="s">
        <v>362</v>
      </c>
      <c r="R3" s="25"/>
      <c r="S3" s="26">
        <v>0</v>
      </c>
      <c r="T3" s="25" t="s">
        <v>331</v>
      </c>
      <c r="U3" s="25"/>
    </row>
    <row r="4" spans="1:26">
      <c r="A4" s="7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Q4" s="28" t="s">
        <v>363</v>
      </c>
      <c r="R4" s="25"/>
      <c r="S4" s="26">
        <v>2.5499999999999998</v>
      </c>
      <c r="T4" s="25" t="s">
        <v>331</v>
      </c>
      <c r="U4" s="25"/>
    </row>
    <row r="5" spans="1:26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Q5" s="38"/>
      <c r="R5" s="39"/>
      <c r="S5" s="40"/>
      <c r="T5" s="39"/>
      <c r="U5" s="25"/>
    </row>
    <row r="6" spans="1:26" ht="13.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Q6" s="38"/>
      <c r="R6" s="39"/>
      <c r="S6" s="40"/>
      <c r="T6" s="39"/>
      <c r="U6" s="25"/>
    </row>
    <row r="7" spans="1:26">
      <c r="A7" s="8" t="s">
        <v>306</v>
      </c>
      <c r="B7" s="9"/>
      <c r="C7" s="10" t="s">
        <v>307</v>
      </c>
      <c r="D7" s="9"/>
      <c r="E7" s="10" t="s">
        <v>308</v>
      </c>
      <c r="F7" s="9"/>
      <c r="G7" s="10" t="s">
        <v>309</v>
      </c>
      <c r="H7" s="9"/>
      <c r="I7" s="10" t="s">
        <v>310</v>
      </c>
      <c r="J7" s="9"/>
      <c r="K7" s="10" t="s">
        <v>311</v>
      </c>
      <c r="L7" s="9"/>
      <c r="M7" s="10" t="s">
        <v>312</v>
      </c>
      <c r="N7" s="9"/>
      <c r="O7" s="11" t="s">
        <v>313</v>
      </c>
      <c r="Q7" s="38"/>
      <c r="R7" s="39"/>
      <c r="S7" s="40"/>
      <c r="T7" s="39"/>
      <c r="U7" s="25"/>
    </row>
    <row r="8" spans="1:26">
      <c r="A8" s="12"/>
      <c r="B8" s="13"/>
      <c r="C8" s="13"/>
      <c r="D8" s="13"/>
      <c r="E8" s="13"/>
      <c r="F8" s="13"/>
      <c r="G8" s="13" t="s">
        <v>314</v>
      </c>
      <c r="H8" s="13"/>
      <c r="I8" s="13"/>
      <c r="J8" s="13"/>
      <c r="K8" s="13"/>
      <c r="L8" s="13"/>
      <c r="M8" s="13" t="s">
        <v>315</v>
      </c>
      <c r="N8" s="13"/>
      <c r="O8" s="14"/>
      <c r="Q8" s="38"/>
      <c r="R8" s="39"/>
      <c r="S8" s="40"/>
      <c r="T8" s="39"/>
      <c r="U8" s="25"/>
    </row>
    <row r="9" spans="1:26">
      <c r="A9" s="12" t="s">
        <v>316</v>
      </c>
      <c r="B9" s="13"/>
      <c r="C9" s="13" t="s">
        <v>317</v>
      </c>
      <c r="D9" s="13"/>
      <c r="E9" s="13" t="s">
        <v>318</v>
      </c>
      <c r="F9" s="13"/>
      <c r="G9" s="13" t="s">
        <v>319</v>
      </c>
      <c r="H9" s="13"/>
      <c r="I9" s="13" t="s">
        <v>320</v>
      </c>
      <c r="J9" s="13"/>
      <c r="K9" s="13" t="s">
        <v>321</v>
      </c>
      <c r="L9" s="13"/>
      <c r="M9" s="13" t="s">
        <v>322</v>
      </c>
      <c r="N9" s="13"/>
      <c r="O9" s="14" t="s">
        <v>323</v>
      </c>
    </row>
    <row r="10" spans="1:26">
      <c r="A10" s="15" t="s">
        <v>324</v>
      </c>
      <c r="B10" s="13"/>
      <c r="C10" s="16" t="s">
        <v>325</v>
      </c>
      <c r="D10" s="13"/>
      <c r="E10" s="16" t="s">
        <v>325</v>
      </c>
      <c r="F10" s="13"/>
      <c r="G10" s="17" t="s">
        <v>326</v>
      </c>
      <c r="H10" s="13"/>
      <c r="I10" s="16" t="s">
        <v>314</v>
      </c>
      <c r="J10" s="13"/>
      <c r="K10" s="16" t="s">
        <v>325</v>
      </c>
      <c r="L10" s="13"/>
      <c r="M10" s="17" t="s">
        <v>327</v>
      </c>
      <c r="N10" s="13"/>
      <c r="O10" s="18" t="s">
        <v>328</v>
      </c>
      <c r="S10" s="30" t="s">
        <v>337</v>
      </c>
      <c r="T10" s="30"/>
      <c r="U10" s="30" t="s">
        <v>338</v>
      </c>
      <c r="V10" s="30" t="s">
        <v>339</v>
      </c>
      <c r="W10" s="30" t="s">
        <v>340</v>
      </c>
      <c r="X10" s="30" t="s">
        <v>341</v>
      </c>
      <c r="Y10" s="30" t="s">
        <v>342</v>
      </c>
      <c r="Z10" s="30" t="s">
        <v>343</v>
      </c>
    </row>
    <row r="12" spans="1:26">
      <c r="A12">
        <f>+'4" W Ind'!E3*1000</f>
        <v>75000</v>
      </c>
      <c r="C12">
        <f>+'4" W Ind'!R3</f>
        <v>1</v>
      </c>
      <c r="E12">
        <f t="shared" ref="E12:E13" si="0">+E11+C12</f>
        <v>1</v>
      </c>
      <c r="G12" s="35">
        <f t="shared" ref="G12:G13" si="1">+A12*C12</f>
        <v>75000</v>
      </c>
      <c r="H12" s="35"/>
      <c r="I12" s="35">
        <f t="shared" ref="I12:I13" si="2">+G12+I11</f>
        <v>75000</v>
      </c>
      <c r="K12">
        <f>$E$23-E12</f>
        <v>11</v>
      </c>
      <c r="M12" s="214">
        <f t="shared" ref="M12:M13" si="3">(A12*K12)+I12</f>
        <v>900000</v>
      </c>
      <c r="N12" s="215"/>
      <c r="O12" s="216">
        <f>M12/$M$23</f>
        <v>0.71542130365659773</v>
      </c>
      <c r="Q12">
        <f>SUM(S12:Z12)</f>
        <v>378.43</v>
      </c>
      <c r="S12">
        <f>+$S$2*C12</f>
        <v>378.43</v>
      </c>
    </row>
    <row r="13" spans="1:26">
      <c r="A13">
        <f>+'4" W Ind'!E4*1000</f>
        <v>82000</v>
      </c>
      <c r="C13">
        <f>+'4" W Ind'!R4</f>
        <v>1</v>
      </c>
      <c r="E13">
        <f t="shared" si="0"/>
        <v>2</v>
      </c>
      <c r="G13" s="35">
        <f t="shared" si="1"/>
        <v>82000</v>
      </c>
      <c r="H13" s="35"/>
      <c r="I13" s="35">
        <f t="shared" si="2"/>
        <v>157000</v>
      </c>
      <c r="K13">
        <f>$E$23-E13</f>
        <v>10</v>
      </c>
      <c r="M13" s="214">
        <f t="shared" si="3"/>
        <v>977000</v>
      </c>
      <c r="N13" s="215"/>
      <c r="O13" s="216">
        <f>M13/$M$23</f>
        <v>0.77662957074721783</v>
      </c>
      <c r="Q13">
        <f t="shared" ref="Q13:Q23" si="4">SUM(S13:Z13)</f>
        <v>378.43</v>
      </c>
      <c r="S13">
        <f t="shared" ref="S13:S23" si="5">+$S$2*C13</f>
        <v>378.43</v>
      </c>
    </row>
    <row r="14" spans="1:26">
      <c r="A14">
        <f>+'4" W Ind'!E5*1000</f>
        <v>89000</v>
      </c>
      <c r="C14">
        <f>+'4" W Ind'!R5</f>
        <v>1</v>
      </c>
      <c r="E14">
        <f t="shared" ref="E14:E23" si="6">+E13+C14</f>
        <v>3</v>
      </c>
      <c r="G14" s="35">
        <f t="shared" ref="G14:G23" si="7">+A14*C14</f>
        <v>89000</v>
      </c>
      <c r="H14" s="35"/>
      <c r="I14" s="35">
        <f t="shared" ref="I14:I23" si="8">+G14+I13</f>
        <v>246000</v>
      </c>
      <c r="K14">
        <f t="shared" ref="K14:K23" si="9">$E$23-E14</f>
        <v>9</v>
      </c>
      <c r="M14" s="214">
        <f t="shared" ref="M14:M23" si="10">(A14*K14)+I14</f>
        <v>1047000</v>
      </c>
      <c r="N14" s="215"/>
      <c r="O14" s="216">
        <f t="shared" ref="O14:O23" si="11">M14/$M$23</f>
        <v>0.83227344992050878</v>
      </c>
      <c r="Q14">
        <f t="shared" si="4"/>
        <v>378.43</v>
      </c>
      <c r="S14">
        <f t="shared" si="5"/>
        <v>378.43</v>
      </c>
    </row>
    <row r="15" spans="1:26">
      <c r="A15">
        <f>+'4" W Ind'!E6*1000</f>
        <v>92000</v>
      </c>
      <c r="C15">
        <f>+'4" W Ind'!R6</f>
        <v>1</v>
      </c>
      <c r="E15">
        <f t="shared" si="6"/>
        <v>4</v>
      </c>
      <c r="G15" s="35">
        <f t="shared" si="7"/>
        <v>92000</v>
      </c>
      <c r="H15" s="35"/>
      <c r="I15" s="35">
        <f t="shared" si="8"/>
        <v>338000</v>
      </c>
      <c r="K15">
        <f t="shared" si="9"/>
        <v>8</v>
      </c>
      <c r="M15" s="214">
        <f t="shared" si="10"/>
        <v>1074000</v>
      </c>
      <c r="N15" s="215"/>
      <c r="O15" s="216">
        <f t="shared" si="11"/>
        <v>0.8537360890302067</v>
      </c>
      <c r="Q15">
        <f t="shared" si="4"/>
        <v>378.43</v>
      </c>
      <c r="S15">
        <f t="shared" si="5"/>
        <v>378.43</v>
      </c>
    </row>
    <row r="16" spans="1:26">
      <c r="A16">
        <f>+'4" W Ind'!E7*1000</f>
        <v>93000</v>
      </c>
      <c r="C16">
        <f>+'4" W Ind'!R7</f>
        <v>1</v>
      </c>
      <c r="E16">
        <f t="shared" si="6"/>
        <v>5</v>
      </c>
      <c r="G16" s="35">
        <f t="shared" si="7"/>
        <v>93000</v>
      </c>
      <c r="H16" s="35"/>
      <c r="I16" s="35">
        <f t="shared" si="8"/>
        <v>431000</v>
      </c>
      <c r="K16">
        <f t="shared" si="9"/>
        <v>7</v>
      </c>
      <c r="M16" s="214">
        <f t="shared" si="10"/>
        <v>1082000</v>
      </c>
      <c r="N16" s="215"/>
      <c r="O16" s="216">
        <f t="shared" si="11"/>
        <v>0.86009538950715425</v>
      </c>
      <c r="Q16">
        <f t="shared" si="4"/>
        <v>378.43</v>
      </c>
      <c r="S16">
        <f t="shared" si="5"/>
        <v>378.43</v>
      </c>
    </row>
    <row r="17" spans="1:22">
      <c r="A17">
        <f>+'4" W Ind'!E8*1000</f>
        <v>99000</v>
      </c>
      <c r="C17">
        <f>+'4" W Ind'!R8</f>
        <v>1</v>
      </c>
      <c r="E17">
        <f t="shared" si="6"/>
        <v>6</v>
      </c>
      <c r="G17" s="35">
        <f t="shared" si="7"/>
        <v>99000</v>
      </c>
      <c r="H17" s="35"/>
      <c r="I17" s="35">
        <f t="shared" si="8"/>
        <v>530000</v>
      </c>
      <c r="K17">
        <f t="shared" si="9"/>
        <v>6</v>
      </c>
      <c r="M17" s="214">
        <f t="shared" si="10"/>
        <v>1124000</v>
      </c>
      <c r="N17" s="215"/>
      <c r="O17" s="216">
        <f t="shared" si="11"/>
        <v>0.89348171701112877</v>
      </c>
      <c r="Q17">
        <f t="shared" si="4"/>
        <v>378.43</v>
      </c>
      <c r="S17">
        <f t="shared" si="5"/>
        <v>378.43</v>
      </c>
    </row>
    <row r="18" spans="1:22">
      <c r="A18">
        <f>+'4" W Ind'!E9*1000</f>
        <v>108000</v>
      </c>
      <c r="C18">
        <f>+'4" W Ind'!R9</f>
        <v>1</v>
      </c>
      <c r="E18">
        <f t="shared" si="6"/>
        <v>7</v>
      </c>
      <c r="G18" s="35">
        <f t="shared" si="7"/>
        <v>108000</v>
      </c>
      <c r="H18" s="35"/>
      <c r="I18" s="35">
        <f t="shared" si="8"/>
        <v>638000</v>
      </c>
      <c r="K18">
        <f t="shared" si="9"/>
        <v>5</v>
      </c>
      <c r="M18" s="214">
        <f t="shared" si="10"/>
        <v>1178000</v>
      </c>
      <c r="N18" s="215"/>
      <c r="O18" s="216">
        <f t="shared" si="11"/>
        <v>0.93640699523052462</v>
      </c>
      <c r="Q18">
        <f t="shared" si="4"/>
        <v>378.43</v>
      </c>
      <c r="S18">
        <f t="shared" si="5"/>
        <v>378.43</v>
      </c>
    </row>
    <row r="19" spans="1:22">
      <c r="A19">
        <f>+'4" W Ind'!E10*1000</f>
        <v>110000</v>
      </c>
      <c r="C19">
        <f>+'4" W Ind'!R10</f>
        <v>1</v>
      </c>
      <c r="E19">
        <f t="shared" si="6"/>
        <v>8</v>
      </c>
      <c r="G19" s="35">
        <f t="shared" si="7"/>
        <v>110000</v>
      </c>
      <c r="H19" s="35"/>
      <c r="I19" s="35">
        <f t="shared" si="8"/>
        <v>748000</v>
      </c>
      <c r="K19">
        <f t="shared" si="9"/>
        <v>4</v>
      </c>
      <c r="M19" s="214">
        <f t="shared" si="10"/>
        <v>1188000</v>
      </c>
      <c r="N19" s="215"/>
      <c r="O19" s="216">
        <f t="shared" si="11"/>
        <v>0.94435612082670906</v>
      </c>
      <c r="Q19">
        <f t="shared" si="4"/>
        <v>378.43</v>
      </c>
      <c r="S19">
        <f t="shared" si="5"/>
        <v>378.43</v>
      </c>
    </row>
    <row r="20" spans="1:22">
      <c r="A20">
        <f>+'4" W Ind'!E11*1000</f>
        <v>115000</v>
      </c>
      <c r="C20">
        <f>+'4" W Ind'!R11</f>
        <v>1</v>
      </c>
      <c r="E20">
        <f t="shared" si="6"/>
        <v>9</v>
      </c>
      <c r="G20" s="35">
        <f t="shared" si="7"/>
        <v>115000</v>
      </c>
      <c r="H20" s="35"/>
      <c r="I20" s="35">
        <f t="shared" si="8"/>
        <v>863000</v>
      </c>
      <c r="K20">
        <f t="shared" si="9"/>
        <v>3</v>
      </c>
      <c r="M20" s="214">
        <f t="shared" si="10"/>
        <v>1208000</v>
      </c>
      <c r="N20" s="215"/>
      <c r="O20" s="216">
        <f t="shared" si="11"/>
        <v>0.96025437201907793</v>
      </c>
      <c r="Q20">
        <f t="shared" si="4"/>
        <v>378.43</v>
      </c>
      <c r="S20">
        <f t="shared" si="5"/>
        <v>378.43</v>
      </c>
    </row>
    <row r="21" spans="1:22">
      <c r="A21">
        <f>+'4" W Ind'!E12*1000</f>
        <v>121000</v>
      </c>
      <c r="C21">
        <f>+'4" W Ind'!R12</f>
        <v>1</v>
      </c>
      <c r="E21">
        <f t="shared" si="6"/>
        <v>10</v>
      </c>
      <c r="G21" s="35">
        <f t="shared" si="7"/>
        <v>121000</v>
      </c>
      <c r="H21" s="35"/>
      <c r="I21" s="35">
        <f t="shared" si="8"/>
        <v>984000</v>
      </c>
      <c r="K21">
        <f t="shared" si="9"/>
        <v>2</v>
      </c>
      <c r="M21" s="214">
        <f t="shared" si="10"/>
        <v>1226000</v>
      </c>
      <c r="N21" s="215"/>
      <c r="O21" s="216">
        <f t="shared" si="11"/>
        <v>0.9745627980922098</v>
      </c>
      <c r="Q21">
        <f t="shared" si="4"/>
        <v>378.43</v>
      </c>
      <c r="S21">
        <f t="shared" si="5"/>
        <v>378.43</v>
      </c>
    </row>
    <row r="22" spans="1:22">
      <c r="A22">
        <f>+'4" W Ind'!E13*1000</f>
        <v>133000</v>
      </c>
      <c r="C22">
        <f>+'4" W Ind'!R13</f>
        <v>1</v>
      </c>
      <c r="E22">
        <f t="shared" si="6"/>
        <v>11</v>
      </c>
      <c r="G22" s="35">
        <f t="shared" si="7"/>
        <v>133000</v>
      </c>
      <c r="H22" s="35"/>
      <c r="I22" s="35">
        <f t="shared" si="8"/>
        <v>1117000</v>
      </c>
      <c r="K22">
        <f t="shared" si="9"/>
        <v>1</v>
      </c>
      <c r="M22" s="214">
        <f t="shared" si="10"/>
        <v>1250000</v>
      </c>
      <c r="N22" s="215"/>
      <c r="O22" s="216">
        <f t="shared" si="11"/>
        <v>0.99364069952305245</v>
      </c>
      <c r="Q22">
        <f t="shared" si="4"/>
        <v>393.73</v>
      </c>
      <c r="S22">
        <f t="shared" si="5"/>
        <v>378.43</v>
      </c>
      <c r="V22">
        <f>+$S$4*((A22-127000)/1000)*C22</f>
        <v>15.299999999999999</v>
      </c>
    </row>
    <row r="23" spans="1:22">
      <c r="A23">
        <f>+'4" W Ind'!E14*1000</f>
        <v>141000</v>
      </c>
      <c r="C23">
        <f>+'4" W Ind'!R14</f>
        <v>1</v>
      </c>
      <c r="E23">
        <f t="shared" si="6"/>
        <v>12</v>
      </c>
      <c r="G23" s="35">
        <f t="shared" si="7"/>
        <v>141000</v>
      </c>
      <c r="H23" s="35"/>
      <c r="I23" s="35">
        <f t="shared" si="8"/>
        <v>1258000</v>
      </c>
      <c r="K23">
        <f t="shared" si="9"/>
        <v>0</v>
      </c>
      <c r="M23" s="214">
        <f t="shared" si="10"/>
        <v>1258000</v>
      </c>
      <c r="N23" s="215"/>
      <c r="O23" s="216">
        <f t="shared" si="11"/>
        <v>1</v>
      </c>
      <c r="Q23">
        <f t="shared" si="4"/>
        <v>414.13</v>
      </c>
      <c r="S23">
        <f t="shared" si="5"/>
        <v>378.43</v>
      </c>
      <c r="V23">
        <f>+$S$4*((A23-127000)/1000)*C23</f>
        <v>35.699999999999996</v>
      </c>
    </row>
    <row r="24" spans="1:22">
      <c r="M24" s="215"/>
      <c r="N24" s="215"/>
      <c r="O24" s="215"/>
    </row>
    <row r="25" spans="1:22">
      <c r="Q25">
        <f>SUM(Q12:Q24)</f>
        <v>4592.1599999999989</v>
      </c>
      <c r="S25">
        <f>SUM(S12:S24)</f>
        <v>4541.16</v>
      </c>
      <c r="V25">
        <f>SUM(V12:V24)</f>
        <v>50.999999999999993</v>
      </c>
    </row>
    <row r="27" spans="1:22">
      <c r="S27" s="31">
        <f>+S25/S2</f>
        <v>12</v>
      </c>
      <c r="V27" s="31">
        <f>+V25/S4</f>
        <v>20</v>
      </c>
    </row>
  </sheetData>
  <pageMargins left="0.7" right="0.7" top="0.75" bottom="0.75" header="0.3" footer="0.3"/>
  <pageSetup scale="97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R21"/>
  <sheetViews>
    <sheetView workbookViewId="0">
      <selection sqref="A1:XFD1"/>
    </sheetView>
  </sheetViews>
  <sheetFormatPr defaultRowHeight="12.75"/>
  <sheetData>
    <row r="1" spans="1:18" s="1" customFormat="1" ht="12.75" customHeight="1">
      <c r="A1" s="1" t="s">
        <v>56</v>
      </c>
      <c r="B1" s="1" t="s">
        <v>55</v>
      </c>
      <c r="C1" s="1" t="s">
        <v>0</v>
      </c>
      <c r="D1" s="1" t="s">
        <v>54</v>
      </c>
      <c r="E1" s="1" t="s">
        <v>302</v>
      </c>
      <c r="F1" s="3" t="s">
        <v>1</v>
      </c>
      <c r="G1" s="3" t="s">
        <v>2</v>
      </c>
      <c r="H1" s="3" t="s">
        <v>3</v>
      </c>
      <c r="I1" s="3" t="s">
        <v>4</v>
      </c>
      <c r="J1" s="3" t="s">
        <v>5</v>
      </c>
      <c r="K1" s="3" t="s">
        <v>6</v>
      </c>
      <c r="L1" s="3" t="s">
        <v>7</v>
      </c>
      <c r="M1" s="3" t="s">
        <v>8</v>
      </c>
      <c r="N1" s="3" t="s">
        <v>9</v>
      </c>
      <c r="O1" s="3" t="s">
        <v>10</v>
      </c>
      <c r="P1" s="3" t="s">
        <v>11</v>
      </c>
      <c r="Q1" s="3" t="s">
        <v>12</v>
      </c>
      <c r="R1" s="1" t="s">
        <v>13</v>
      </c>
    </row>
    <row r="3" spans="1:18" s="1" customFormat="1" ht="12.75" customHeight="1">
      <c r="A3" s="3" t="s">
        <v>27</v>
      </c>
      <c r="B3" s="3" t="s">
        <v>28</v>
      </c>
      <c r="C3" s="3" t="s">
        <v>29</v>
      </c>
      <c r="D3" s="3" t="s">
        <v>47</v>
      </c>
      <c r="E3" s="3" t="s">
        <v>88</v>
      </c>
      <c r="F3" s="2">
        <v>1</v>
      </c>
      <c r="R3" s="2">
        <v>1</v>
      </c>
    </row>
    <row r="4" spans="1:18" s="1" customFormat="1" ht="12.75" customHeight="1">
      <c r="A4" s="3" t="s">
        <v>27</v>
      </c>
      <c r="B4" s="3" t="s">
        <v>28</v>
      </c>
      <c r="C4" s="3" t="s">
        <v>29</v>
      </c>
      <c r="D4" s="3" t="s">
        <v>47</v>
      </c>
      <c r="E4" s="3" t="s">
        <v>215</v>
      </c>
      <c r="G4" s="2">
        <v>1</v>
      </c>
      <c r="H4" s="2">
        <v>1</v>
      </c>
      <c r="R4" s="2">
        <v>2</v>
      </c>
    </row>
    <row r="5" spans="1:18" s="1" customFormat="1" ht="12.75" customHeight="1">
      <c r="A5" s="3" t="s">
        <v>27</v>
      </c>
      <c r="B5" s="3" t="s">
        <v>28</v>
      </c>
      <c r="C5" s="3" t="s">
        <v>29</v>
      </c>
      <c r="D5" s="3" t="s">
        <v>47</v>
      </c>
      <c r="E5" s="3" t="s">
        <v>226</v>
      </c>
      <c r="J5" s="2">
        <v>1</v>
      </c>
      <c r="L5" s="2">
        <v>1</v>
      </c>
      <c r="R5" s="2">
        <v>2</v>
      </c>
    </row>
    <row r="6" spans="1:18" s="1" customFormat="1" ht="12.75" customHeight="1">
      <c r="A6" s="3" t="s">
        <v>27</v>
      </c>
      <c r="B6" s="3" t="s">
        <v>28</v>
      </c>
      <c r="C6" s="3" t="s">
        <v>29</v>
      </c>
      <c r="D6" s="3" t="s">
        <v>47</v>
      </c>
      <c r="E6" s="3" t="s">
        <v>225</v>
      </c>
      <c r="H6" s="2">
        <v>1</v>
      </c>
      <c r="I6" s="2">
        <v>1</v>
      </c>
      <c r="R6" s="2">
        <v>2</v>
      </c>
    </row>
    <row r="7" spans="1:18" s="1" customFormat="1" ht="12.75" customHeight="1">
      <c r="A7" s="3" t="s">
        <v>27</v>
      </c>
      <c r="B7" s="3" t="s">
        <v>28</v>
      </c>
      <c r="C7" s="3" t="s">
        <v>29</v>
      </c>
      <c r="D7" s="3" t="s">
        <v>47</v>
      </c>
      <c r="E7" s="3" t="s">
        <v>173</v>
      </c>
      <c r="F7" s="2">
        <v>1</v>
      </c>
      <c r="I7" s="2">
        <v>1</v>
      </c>
      <c r="R7" s="2">
        <v>2</v>
      </c>
    </row>
    <row r="8" spans="1:18" s="1" customFormat="1" ht="12.75" customHeight="1">
      <c r="A8" s="3" t="s">
        <v>27</v>
      </c>
      <c r="B8" s="3" t="s">
        <v>28</v>
      </c>
      <c r="C8" s="3" t="s">
        <v>29</v>
      </c>
      <c r="D8" s="3" t="s">
        <v>47</v>
      </c>
      <c r="E8" s="3" t="s">
        <v>73</v>
      </c>
      <c r="N8" s="2">
        <v>1</v>
      </c>
      <c r="R8" s="2">
        <v>1</v>
      </c>
    </row>
    <row r="9" spans="1:18" s="1" customFormat="1" ht="12.75" customHeight="1">
      <c r="A9" s="3" t="s">
        <v>27</v>
      </c>
      <c r="B9" s="3" t="s">
        <v>28</v>
      </c>
      <c r="C9" s="3" t="s">
        <v>29</v>
      </c>
      <c r="D9" s="3" t="s">
        <v>47</v>
      </c>
      <c r="E9" s="3" t="s">
        <v>72</v>
      </c>
      <c r="P9" s="2">
        <v>1</v>
      </c>
      <c r="R9" s="2">
        <v>1</v>
      </c>
    </row>
    <row r="10" spans="1:18" s="1" customFormat="1" ht="12.75" customHeight="1">
      <c r="A10" s="3" t="s">
        <v>27</v>
      </c>
      <c r="B10" s="3" t="s">
        <v>28</v>
      </c>
      <c r="C10" s="3" t="s">
        <v>29</v>
      </c>
      <c r="D10" s="3" t="s">
        <v>47</v>
      </c>
      <c r="E10" s="3" t="s">
        <v>71</v>
      </c>
      <c r="K10" s="2">
        <v>1</v>
      </c>
      <c r="R10" s="2">
        <v>1</v>
      </c>
    </row>
    <row r="11" spans="1:18" s="1" customFormat="1" ht="12.75" customHeight="1">
      <c r="A11" s="3" t="s">
        <v>27</v>
      </c>
      <c r="B11" s="3" t="s">
        <v>28</v>
      </c>
      <c r="C11" s="3" t="s">
        <v>29</v>
      </c>
      <c r="D11" s="3" t="s">
        <v>47</v>
      </c>
      <c r="E11" s="3" t="s">
        <v>150</v>
      </c>
      <c r="G11" s="2">
        <v>1</v>
      </c>
      <c r="O11" s="2">
        <v>1</v>
      </c>
      <c r="R11" s="2">
        <v>2</v>
      </c>
    </row>
    <row r="12" spans="1:18" s="1" customFormat="1" ht="12.75" customHeight="1">
      <c r="A12" s="3" t="s">
        <v>27</v>
      </c>
      <c r="B12" s="3" t="s">
        <v>28</v>
      </c>
      <c r="C12" s="3" t="s">
        <v>29</v>
      </c>
      <c r="D12" s="3" t="s">
        <v>47</v>
      </c>
      <c r="E12" s="3" t="s">
        <v>228</v>
      </c>
      <c r="Q12" s="2">
        <v>1</v>
      </c>
      <c r="R12" s="2">
        <v>1</v>
      </c>
    </row>
    <row r="13" spans="1:18" s="1" customFormat="1" ht="12.75" customHeight="1">
      <c r="A13" s="3" t="s">
        <v>27</v>
      </c>
      <c r="B13" s="3" t="s">
        <v>28</v>
      </c>
      <c r="C13" s="3" t="s">
        <v>29</v>
      </c>
      <c r="D13" s="3" t="s">
        <v>47</v>
      </c>
      <c r="E13" s="3" t="s">
        <v>149</v>
      </c>
      <c r="M13" s="2">
        <v>1</v>
      </c>
      <c r="R13" s="2">
        <v>1</v>
      </c>
    </row>
    <row r="14" spans="1:18" s="1" customFormat="1" ht="12.75" customHeight="1">
      <c r="A14" s="3" t="s">
        <v>27</v>
      </c>
      <c r="B14" s="3" t="s">
        <v>28</v>
      </c>
      <c r="C14" s="3" t="s">
        <v>29</v>
      </c>
      <c r="D14" s="3" t="s">
        <v>47</v>
      </c>
      <c r="E14" s="3" t="s">
        <v>196</v>
      </c>
      <c r="L14" s="2">
        <v>1</v>
      </c>
      <c r="R14" s="2">
        <v>1</v>
      </c>
    </row>
    <row r="15" spans="1:18" s="1" customFormat="1" ht="12.75" customHeight="1">
      <c r="A15" s="3" t="s">
        <v>27</v>
      </c>
      <c r="B15" s="3" t="s">
        <v>28</v>
      </c>
      <c r="C15" s="3" t="s">
        <v>29</v>
      </c>
      <c r="D15" s="3" t="s">
        <v>47</v>
      </c>
      <c r="E15" s="3" t="s">
        <v>195</v>
      </c>
      <c r="Q15" s="2">
        <v>1</v>
      </c>
      <c r="R15" s="2">
        <v>1</v>
      </c>
    </row>
    <row r="16" spans="1:18" s="1" customFormat="1" ht="12.75" customHeight="1">
      <c r="A16" s="3" t="s">
        <v>27</v>
      </c>
      <c r="B16" s="3" t="s">
        <v>28</v>
      </c>
      <c r="C16" s="3" t="s">
        <v>29</v>
      </c>
      <c r="D16" s="3" t="s">
        <v>47</v>
      </c>
      <c r="E16" s="3" t="s">
        <v>214</v>
      </c>
      <c r="K16" s="2">
        <v>1</v>
      </c>
      <c r="R16" s="2">
        <v>1</v>
      </c>
    </row>
    <row r="17" spans="1:18" s="1" customFormat="1" ht="12.75" customHeight="1">
      <c r="A17" s="3" t="s">
        <v>27</v>
      </c>
      <c r="B17" s="3" t="s">
        <v>28</v>
      </c>
      <c r="C17" s="3" t="s">
        <v>29</v>
      </c>
      <c r="D17" s="3" t="s">
        <v>47</v>
      </c>
      <c r="E17" s="3" t="s">
        <v>179</v>
      </c>
      <c r="J17" s="2">
        <v>1</v>
      </c>
      <c r="R17" s="2">
        <v>1</v>
      </c>
    </row>
    <row r="18" spans="1:18" s="1" customFormat="1" ht="12.75" customHeight="1">
      <c r="A18" s="3" t="s">
        <v>27</v>
      </c>
      <c r="B18" s="3" t="s">
        <v>28</v>
      </c>
      <c r="C18" s="3" t="s">
        <v>29</v>
      </c>
      <c r="D18" s="3" t="s">
        <v>47</v>
      </c>
      <c r="E18" s="3" t="s">
        <v>229</v>
      </c>
      <c r="N18" s="2">
        <v>1</v>
      </c>
      <c r="R18" s="2">
        <v>1</v>
      </c>
    </row>
    <row r="19" spans="1:18" s="1" customFormat="1" ht="12.75" customHeight="1">
      <c r="A19" s="3" t="s">
        <v>27</v>
      </c>
      <c r="B19" s="3" t="s">
        <v>28</v>
      </c>
      <c r="C19" s="3" t="s">
        <v>29</v>
      </c>
      <c r="D19" s="3" t="s">
        <v>47</v>
      </c>
      <c r="E19" s="3" t="s">
        <v>211</v>
      </c>
      <c r="P19" s="2">
        <v>1</v>
      </c>
      <c r="R19" s="2">
        <v>1</v>
      </c>
    </row>
    <row r="20" spans="1:18" s="1" customFormat="1" ht="12.75" customHeight="1">
      <c r="A20" s="3" t="s">
        <v>27</v>
      </c>
      <c r="B20" s="3" t="s">
        <v>28</v>
      </c>
      <c r="C20" s="3" t="s">
        <v>29</v>
      </c>
      <c r="D20" s="3" t="s">
        <v>47</v>
      </c>
      <c r="E20" s="3" t="s">
        <v>203</v>
      </c>
      <c r="O20" s="2">
        <v>1</v>
      </c>
      <c r="R20" s="2">
        <v>1</v>
      </c>
    </row>
    <row r="21" spans="1:18" s="1" customFormat="1" ht="12.75" customHeight="1">
      <c r="A21" s="3" t="s">
        <v>27</v>
      </c>
      <c r="B21" s="3" t="s">
        <v>28</v>
      </c>
      <c r="C21" s="3" t="s">
        <v>29</v>
      </c>
      <c r="D21" s="3" t="s">
        <v>47</v>
      </c>
      <c r="E21" s="3" t="s">
        <v>62</v>
      </c>
      <c r="M21" s="2">
        <v>1</v>
      </c>
      <c r="R21" s="2">
        <v>1</v>
      </c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>
  <dimension ref="A1:Z34"/>
  <sheetViews>
    <sheetView view="pageBreakPreview" zoomScale="115" zoomScaleNormal="100" zoomScaleSheetLayoutView="115" workbookViewId="0">
      <pane xSplit="2" ySplit="11" topLeftCell="J12" activePane="bottomRight" state="frozen"/>
      <selection activeCell="K87" sqref="K87"/>
      <selection pane="topRight" activeCell="K87" sqref="K87"/>
      <selection pane="bottomLeft" activeCell="K87" sqref="K87"/>
      <selection pane="bottomRight" activeCell="K87" sqref="K87"/>
    </sheetView>
  </sheetViews>
  <sheetFormatPr defaultRowHeight="12.75"/>
  <cols>
    <col min="1" max="1" width="13.42578125" customWidth="1"/>
    <col min="2" max="2" width="1.28515625" customWidth="1"/>
    <col min="3" max="3" width="10" bestFit="1" customWidth="1"/>
    <col min="4" max="4" width="1.28515625" customWidth="1"/>
    <col min="5" max="5" width="10.5703125" bestFit="1" customWidth="1"/>
    <col min="6" max="6" width="1.28515625" customWidth="1"/>
    <col min="7" max="7" width="9.85546875" bestFit="1" customWidth="1"/>
    <col min="8" max="8" width="1.28515625" customWidth="1"/>
    <col min="9" max="9" width="10" bestFit="1" customWidth="1"/>
    <col min="10" max="10" width="1.28515625" customWidth="1"/>
    <col min="11" max="11" width="8.7109375" bestFit="1" customWidth="1"/>
    <col min="12" max="12" width="1.28515625" customWidth="1"/>
    <col min="13" max="13" width="11.7109375" bestFit="1" customWidth="1"/>
    <col min="14" max="14" width="1.28515625" customWidth="1"/>
    <col min="15" max="15" width="14" customWidth="1"/>
    <col min="17" max="17" width="20.140625" bestFit="1" customWidth="1"/>
    <col min="18" max="18" width="0.85546875" customWidth="1"/>
    <col min="19" max="19" width="12.85546875" bestFit="1" customWidth="1"/>
    <col min="20" max="20" width="1.42578125" customWidth="1"/>
  </cols>
  <sheetData>
    <row r="1" spans="1:26">
      <c r="A1" s="5" t="s">
        <v>303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 t="s">
        <v>344</v>
      </c>
      <c r="U1" s="25"/>
    </row>
    <row r="2" spans="1:26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Q2" s="25" t="s">
        <v>329</v>
      </c>
      <c r="R2" s="25"/>
      <c r="S2" s="26">
        <v>771.41</v>
      </c>
      <c r="T2" s="25"/>
      <c r="U2" s="25"/>
    </row>
    <row r="3" spans="1:26">
      <c r="A3" s="7" t="s">
        <v>304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 t="s">
        <v>523</v>
      </c>
      <c r="Q3" s="27" t="s">
        <v>367</v>
      </c>
      <c r="R3" s="25"/>
      <c r="S3" s="26">
        <v>0</v>
      </c>
      <c r="T3" s="25" t="s">
        <v>331</v>
      </c>
      <c r="U3" s="25"/>
    </row>
    <row r="4" spans="1:26">
      <c r="A4" s="7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Q4" s="28" t="s">
        <v>368</v>
      </c>
      <c r="R4" s="25"/>
      <c r="S4" s="26">
        <v>2.5499999999999998</v>
      </c>
      <c r="T4" s="25" t="s">
        <v>331</v>
      </c>
      <c r="U4" s="25"/>
    </row>
    <row r="5" spans="1:26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Q5" s="27"/>
      <c r="R5" s="25"/>
      <c r="S5" s="26"/>
      <c r="T5" s="25"/>
      <c r="U5" s="25"/>
    </row>
    <row r="6" spans="1:26" ht="13.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Q6" s="27"/>
      <c r="R6" s="25"/>
      <c r="S6" s="26"/>
      <c r="T6" s="25"/>
      <c r="U6" s="25"/>
    </row>
    <row r="7" spans="1:26">
      <c r="A7" s="8" t="s">
        <v>306</v>
      </c>
      <c r="B7" s="9"/>
      <c r="C7" s="10" t="s">
        <v>307</v>
      </c>
      <c r="D7" s="9"/>
      <c r="E7" s="10" t="s">
        <v>308</v>
      </c>
      <c r="F7" s="9"/>
      <c r="G7" s="10" t="s">
        <v>309</v>
      </c>
      <c r="H7" s="9"/>
      <c r="I7" s="10" t="s">
        <v>310</v>
      </c>
      <c r="J7" s="9"/>
      <c r="K7" s="10" t="s">
        <v>311</v>
      </c>
      <c r="L7" s="9"/>
      <c r="M7" s="10" t="s">
        <v>312</v>
      </c>
      <c r="N7" s="9"/>
      <c r="O7" s="11" t="s">
        <v>313</v>
      </c>
      <c r="Q7" s="27"/>
      <c r="R7" s="25"/>
      <c r="S7" s="26"/>
      <c r="T7" s="25"/>
      <c r="U7" s="25"/>
    </row>
    <row r="8" spans="1:26">
      <c r="A8" s="12"/>
      <c r="B8" s="13"/>
      <c r="C8" s="13"/>
      <c r="D8" s="13"/>
      <c r="E8" s="13"/>
      <c r="F8" s="13"/>
      <c r="G8" s="13" t="s">
        <v>314</v>
      </c>
      <c r="H8" s="13"/>
      <c r="I8" s="13"/>
      <c r="J8" s="13"/>
      <c r="K8" s="13"/>
      <c r="L8" s="13"/>
      <c r="M8" s="13" t="s">
        <v>315</v>
      </c>
      <c r="N8" s="13"/>
      <c r="O8" s="14"/>
      <c r="Q8" s="27"/>
      <c r="R8" s="25"/>
      <c r="S8" s="26"/>
      <c r="T8" s="25"/>
      <c r="U8" s="25"/>
    </row>
    <row r="9" spans="1:26">
      <c r="A9" s="12" t="s">
        <v>316</v>
      </c>
      <c r="B9" s="13"/>
      <c r="C9" s="13" t="s">
        <v>317</v>
      </c>
      <c r="D9" s="13"/>
      <c r="E9" s="13" t="s">
        <v>318</v>
      </c>
      <c r="F9" s="13"/>
      <c r="G9" s="13" t="s">
        <v>319</v>
      </c>
      <c r="H9" s="13"/>
      <c r="I9" s="13" t="s">
        <v>320</v>
      </c>
      <c r="J9" s="13"/>
      <c r="K9" s="13" t="s">
        <v>321</v>
      </c>
      <c r="L9" s="13"/>
      <c r="M9" s="13" t="s">
        <v>322</v>
      </c>
      <c r="N9" s="13"/>
      <c r="O9" s="14" t="s">
        <v>323</v>
      </c>
    </row>
    <row r="10" spans="1:26">
      <c r="A10" s="15" t="s">
        <v>324</v>
      </c>
      <c r="B10" s="13"/>
      <c r="C10" s="16" t="s">
        <v>325</v>
      </c>
      <c r="D10" s="13"/>
      <c r="E10" s="16" t="s">
        <v>325</v>
      </c>
      <c r="F10" s="13"/>
      <c r="G10" s="17" t="s">
        <v>326</v>
      </c>
      <c r="H10" s="13"/>
      <c r="I10" s="16" t="s">
        <v>314</v>
      </c>
      <c r="J10" s="13"/>
      <c r="K10" s="16" t="s">
        <v>325</v>
      </c>
      <c r="L10" s="13"/>
      <c r="M10" s="17" t="s">
        <v>327</v>
      </c>
      <c r="N10" s="13"/>
      <c r="O10" s="18" t="s">
        <v>328</v>
      </c>
      <c r="S10" s="30" t="s">
        <v>337</v>
      </c>
      <c r="T10" s="30"/>
      <c r="U10" s="30" t="s">
        <v>338</v>
      </c>
      <c r="V10" s="30" t="s">
        <v>339</v>
      </c>
      <c r="W10" s="30" t="s">
        <v>340</v>
      </c>
      <c r="X10" s="30" t="s">
        <v>341</v>
      </c>
      <c r="Y10" s="30" t="s">
        <v>342</v>
      </c>
      <c r="Z10" s="30" t="s">
        <v>343</v>
      </c>
    </row>
    <row r="12" spans="1:26">
      <c r="A12">
        <f>+'6" W C'!E3*1000</f>
        <v>45000</v>
      </c>
      <c r="C12">
        <f>+'6" W C'!R3</f>
        <v>1</v>
      </c>
      <c r="E12">
        <f>+C12</f>
        <v>1</v>
      </c>
      <c r="G12" s="35">
        <f>+A12*C12</f>
        <v>45000</v>
      </c>
      <c r="H12" s="35"/>
      <c r="I12" s="35">
        <f>+G12</f>
        <v>45000</v>
      </c>
      <c r="K12">
        <f>$E$30-E12</f>
        <v>23</v>
      </c>
      <c r="M12" s="214">
        <f t="shared" ref="M12:M13" si="0">(A12*K12)+I12</f>
        <v>1080000</v>
      </c>
      <c r="N12" s="215"/>
      <c r="O12" s="216">
        <f>M12/$M$30</f>
        <v>0.59701492537313428</v>
      </c>
      <c r="Q12">
        <f>SUM(S12:Z12)</f>
        <v>771.41</v>
      </c>
      <c r="S12">
        <f>+$S$2*C12</f>
        <v>771.41</v>
      </c>
    </row>
    <row r="13" spans="1:26">
      <c r="A13">
        <f>+'6" W C'!E4*1000</f>
        <v>57000</v>
      </c>
      <c r="C13">
        <f>+'6" W C'!R4</f>
        <v>2</v>
      </c>
      <c r="E13">
        <f>+E12+C13</f>
        <v>3</v>
      </c>
      <c r="G13" s="35">
        <f>+A13*C13</f>
        <v>114000</v>
      </c>
      <c r="H13" s="35"/>
      <c r="I13" s="35">
        <f>+G13+I12</f>
        <v>159000</v>
      </c>
      <c r="K13">
        <f>$E$30-E13</f>
        <v>21</v>
      </c>
      <c r="M13" s="214">
        <f t="shared" si="0"/>
        <v>1356000</v>
      </c>
      <c r="N13" s="215"/>
      <c r="O13" s="216">
        <f>M13/$M$30</f>
        <v>0.74958540630182424</v>
      </c>
      <c r="Q13">
        <f>SUM(S13:Z13)</f>
        <v>1542.82</v>
      </c>
      <c r="S13">
        <f t="shared" ref="S13:S30" si="1">+$S$2*C13</f>
        <v>1542.82</v>
      </c>
    </row>
    <row r="14" spans="1:26">
      <c r="A14">
        <f>+'6" W C'!E5*1000</f>
        <v>59000</v>
      </c>
      <c r="C14">
        <f>+'6" W C'!R5</f>
        <v>2</v>
      </c>
      <c r="E14">
        <f t="shared" ref="E14:E30" si="2">+E13+C14</f>
        <v>5</v>
      </c>
      <c r="G14" s="35">
        <f t="shared" ref="G14:G30" si="3">+A14*C14</f>
        <v>118000</v>
      </c>
      <c r="H14" s="35"/>
      <c r="I14" s="35">
        <f t="shared" ref="I14:I30" si="4">+G14+I13</f>
        <v>277000</v>
      </c>
      <c r="K14">
        <f t="shared" ref="K14:K30" si="5">$E$30-E14</f>
        <v>19</v>
      </c>
      <c r="M14" s="214">
        <f t="shared" ref="M14:M30" si="6">(A14*K14)+I14</f>
        <v>1398000</v>
      </c>
      <c r="N14" s="215"/>
      <c r="O14" s="216">
        <f t="shared" ref="O14:O30" si="7">M14/$M$30</f>
        <v>0.77280265339966836</v>
      </c>
      <c r="Q14">
        <f t="shared" ref="Q14:Q30" si="8">SUM(S14:Z14)</f>
        <v>1542.82</v>
      </c>
      <c r="S14">
        <f t="shared" si="1"/>
        <v>1542.82</v>
      </c>
    </row>
    <row r="15" spans="1:26">
      <c r="A15">
        <f>+'6" W C'!E6*1000</f>
        <v>64000</v>
      </c>
      <c r="C15">
        <f>+'6" W C'!R6</f>
        <v>2</v>
      </c>
      <c r="E15">
        <f t="shared" si="2"/>
        <v>7</v>
      </c>
      <c r="G15" s="35">
        <f t="shared" si="3"/>
        <v>128000</v>
      </c>
      <c r="H15" s="35"/>
      <c r="I15" s="35">
        <f t="shared" si="4"/>
        <v>405000</v>
      </c>
      <c r="K15">
        <f t="shared" si="5"/>
        <v>17</v>
      </c>
      <c r="M15" s="214">
        <f t="shared" si="6"/>
        <v>1493000</v>
      </c>
      <c r="N15" s="215"/>
      <c r="O15" s="216">
        <f t="shared" si="7"/>
        <v>0.82531785516860146</v>
      </c>
      <c r="Q15">
        <f t="shared" si="8"/>
        <v>1542.82</v>
      </c>
      <c r="S15">
        <f t="shared" si="1"/>
        <v>1542.82</v>
      </c>
    </row>
    <row r="16" spans="1:26">
      <c r="A16">
        <f>+'6" W C'!E7*1000</f>
        <v>65000</v>
      </c>
      <c r="C16">
        <f>+'6" W C'!R7</f>
        <v>2</v>
      </c>
      <c r="E16">
        <f t="shared" si="2"/>
        <v>9</v>
      </c>
      <c r="G16" s="35">
        <f t="shared" si="3"/>
        <v>130000</v>
      </c>
      <c r="H16" s="35"/>
      <c r="I16" s="35">
        <f t="shared" si="4"/>
        <v>535000</v>
      </c>
      <c r="K16">
        <f t="shared" si="5"/>
        <v>15</v>
      </c>
      <c r="M16" s="214">
        <f t="shared" si="6"/>
        <v>1510000</v>
      </c>
      <c r="N16" s="215"/>
      <c r="O16" s="216">
        <f t="shared" si="7"/>
        <v>0.8347153123272526</v>
      </c>
      <c r="Q16">
        <f t="shared" si="8"/>
        <v>1542.82</v>
      </c>
      <c r="S16">
        <f t="shared" si="1"/>
        <v>1542.82</v>
      </c>
    </row>
    <row r="17" spans="1:19">
      <c r="A17">
        <f>+'6" W C'!E8*1000</f>
        <v>66000</v>
      </c>
      <c r="C17">
        <f>+'6" W C'!R8</f>
        <v>1</v>
      </c>
      <c r="E17">
        <f t="shared" si="2"/>
        <v>10</v>
      </c>
      <c r="G17" s="35">
        <f t="shared" si="3"/>
        <v>66000</v>
      </c>
      <c r="H17" s="35"/>
      <c r="I17" s="35">
        <f t="shared" si="4"/>
        <v>601000</v>
      </c>
      <c r="K17">
        <f t="shared" si="5"/>
        <v>14</v>
      </c>
      <c r="M17" s="214">
        <f t="shared" si="6"/>
        <v>1525000</v>
      </c>
      <c r="N17" s="215"/>
      <c r="O17" s="216">
        <f t="shared" si="7"/>
        <v>0.84300718629076843</v>
      </c>
      <c r="Q17">
        <f t="shared" si="8"/>
        <v>771.41</v>
      </c>
      <c r="S17">
        <f t="shared" si="1"/>
        <v>771.41</v>
      </c>
    </row>
    <row r="18" spans="1:19">
      <c r="A18">
        <f>+'6" W C'!E9*1000</f>
        <v>68000</v>
      </c>
      <c r="C18">
        <f>+'6" W C'!R9</f>
        <v>1</v>
      </c>
      <c r="E18">
        <f t="shared" si="2"/>
        <v>11</v>
      </c>
      <c r="G18" s="35">
        <f t="shared" si="3"/>
        <v>68000</v>
      </c>
      <c r="H18" s="35"/>
      <c r="I18" s="35">
        <f t="shared" si="4"/>
        <v>669000</v>
      </c>
      <c r="K18">
        <f t="shared" si="5"/>
        <v>13</v>
      </c>
      <c r="M18" s="214">
        <f t="shared" si="6"/>
        <v>1553000</v>
      </c>
      <c r="N18" s="215"/>
      <c r="O18" s="216">
        <f t="shared" si="7"/>
        <v>0.85848535102266443</v>
      </c>
      <c r="Q18">
        <f t="shared" si="8"/>
        <v>771.41</v>
      </c>
      <c r="S18">
        <f t="shared" si="1"/>
        <v>771.41</v>
      </c>
    </row>
    <row r="19" spans="1:19">
      <c r="A19">
        <f>+'6" W C'!E10*1000</f>
        <v>69000</v>
      </c>
      <c r="C19">
        <f>+'6" W C'!R10</f>
        <v>1</v>
      </c>
      <c r="E19">
        <f t="shared" si="2"/>
        <v>12</v>
      </c>
      <c r="G19" s="35">
        <f t="shared" si="3"/>
        <v>69000</v>
      </c>
      <c r="H19" s="35"/>
      <c r="I19" s="35">
        <f t="shared" si="4"/>
        <v>738000</v>
      </c>
      <c r="K19">
        <f t="shared" si="5"/>
        <v>12</v>
      </c>
      <c r="M19" s="214">
        <f t="shared" si="6"/>
        <v>1566000</v>
      </c>
      <c r="N19" s="215"/>
      <c r="O19" s="216">
        <f t="shared" si="7"/>
        <v>0.86567164179104472</v>
      </c>
      <c r="Q19">
        <f t="shared" si="8"/>
        <v>771.41</v>
      </c>
      <c r="S19">
        <f t="shared" si="1"/>
        <v>771.41</v>
      </c>
    </row>
    <row r="20" spans="1:19">
      <c r="A20">
        <f>+'6" W C'!E11*1000</f>
        <v>70000</v>
      </c>
      <c r="C20">
        <f>+'6" W C'!R11</f>
        <v>2</v>
      </c>
      <c r="E20">
        <f t="shared" si="2"/>
        <v>14</v>
      </c>
      <c r="G20" s="35">
        <f t="shared" si="3"/>
        <v>140000</v>
      </c>
      <c r="H20" s="35"/>
      <c r="I20" s="35">
        <f t="shared" si="4"/>
        <v>878000</v>
      </c>
      <c r="K20">
        <f t="shared" si="5"/>
        <v>10</v>
      </c>
      <c r="M20" s="214">
        <f t="shared" si="6"/>
        <v>1578000</v>
      </c>
      <c r="N20" s="215"/>
      <c r="O20" s="216">
        <f t="shared" si="7"/>
        <v>0.87230514096185741</v>
      </c>
      <c r="Q20">
        <f t="shared" si="8"/>
        <v>1542.82</v>
      </c>
      <c r="S20">
        <f t="shared" si="1"/>
        <v>1542.82</v>
      </c>
    </row>
    <row r="21" spans="1:19">
      <c r="A21">
        <f>+'6" W C'!E12*1000</f>
        <v>71000</v>
      </c>
      <c r="C21">
        <f>+'6" W C'!R12</f>
        <v>1</v>
      </c>
      <c r="E21">
        <f t="shared" si="2"/>
        <v>15</v>
      </c>
      <c r="G21" s="35">
        <f t="shared" si="3"/>
        <v>71000</v>
      </c>
      <c r="H21" s="35"/>
      <c r="I21" s="35">
        <f t="shared" si="4"/>
        <v>949000</v>
      </c>
      <c r="K21">
        <f t="shared" si="5"/>
        <v>9</v>
      </c>
      <c r="M21" s="214">
        <f t="shared" si="6"/>
        <v>1588000</v>
      </c>
      <c r="N21" s="215"/>
      <c r="O21" s="216">
        <f t="shared" si="7"/>
        <v>0.87783305693753455</v>
      </c>
      <c r="Q21">
        <f t="shared" si="8"/>
        <v>771.41</v>
      </c>
      <c r="S21">
        <f t="shared" si="1"/>
        <v>771.41</v>
      </c>
    </row>
    <row r="22" spans="1:19">
      <c r="A22">
        <f>+'6" W C'!E13*1000</f>
        <v>75000</v>
      </c>
      <c r="C22">
        <f>+'6" W C'!R13</f>
        <v>1</v>
      </c>
      <c r="E22">
        <f t="shared" si="2"/>
        <v>16</v>
      </c>
      <c r="G22" s="35">
        <f t="shared" si="3"/>
        <v>75000</v>
      </c>
      <c r="H22" s="35"/>
      <c r="I22" s="35">
        <f t="shared" si="4"/>
        <v>1024000</v>
      </c>
      <c r="K22">
        <f t="shared" si="5"/>
        <v>8</v>
      </c>
      <c r="M22" s="214">
        <f t="shared" si="6"/>
        <v>1624000</v>
      </c>
      <c r="N22" s="215"/>
      <c r="O22" s="216">
        <f t="shared" si="7"/>
        <v>0.89773355444997238</v>
      </c>
      <c r="Q22">
        <f t="shared" si="8"/>
        <v>771.41</v>
      </c>
      <c r="S22">
        <f t="shared" si="1"/>
        <v>771.41</v>
      </c>
    </row>
    <row r="23" spans="1:19">
      <c r="A23">
        <f>+'6" W C'!E14*1000</f>
        <v>87000</v>
      </c>
      <c r="C23">
        <f>+'6" W C'!R14</f>
        <v>1</v>
      </c>
      <c r="E23">
        <f t="shared" si="2"/>
        <v>17</v>
      </c>
      <c r="G23" s="35">
        <f t="shared" si="3"/>
        <v>87000</v>
      </c>
      <c r="H23" s="35"/>
      <c r="I23" s="35">
        <f t="shared" si="4"/>
        <v>1111000</v>
      </c>
      <c r="K23">
        <f t="shared" si="5"/>
        <v>7</v>
      </c>
      <c r="M23" s="214">
        <f t="shared" si="6"/>
        <v>1720000</v>
      </c>
      <c r="N23" s="215"/>
      <c r="O23" s="216">
        <f t="shared" si="7"/>
        <v>0.95080154781647319</v>
      </c>
      <c r="Q23">
        <f t="shared" si="8"/>
        <v>771.41</v>
      </c>
      <c r="S23">
        <f t="shared" si="1"/>
        <v>771.41</v>
      </c>
    </row>
    <row r="24" spans="1:19">
      <c r="A24">
        <f>+'6" W C'!E15*1000</f>
        <v>88000</v>
      </c>
      <c r="C24">
        <f>+'6" W C'!R15</f>
        <v>1</v>
      </c>
      <c r="E24">
        <f t="shared" si="2"/>
        <v>18</v>
      </c>
      <c r="G24" s="35">
        <f t="shared" si="3"/>
        <v>88000</v>
      </c>
      <c r="H24" s="35"/>
      <c r="I24" s="35">
        <f t="shared" si="4"/>
        <v>1199000</v>
      </c>
      <c r="K24">
        <f t="shared" si="5"/>
        <v>6</v>
      </c>
      <c r="M24" s="214">
        <f t="shared" si="6"/>
        <v>1727000</v>
      </c>
      <c r="N24" s="215"/>
      <c r="O24" s="216">
        <f t="shared" si="7"/>
        <v>0.95467108899944719</v>
      </c>
      <c r="Q24">
        <f t="shared" si="8"/>
        <v>771.41</v>
      </c>
      <c r="S24">
        <f t="shared" si="1"/>
        <v>771.41</v>
      </c>
    </row>
    <row r="25" spans="1:19">
      <c r="A25">
        <f>+'6" W C'!E16*1000</f>
        <v>91000</v>
      </c>
      <c r="C25">
        <f>+'6" W C'!R16</f>
        <v>1</v>
      </c>
      <c r="E25">
        <f t="shared" si="2"/>
        <v>19</v>
      </c>
      <c r="G25" s="35">
        <f t="shared" si="3"/>
        <v>91000</v>
      </c>
      <c r="H25" s="35"/>
      <c r="I25" s="35">
        <f t="shared" si="4"/>
        <v>1290000</v>
      </c>
      <c r="K25">
        <f t="shared" si="5"/>
        <v>5</v>
      </c>
      <c r="M25" s="214">
        <f t="shared" si="6"/>
        <v>1745000</v>
      </c>
      <c r="N25" s="215"/>
      <c r="O25" s="216">
        <f t="shared" si="7"/>
        <v>0.96462133775566616</v>
      </c>
      <c r="Q25">
        <f t="shared" si="8"/>
        <v>771.41</v>
      </c>
      <c r="S25">
        <f t="shared" si="1"/>
        <v>771.41</v>
      </c>
    </row>
    <row r="26" spans="1:19">
      <c r="A26">
        <f>+'6" W C'!E17*1000</f>
        <v>92000</v>
      </c>
      <c r="C26">
        <f>+'6" W C'!R17</f>
        <v>1</v>
      </c>
      <c r="E26">
        <f t="shared" si="2"/>
        <v>20</v>
      </c>
      <c r="G26" s="35">
        <f t="shared" si="3"/>
        <v>92000</v>
      </c>
      <c r="H26" s="35"/>
      <c r="I26" s="35">
        <f t="shared" si="4"/>
        <v>1382000</v>
      </c>
      <c r="K26">
        <f t="shared" si="5"/>
        <v>4</v>
      </c>
      <c r="M26" s="214">
        <f t="shared" si="6"/>
        <v>1750000</v>
      </c>
      <c r="N26" s="215"/>
      <c r="O26" s="216">
        <f t="shared" si="7"/>
        <v>0.96738529574350474</v>
      </c>
      <c r="Q26">
        <f t="shared" si="8"/>
        <v>771.41</v>
      </c>
      <c r="S26">
        <f t="shared" si="1"/>
        <v>771.41</v>
      </c>
    </row>
    <row r="27" spans="1:19">
      <c r="A27">
        <f>+'6" W C'!E18*1000</f>
        <v>95000</v>
      </c>
      <c r="C27">
        <f>+'6" W C'!R18</f>
        <v>1</v>
      </c>
      <c r="E27">
        <f t="shared" si="2"/>
        <v>21</v>
      </c>
      <c r="G27" s="35">
        <f t="shared" si="3"/>
        <v>95000</v>
      </c>
      <c r="H27" s="35"/>
      <c r="I27" s="35">
        <f t="shared" si="4"/>
        <v>1477000</v>
      </c>
      <c r="K27">
        <f t="shared" si="5"/>
        <v>3</v>
      </c>
      <c r="M27" s="214">
        <f t="shared" si="6"/>
        <v>1762000</v>
      </c>
      <c r="N27" s="215"/>
      <c r="O27" s="216">
        <f t="shared" si="7"/>
        <v>0.97401879491431731</v>
      </c>
      <c r="Q27">
        <f t="shared" si="8"/>
        <v>771.41</v>
      </c>
      <c r="S27">
        <f t="shared" si="1"/>
        <v>771.41</v>
      </c>
    </row>
    <row r="28" spans="1:19">
      <c r="A28">
        <f>+'6" W C'!E19*1000</f>
        <v>105000</v>
      </c>
      <c r="C28">
        <f>+'6" W C'!R19</f>
        <v>1</v>
      </c>
      <c r="E28">
        <f t="shared" si="2"/>
        <v>22</v>
      </c>
      <c r="G28" s="35">
        <f t="shared" si="3"/>
        <v>105000</v>
      </c>
      <c r="H28" s="35"/>
      <c r="I28" s="35">
        <f t="shared" si="4"/>
        <v>1582000</v>
      </c>
      <c r="K28">
        <f t="shared" si="5"/>
        <v>2</v>
      </c>
      <c r="M28" s="214">
        <f t="shared" si="6"/>
        <v>1792000</v>
      </c>
      <c r="N28" s="215"/>
      <c r="O28" s="216">
        <f t="shared" si="7"/>
        <v>0.99060254284134885</v>
      </c>
      <c r="Q28">
        <f t="shared" si="8"/>
        <v>771.41</v>
      </c>
      <c r="S28">
        <f t="shared" si="1"/>
        <v>771.41</v>
      </c>
    </row>
    <row r="29" spans="1:19">
      <c r="A29">
        <f>+'6" W C'!E20*1000</f>
        <v>111000</v>
      </c>
      <c r="C29">
        <f>+'6" W C'!R20</f>
        <v>1</v>
      </c>
      <c r="E29">
        <f t="shared" si="2"/>
        <v>23</v>
      </c>
      <c r="G29" s="35">
        <f t="shared" si="3"/>
        <v>111000</v>
      </c>
      <c r="H29" s="35"/>
      <c r="I29" s="35">
        <f t="shared" si="4"/>
        <v>1693000</v>
      </c>
      <c r="K29">
        <f t="shared" si="5"/>
        <v>1</v>
      </c>
      <c r="M29" s="214">
        <f t="shared" si="6"/>
        <v>1804000</v>
      </c>
      <c r="N29" s="215"/>
      <c r="O29" s="216">
        <f t="shared" si="7"/>
        <v>0.99723604201216143</v>
      </c>
      <c r="Q29">
        <f t="shared" si="8"/>
        <v>771.41</v>
      </c>
      <c r="S29">
        <f t="shared" si="1"/>
        <v>771.41</v>
      </c>
    </row>
    <row r="30" spans="1:19">
      <c r="A30">
        <f>+'6" W C'!E21*1000</f>
        <v>116000</v>
      </c>
      <c r="C30">
        <f>+'6" W C'!R21</f>
        <v>1</v>
      </c>
      <c r="E30">
        <f t="shared" si="2"/>
        <v>24</v>
      </c>
      <c r="G30" s="35">
        <f t="shared" si="3"/>
        <v>116000</v>
      </c>
      <c r="H30" s="35"/>
      <c r="I30" s="35">
        <f t="shared" si="4"/>
        <v>1809000</v>
      </c>
      <c r="K30">
        <f t="shared" si="5"/>
        <v>0</v>
      </c>
      <c r="M30" s="214">
        <f t="shared" si="6"/>
        <v>1809000</v>
      </c>
      <c r="N30" s="215"/>
      <c r="O30" s="216">
        <f t="shared" si="7"/>
        <v>1</v>
      </c>
      <c r="Q30">
        <f t="shared" si="8"/>
        <v>771.41</v>
      </c>
      <c r="S30">
        <f t="shared" si="1"/>
        <v>771.41</v>
      </c>
    </row>
    <row r="32" spans="1:19">
      <c r="Q32">
        <f>SUM(Q12:Q31)</f>
        <v>18513.84</v>
      </c>
      <c r="S32">
        <f>SUM(S12:S31)</f>
        <v>18513.84</v>
      </c>
    </row>
    <row r="34" spans="19:19">
      <c r="S34" s="31">
        <f>+S32/S2</f>
        <v>24</v>
      </c>
    </row>
  </sheetData>
  <pageMargins left="0.7" right="0.7" top="0.75" bottom="0.75" header="0.3" footer="0.3"/>
  <pageSetup scale="94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R14"/>
  <sheetViews>
    <sheetView workbookViewId="0">
      <selection activeCell="H46" sqref="H46"/>
    </sheetView>
  </sheetViews>
  <sheetFormatPr defaultRowHeight="12.75"/>
  <sheetData>
    <row r="1" spans="1:18" s="1" customFormat="1" ht="12.75" customHeight="1">
      <c r="A1" s="1" t="s">
        <v>56</v>
      </c>
      <c r="B1" s="1" t="s">
        <v>55</v>
      </c>
      <c r="C1" s="1" t="s">
        <v>0</v>
      </c>
      <c r="D1" s="1" t="s">
        <v>54</v>
      </c>
      <c r="E1" s="1" t="s">
        <v>302</v>
      </c>
      <c r="F1" s="3" t="s">
        <v>1</v>
      </c>
      <c r="G1" s="3" t="s">
        <v>2</v>
      </c>
      <c r="H1" s="3" t="s">
        <v>3</v>
      </c>
      <c r="I1" s="3" t="s">
        <v>4</v>
      </c>
      <c r="J1" s="3" t="s">
        <v>5</v>
      </c>
      <c r="K1" s="3" t="s">
        <v>6</v>
      </c>
      <c r="L1" s="3" t="s">
        <v>7</v>
      </c>
      <c r="M1" s="3" t="s">
        <v>8</v>
      </c>
      <c r="N1" s="3" t="s">
        <v>9</v>
      </c>
      <c r="O1" s="3" t="s">
        <v>10</v>
      </c>
      <c r="P1" s="3" t="s">
        <v>11</v>
      </c>
      <c r="Q1" s="3" t="s">
        <v>12</v>
      </c>
      <c r="R1" s="1" t="s">
        <v>13</v>
      </c>
    </row>
    <row r="3" spans="1:18" s="1" customFormat="1" ht="12.75" customHeight="1">
      <c r="A3" s="3" t="s">
        <v>34</v>
      </c>
      <c r="B3" s="3" t="s">
        <v>35</v>
      </c>
      <c r="C3" s="3" t="s">
        <v>36</v>
      </c>
      <c r="D3" s="3" t="s">
        <v>47</v>
      </c>
      <c r="E3" s="3" t="s">
        <v>165</v>
      </c>
      <c r="F3" s="2">
        <v>1</v>
      </c>
      <c r="R3" s="2">
        <v>1</v>
      </c>
    </row>
    <row r="4" spans="1:18" s="1" customFormat="1" ht="12.75" customHeight="1">
      <c r="A4" s="3" t="s">
        <v>34</v>
      </c>
      <c r="B4" s="3" t="s">
        <v>35</v>
      </c>
      <c r="C4" s="3" t="s">
        <v>36</v>
      </c>
      <c r="D4" s="3" t="s">
        <v>47</v>
      </c>
      <c r="E4" s="3" t="s">
        <v>164</v>
      </c>
      <c r="H4" s="2">
        <v>1</v>
      </c>
      <c r="R4" s="2">
        <v>1</v>
      </c>
    </row>
    <row r="5" spans="1:18" s="1" customFormat="1" ht="12.75" customHeight="1">
      <c r="A5" s="3" t="s">
        <v>34</v>
      </c>
      <c r="B5" s="3" t="s">
        <v>35</v>
      </c>
      <c r="C5" s="3" t="s">
        <v>36</v>
      </c>
      <c r="D5" s="3" t="s">
        <v>47</v>
      </c>
      <c r="E5" s="3" t="s">
        <v>163</v>
      </c>
      <c r="I5" s="2">
        <v>1</v>
      </c>
      <c r="R5" s="2">
        <v>1</v>
      </c>
    </row>
    <row r="6" spans="1:18" s="1" customFormat="1" ht="12.75" customHeight="1">
      <c r="A6" s="3" t="s">
        <v>34</v>
      </c>
      <c r="B6" s="3" t="s">
        <v>35</v>
      </c>
      <c r="C6" s="3" t="s">
        <v>36</v>
      </c>
      <c r="D6" s="3" t="s">
        <v>47</v>
      </c>
      <c r="E6" s="3" t="s">
        <v>162</v>
      </c>
      <c r="G6" s="2">
        <v>1</v>
      </c>
      <c r="R6" s="2">
        <v>1</v>
      </c>
    </row>
    <row r="7" spans="1:18" s="1" customFormat="1" ht="12.75" customHeight="1">
      <c r="A7" s="3" t="s">
        <v>34</v>
      </c>
      <c r="B7" s="3" t="s">
        <v>35</v>
      </c>
      <c r="C7" s="3" t="s">
        <v>36</v>
      </c>
      <c r="D7" s="3" t="s">
        <v>47</v>
      </c>
      <c r="E7" s="3" t="s">
        <v>161</v>
      </c>
      <c r="J7" s="2">
        <v>1</v>
      </c>
      <c r="R7" s="2">
        <v>1</v>
      </c>
    </row>
    <row r="8" spans="1:18" s="1" customFormat="1" ht="12.75" customHeight="1">
      <c r="A8" s="3" t="s">
        <v>34</v>
      </c>
      <c r="B8" s="3" t="s">
        <v>35</v>
      </c>
      <c r="C8" s="3" t="s">
        <v>36</v>
      </c>
      <c r="D8" s="3" t="s">
        <v>47</v>
      </c>
      <c r="E8" s="3" t="s">
        <v>160</v>
      </c>
      <c r="Q8" s="2">
        <v>1</v>
      </c>
      <c r="R8" s="2">
        <v>1</v>
      </c>
    </row>
    <row r="9" spans="1:18" s="1" customFormat="1" ht="12.75" customHeight="1">
      <c r="A9" s="3" t="s">
        <v>34</v>
      </c>
      <c r="B9" s="3" t="s">
        <v>35</v>
      </c>
      <c r="C9" s="3" t="s">
        <v>36</v>
      </c>
      <c r="D9" s="3" t="s">
        <v>47</v>
      </c>
      <c r="E9" s="3" t="s">
        <v>159</v>
      </c>
      <c r="L9" s="2">
        <v>1</v>
      </c>
      <c r="R9" s="2">
        <v>1</v>
      </c>
    </row>
    <row r="10" spans="1:18" s="1" customFormat="1" ht="12.75" customHeight="1">
      <c r="A10" s="3" t="s">
        <v>34</v>
      </c>
      <c r="B10" s="3" t="s">
        <v>35</v>
      </c>
      <c r="C10" s="3" t="s">
        <v>36</v>
      </c>
      <c r="D10" s="3" t="s">
        <v>47</v>
      </c>
      <c r="E10" s="3" t="s">
        <v>158</v>
      </c>
      <c r="K10" s="2">
        <v>1</v>
      </c>
      <c r="R10" s="2">
        <v>1</v>
      </c>
    </row>
    <row r="11" spans="1:18" s="1" customFormat="1" ht="12.75" customHeight="1">
      <c r="A11" s="3" t="s">
        <v>34</v>
      </c>
      <c r="B11" s="3" t="s">
        <v>35</v>
      </c>
      <c r="C11" s="3" t="s">
        <v>36</v>
      </c>
      <c r="D11" s="3" t="s">
        <v>47</v>
      </c>
      <c r="E11" s="3" t="s">
        <v>157</v>
      </c>
      <c r="M11" s="2">
        <v>1</v>
      </c>
      <c r="R11" s="2">
        <v>1</v>
      </c>
    </row>
    <row r="12" spans="1:18" s="1" customFormat="1" ht="12.75" customHeight="1">
      <c r="A12" s="3" t="s">
        <v>34</v>
      </c>
      <c r="B12" s="3" t="s">
        <v>35</v>
      </c>
      <c r="C12" s="3" t="s">
        <v>36</v>
      </c>
      <c r="D12" s="3" t="s">
        <v>47</v>
      </c>
      <c r="E12" s="3" t="s">
        <v>156</v>
      </c>
      <c r="P12" s="2">
        <v>1</v>
      </c>
      <c r="R12" s="2">
        <v>1</v>
      </c>
    </row>
    <row r="13" spans="1:18" s="1" customFormat="1" ht="12.75" customHeight="1">
      <c r="A13" s="3" t="s">
        <v>34</v>
      </c>
      <c r="B13" s="3" t="s">
        <v>35</v>
      </c>
      <c r="C13" s="3" t="s">
        <v>36</v>
      </c>
      <c r="D13" s="3" t="s">
        <v>47</v>
      </c>
      <c r="E13" s="3" t="s">
        <v>155</v>
      </c>
      <c r="O13" s="2">
        <v>1</v>
      </c>
      <c r="R13" s="2">
        <v>1</v>
      </c>
    </row>
    <row r="14" spans="1:18" s="1" customFormat="1" ht="12.75" customHeight="1">
      <c r="A14" s="3" t="s">
        <v>34</v>
      </c>
      <c r="B14" s="3" t="s">
        <v>35</v>
      </c>
      <c r="C14" s="3" t="s">
        <v>36</v>
      </c>
      <c r="D14" s="3" t="s">
        <v>47</v>
      </c>
      <c r="E14" s="3" t="s">
        <v>154</v>
      </c>
      <c r="N14" s="2">
        <v>1</v>
      </c>
      <c r="R14" s="2">
        <v>1</v>
      </c>
    </row>
  </sheetData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>
  <dimension ref="A1:Z27"/>
  <sheetViews>
    <sheetView view="pageBreakPreview" zoomScale="115" zoomScaleNormal="100" zoomScaleSheetLayoutView="115" workbookViewId="0">
      <pane xSplit="2" ySplit="10" topLeftCell="J11" activePane="bottomRight" state="frozen"/>
      <selection activeCell="K87" sqref="K87"/>
      <selection pane="topRight" activeCell="K87" sqref="K87"/>
      <selection pane="bottomLeft" activeCell="K87" sqref="K87"/>
      <selection pane="bottomRight" activeCell="K87" sqref="K87"/>
    </sheetView>
  </sheetViews>
  <sheetFormatPr defaultRowHeight="12.75"/>
  <cols>
    <col min="1" max="1" width="15.140625" customWidth="1"/>
    <col min="2" max="2" width="0.7109375" customWidth="1"/>
    <col min="3" max="3" width="10" bestFit="1" customWidth="1"/>
    <col min="4" max="4" width="0.7109375" customWidth="1"/>
    <col min="5" max="5" width="10.5703125" bestFit="1" customWidth="1"/>
    <col min="6" max="6" width="0.7109375" customWidth="1"/>
    <col min="7" max="7" width="9.85546875" bestFit="1" customWidth="1"/>
    <col min="8" max="8" width="0.7109375" customWidth="1"/>
    <col min="9" max="9" width="10.140625" bestFit="1" customWidth="1"/>
    <col min="10" max="10" width="0.7109375" customWidth="1"/>
    <col min="11" max="11" width="8.7109375" bestFit="1" customWidth="1"/>
    <col min="12" max="12" width="0.7109375" customWidth="1"/>
    <col min="13" max="13" width="11.7109375" bestFit="1" customWidth="1"/>
    <col min="14" max="14" width="0.7109375" customWidth="1"/>
    <col min="15" max="15" width="15.140625" customWidth="1"/>
    <col min="16" max="16" width="0.7109375" customWidth="1"/>
    <col min="17" max="17" width="20.28515625" bestFit="1" customWidth="1"/>
    <col min="18" max="18" width="0.7109375" customWidth="1"/>
    <col min="19" max="19" width="13" bestFit="1" customWidth="1"/>
    <col min="20" max="20" width="1" customWidth="1"/>
    <col min="22" max="22" width="10.85546875" bestFit="1" customWidth="1"/>
  </cols>
  <sheetData>
    <row r="1" spans="1:26">
      <c r="A1" s="5" t="s">
        <v>303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 t="s">
        <v>344</v>
      </c>
      <c r="U1" s="25"/>
    </row>
    <row r="2" spans="1:26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Q2" s="25" t="s">
        <v>329</v>
      </c>
      <c r="R2" s="25"/>
      <c r="S2" s="26">
        <v>771.41</v>
      </c>
      <c r="T2" s="25"/>
      <c r="U2" s="25"/>
    </row>
    <row r="3" spans="1:26">
      <c r="A3" s="7" t="s">
        <v>521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 t="s">
        <v>523</v>
      </c>
      <c r="Q3" s="27" t="s">
        <v>367</v>
      </c>
      <c r="R3" s="25"/>
      <c r="S3" s="26">
        <v>0</v>
      </c>
      <c r="T3" s="25" t="s">
        <v>331</v>
      </c>
      <c r="U3" s="25"/>
    </row>
    <row r="4" spans="1:26">
      <c r="A4" s="7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Q4" s="28" t="s">
        <v>368</v>
      </c>
      <c r="R4" s="25"/>
      <c r="S4" s="26">
        <v>2.5499999999999998</v>
      </c>
      <c r="T4" s="25" t="s">
        <v>331</v>
      </c>
      <c r="U4" s="25"/>
    </row>
    <row r="5" spans="1:26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Q5" s="27"/>
      <c r="R5" s="25"/>
      <c r="S5" s="26"/>
      <c r="T5" s="25"/>
      <c r="U5" s="25"/>
    </row>
    <row r="6" spans="1:26" ht="13.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Q6" s="27"/>
      <c r="R6" s="25"/>
      <c r="S6" s="26"/>
      <c r="T6" s="25"/>
      <c r="U6" s="25"/>
    </row>
    <row r="7" spans="1:26">
      <c r="A7" s="8" t="s">
        <v>306</v>
      </c>
      <c r="B7" s="9"/>
      <c r="C7" s="10" t="s">
        <v>307</v>
      </c>
      <c r="D7" s="9"/>
      <c r="E7" s="10" t="s">
        <v>308</v>
      </c>
      <c r="F7" s="9"/>
      <c r="G7" s="10" t="s">
        <v>309</v>
      </c>
      <c r="H7" s="9"/>
      <c r="I7" s="10" t="s">
        <v>310</v>
      </c>
      <c r="J7" s="9"/>
      <c r="K7" s="10" t="s">
        <v>311</v>
      </c>
      <c r="L7" s="9"/>
      <c r="M7" s="10" t="s">
        <v>312</v>
      </c>
      <c r="N7" s="9"/>
      <c r="O7" s="11" t="s">
        <v>313</v>
      </c>
      <c r="Q7" s="27"/>
      <c r="R7" s="25"/>
      <c r="S7" s="26"/>
      <c r="T7" s="25"/>
      <c r="U7" s="25"/>
    </row>
    <row r="8" spans="1:26">
      <c r="A8" s="12"/>
      <c r="B8" s="13"/>
      <c r="C8" s="13"/>
      <c r="D8" s="13"/>
      <c r="E8" s="13"/>
      <c r="F8" s="13"/>
      <c r="G8" s="13" t="s">
        <v>314</v>
      </c>
      <c r="H8" s="13"/>
      <c r="I8" s="13"/>
      <c r="J8" s="13"/>
      <c r="K8" s="13"/>
      <c r="L8" s="13"/>
      <c r="M8" s="13" t="s">
        <v>315</v>
      </c>
      <c r="N8" s="13"/>
      <c r="O8" s="14"/>
      <c r="Q8" s="27"/>
      <c r="R8" s="25"/>
      <c r="S8" s="26"/>
      <c r="T8" s="25"/>
      <c r="U8" s="25"/>
    </row>
    <row r="9" spans="1:26">
      <c r="A9" s="12" t="s">
        <v>316</v>
      </c>
      <c r="B9" s="13"/>
      <c r="C9" s="13" t="s">
        <v>317</v>
      </c>
      <c r="D9" s="13"/>
      <c r="E9" s="13" t="s">
        <v>318</v>
      </c>
      <c r="F9" s="13"/>
      <c r="G9" s="13" t="s">
        <v>319</v>
      </c>
      <c r="H9" s="13"/>
      <c r="I9" s="13" t="s">
        <v>320</v>
      </c>
      <c r="J9" s="13"/>
      <c r="K9" s="13" t="s">
        <v>321</v>
      </c>
      <c r="L9" s="13"/>
      <c r="M9" s="13" t="s">
        <v>322</v>
      </c>
      <c r="N9" s="13"/>
      <c r="O9" s="14" t="s">
        <v>323</v>
      </c>
    </row>
    <row r="10" spans="1:26">
      <c r="A10" s="15" t="s">
        <v>324</v>
      </c>
      <c r="B10" s="13"/>
      <c r="C10" s="16" t="s">
        <v>325</v>
      </c>
      <c r="D10" s="13"/>
      <c r="E10" s="16" t="s">
        <v>325</v>
      </c>
      <c r="F10" s="13"/>
      <c r="G10" s="17" t="s">
        <v>326</v>
      </c>
      <c r="H10" s="13"/>
      <c r="I10" s="16" t="s">
        <v>314</v>
      </c>
      <c r="J10" s="13"/>
      <c r="K10" s="16" t="s">
        <v>325</v>
      </c>
      <c r="L10" s="13"/>
      <c r="M10" s="17" t="s">
        <v>327</v>
      </c>
      <c r="N10" s="13"/>
      <c r="O10" s="18" t="s">
        <v>328</v>
      </c>
      <c r="S10" s="30" t="s">
        <v>337</v>
      </c>
      <c r="T10" s="30"/>
      <c r="U10" s="30" t="s">
        <v>338</v>
      </c>
      <c r="V10" s="30" t="s">
        <v>339</v>
      </c>
      <c r="W10" s="30" t="s">
        <v>340</v>
      </c>
      <c r="X10" s="30" t="s">
        <v>341</v>
      </c>
      <c r="Y10" s="30" t="s">
        <v>342</v>
      </c>
      <c r="Z10" s="30" t="s">
        <v>343</v>
      </c>
    </row>
    <row r="12" spans="1:26">
      <c r="A12">
        <f>+'6" W Ind'!E3*1000</f>
        <v>2149000</v>
      </c>
      <c r="C12">
        <f>+'6" W Ind'!R3</f>
        <v>1</v>
      </c>
      <c r="E12">
        <f t="shared" ref="E12:E13" si="0">+E11+C12</f>
        <v>1</v>
      </c>
      <c r="G12" s="35">
        <f t="shared" ref="G12:G13" si="1">+A12*C12</f>
        <v>2149000</v>
      </c>
      <c r="H12" s="35"/>
      <c r="I12" s="35">
        <f t="shared" ref="I12:I13" si="2">+G12+I11</f>
        <v>2149000</v>
      </c>
      <c r="K12">
        <f>$E$23-E12</f>
        <v>11</v>
      </c>
      <c r="M12" s="214">
        <f t="shared" ref="M12:M13" si="3">(A12*K12)+I12</f>
        <v>25788000</v>
      </c>
      <c r="N12" s="215"/>
      <c r="O12" s="216">
        <f>M12/$M$23</f>
        <v>0.64007545483878969</v>
      </c>
      <c r="Q12">
        <f>SUM(S12:Z12)</f>
        <v>5533.5349999999999</v>
      </c>
      <c r="S12">
        <f>+$S$2*C12</f>
        <v>771.41</v>
      </c>
      <c r="V12">
        <f>+$S$4*((A12-281500)/1000)*C12</f>
        <v>4762.125</v>
      </c>
    </row>
    <row r="13" spans="1:26">
      <c r="A13">
        <f>+'6" W Ind'!E4*1000</f>
        <v>2561000</v>
      </c>
      <c r="C13">
        <f>+'6" W Ind'!R4</f>
        <v>1</v>
      </c>
      <c r="E13">
        <f t="shared" si="0"/>
        <v>2</v>
      </c>
      <c r="G13" s="35">
        <f t="shared" si="1"/>
        <v>2561000</v>
      </c>
      <c r="H13" s="35"/>
      <c r="I13" s="35">
        <f t="shared" si="2"/>
        <v>4710000</v>
      </c>
      <c r="K13">
        <f>$E$23-E13</f>
        <v>10</v>
      </c>
      <c r="M13" s="214">
        <f t="shared" si="3"/>
        <v>30320000</v>
      </c>
      <c r="N13" s="215"/>
      <c r="O13" s="216">
        <f>M13/$M$23</f>
        <v>0.75256273424507936</v>
      </c>
      <c r="Q13">
        <f t="shared" ref="Q13:Q23" si="4">SUM(S13:Z13)</f>
        <v>6584.1349999999993</v>
      </c>
      <c r="S13">
        <f t="shared" ref="S13:S23" si="5">+$S$2*C13</f>
        <v>771.41</v>
      </c>
      <c r="V13">
        <f t="shared" ref="V13:V23" si="6">+$S$4*((A13-281500)/1000)*C13</f>
        <v>5812.7249999999995</v>
      </c>
    </row>
    <row r="14" spans="1:26">
      <c r="A14">
        <f>+'6" W Ind'!E5*1000</f>
        <v>2660000</v>
      </c>
      <c r="C14">
        <f>+'6" W Ind'!R5</f>
        <v>1</v>
      </c>
      <c r="E14">
        <f t="shared" ref="E14:E23" si="7">+E13+C14</f>
        <v>3</v>
      </c>
      <c r="G14" s="35">
        <f t="shared" ref="G14:G23" si="8">+A14*C14</f>
        <v>2660000</v>
      </c>
      <c r="H14" s="35"/>
      <c r="I14" s="35">
        <f t="shared" ref="I14:I23" si="9">+G14+I13</f>
        <v>7370000</v>
      </c>
      <c r="K14">
        <f t="shared" ref="K14:K23" si="10">$E$23-E14</f>
        <v>9</v>
      </c>
      <c r="M14" s="214">
        <f t="shared" ref="M14:M23" si="11">(A14*K14)+I14</f>
        <v>31310000</v>
      </c>
      <c r="N14" s="215"/>
      <c r="O14" s="216">
        <f t="shared" ref="O14:O23" si="12">M14/$M$23</f>
        <v>0.77713519819305521</v>
      </c>
      <c r="Q14">
        <f t="shared" si="4"/>
        <v>6836.5849999999991</v>
      </c>
      <c r="S14">
        <f t="shared" si="5"/>
        <v>771.41</v>
      </c>
      <c r="V14">
        <f t="shared" si="6"/>
        <v>6065.1749999999993</v>
      </c>
    </row>
    <row r="15" spans="1:26">
      <c r="A15">
        <f>+'6" W Ind'!E6*1000</f>
        <v>2917000</v>
      </c>
      <c r="C15">
        <f>+'6" W Ind'!R6</f>
        <v>1</v>
      </c>
      <c r="E15">
        <f t="shared" si="7"/>
        <v>4</v>
      </c>
      <c r="G15" s="35">
        <f t="shared" si="8"/>
        <v>2917000</v>
      </c>
      <c r="H15" s="35"/>
      <c r="I15" s="35">
        <f t="shared" si="9"/>
        <v>10287000</v>
      </c>
      <c r="K15">
        <f t="shared" si="10"/>
        <v>8</v>
      </c>
      <c r="M15" s="214">
        <f t="shared" si="11"/>
        <v>33623000</v>
      </c>
      <c r="N15" s="215"/>
      <c r="O15" s="216">
        <f t="shared" si="12"/>
        <v>0.83454540941696242</v>
      </c>
      <c r="Q15">
        <f t="shared" si="4"/>
        <v>7491.9349999999995</v>
      </c>
      <c r="S15">
        <f t="shared" si="5"/>
        <v>771.41</v>
      </c>
      <c r="V15">
        <f t="shared" si="6"/>
        <v>6720.5249999999996</v>
      </c>
    </row>
    <row r="16" spans="1:26">
      <c r="A16">
        <f>+'6" W Ind'!E7*1000</f>
        <v>2976000</v>
      </c>
      <c r="C16">
        <f>+'6" W Ind'!R7</f>
        <v>1</v>
      </c>
      <c r="E16">
        <f t="shared" si="7"/>
        <v>5</v>
      </c>
      <c r="G16" s="35">
        <f t="shared" si="8"/>
        <v>2976000</v>
      </c>
      <c r="H16" s="35"/>
      <c r="I16" s="35">
        <f t="shared" si="9"/>
        <v>13263000</v>
      </c>
      <c r="K16">
        <f t="shared" si="10"/>
        <v>7</v>
      </c>
      <c r="M16" s="214">
        <f t="shared" si="11"/>
        <v>34095000</v>
      </c>
      <c r="N16" s="215"/>
      <c r="O16" s="216">
        <f t="shared" si="12"/>
        <v>0.84626076596589639</v>
      </c>
      <c r="Q16">
        <f t="shared" si="4"/>
        <v>7642.3849999999993</v>
      </c>
      <c r="S16">
        <f t="shared" si="5"/>
        <v>771.41</v>
      </c>
      <c r="V16">
        <f t="shared" si="6"/>
        <v>6870.9749999999995</v>
      </c>
    </row>
    <row r="17" spans="1:22">
      <c r="A17">
        <f>+'6" W Ind'!E8*1000</f>
        <v>3162000</v>
      </c>
      <c r="C17">
        <f>+'6" W Ind'!R8</f>
        <v>1</v>
      </c>
      <c r="E17">
        <f t="shared" si="7"/>
        <v>6</v>
      </c>
      <c r="G17" s="35">
        <f t="shared" si="8"/>
        <v>3162000</v>
      </c>
      <c r="H17" s="35"/>
      <c r="I17" s="35">
        <f t="shared" si="9"/>
        <v>16425000</v>
      </c>
      <c r="K17">
        <f t="shared" si="10"/>
        <v>6</v>
      </c>
      <c r="M17" s="214">
        <f t="shared" si="11"/>
        <v>35397000</v>
      </c>
      <c r="N17" s="215"/>
      <c r="O17" s="216">
        <f t="shared" si="12"/>
        <v>0.87857727915808281</v>
      </c>
      <c r="Q17">
        <f t="shared" si="4"/>
        <v>8116.6849999999995</v>
      </c>
      <c r="S17">
        <f t="shared" si="5"/>
        <v>771.41</v>
      </c>
      <c r="V17">
        <f t="shared" si="6"/>
        <v>7345.2749999999996</v>
      </c>
    </row>
    <row r="18" spans="1:22">
      <c r="A18">
        <f>+'6" W Ind'!E9*1000</f>
        <v>3324000</v>
      </c>
      <c r="C18">
        <f>+'6" W Ind'!R9</f>
        <v>1</v>
      </c>
      <c r="E18">
        <f t="shared" si="7"/>
        <v>7</v>
      </c>
      <c r="G18" s="35">
        <f t="shared" si="8"/>
        <v>3324000</v>
      </c>
      <c r="H18" s="35"/>
      <c r="I18" s="35">
        <f t="shared" si="9"/>
        <v>19749000</v>
      </c>
      <c r="K18">
        <f t="shared" si="10"/>
        <v>5</v>
      </c>
      <c r="M18" s="214">
        <f t="shared" si="11"/>
        <v>36369000</v>
      </c>
      <c r="N18" s="215"/>
      <c r="O18" s="216">
        <f t="shared" si="12"/>
        <v>0.90270297103427732</v>
      </c>
      <c r="Q18">
        <f t="shared" si="4"/>
        <v>8529.7849999999999</v>
      </c>
      <c r="S18">
        <f t="shared" si="5"/>
        <v>771.41</v>
      </c>
      <c r="V18">
        <f t="shared" si="6"/>
        <v>7758.3749999999991</v>
      </c>
    </row>
    <row r="19" spans="1:22">
      <c r="A19">
        <f>+'6" W Ind'!E10*1000</f>
        <v>3510000</v>
      </c>
      <c r="C19">
        <f>+'6" W Ind'!R10</f>
        <v>1</v>
      </c>
      <c r="E19">
        <f t="shared" si="7"/>
        <v>8</v>
      </c>
      <c r="G19" s="35">
        <f t="shared" si="8"/>
        <v>3510000</v>
      </c>
      <c r="H19" s="35"/>
      <c r="I19" s="35">
        <f t="shared" si="9"/>
        <v>23259000</v>
      </c>
      <c r="K19">
        <f t="shared" si="10"/>
        <v>4</v>
      </c>
      <c r="M19" s="214">
        <f t="shared" si="11"/>
        <v>37299000</v>
      </c>
      <c r="N19" s="215"/>
      <c r="O19" s="216">
        <f t="shared" si="12"/>
        <v>0.92578619474298196</v>
      </c>
      <c r="Q19">
        <f t="shared" si="4"/>
        <v>9004.0849999999991</v>
      </c>
      <c r="S19">
        <f t="shared" si="5"/>
        <v>771.41</v>
      </c>
      <c r="V19">
        <f t="shared" si="6"/>
        <v>8232.6749999999993</v>
      </c>
    </row>
    <row r="20" spans="1:22">
      <c r="A20">
        <f>+'6" W Ind'!E11*1000</f>
        <v>3596000</v>
      </c>
      <c r="C20">
        <f>+'6" W Ind'!R11</f>
        <v>1</v>
      </c>
      <c r="E20">
        <f t="shared" si="7"/>
        <v>9</v>
      </c>
      <c r="G20" s="35">
        <f t="shared" si="8"/>
        <v>3596000</v>
      </c>
      <c r="H20" s="35"/>
      <c r="I20" s="35">
        <f t="shared" si="9"/>
        <v>26855000</v>
      </c>
      <c r="K20">
        <f t="shared" si="10"/>
        <v>3</v>
      </c>
      <c r="M20" s="214">
        <f t="shared" si="11"/>
        <v>37643000</v>
      </c>
      <c r="N20" s="215"/>
      <c r="O20" s="216">
        <f t="shared" si="12"/>
        <v>0.93432450544813717</v>
      </c>
      <c r="Q20">
        <f t="shared" si="4"/>
        <v>9223.3849999999984</v>
      </c>
      <c r="S20">
        <f t="shared" si="5"/>
        <v>771.41</v>
      </c>
      <c r="V20">
        <f t="shared" si="6"/>
        <v>8451.9749999999985</v>
      </c>
    </row>
    <row r="21" spans="1:22">
      <c r="A21">
        <f>+'6" W Ind'!E12*1000</f>
        <v>4173000</v>
      </c>
      <c r="C21">
        <f>+'6" W Ind'!R12</f>
        <v>1</v>
      </c>
      <c r="E21">
        <f t="shared" si="7"/>
        <v>10</v>
      </c>
      <c r="G21" s="35">
        <f t="shared" si="8"/>
        <v>4173000</v>
      </c>
      <c r="H21" s="35"/>
      <c r="I21" s="35">
        <f t="shared" si="9"/>
        <v>31028000</v>
      </c>
      <c r="K21">
        <f t="shared" si="10"/>
        <v>2</v>
      </c>
      <c r="M21" s="214">
        <f t="shared" si="11"/>
        <v>39374000</v>
      </c>
      <c r="N21" s="215"/>
      <c r="O21" s="216">
        <f t="shared" si="12"/>
        <v>0.97728908635111322</v>
      </c>
      <c r="Q21">
        <f t="shared" si="4"/>
        <v>10694.734999999999</v>
      </c>
      <c r="S21">
        <f t="shared" si="5"/>
        <v>771.41</v>
      </c>
      <c r="V21">
        <f t="shared" si="6"/>
        <v>9923.3249999999989</v>
      </c>
    </row>
    <row r="22" spans="1:22">
      <c r="A22">
        <f>+'6" W Ind'!E13*1000</f>
        <v>4326000</v>
      </c>
      <c r="C22">
        <f>+'6" W Ind'!R13</f>
        <v>1</v>
      </c>
      <c r="E22">
        <f t="shared" si="7"/>
        <v>11</v>
      </c>
      <c r="G22" s="35">
        <f t="shared" si="8"/>
        <v>4326000</v>
      </c>
      <c r="H22" s="35"/>
      <c r="I22" s="35">
        <f t="shared" si="9"/>
        <v>35354000</v>
      </c>
      <c r="K22">
        <f t="shared" si="10"/>
        <v>1</v>
      </c>
      <c r="M22" s="214">
        <f t="shared" si="11"/>
        <v>39680000</v>
      </c>
      <c r="N22" s="215"/>
      <c r="O22" s="216">
        <f t="shared" si="12"/>
        <v>0.98488421157139661</v>
      </c>
      <c r="Q22">
        <f t="shared" si="4"/>
        <v>11084.884999999998</v>
      </c>
      <c r="S22">
        <f t="shared" si="5"/>
        <v>771.41</v>
      </c>
      <c r="V22">
        <f t="shared" si="6"/>
        <v>10313.474999999999</v>
      </c>
    </row>
    <row r="23" spans="1:22">
      <c r="A23">
        <f>+'6" W Ind'!E14*1000</f>
        <v>4935000</v>
      </c>
      <c r="C23">
        <f>+'6" W Ind'!R14</f>
        <v>1</v>
      </c>
      <c r="E23">
        <f t="shared" si="7"/>
        <v>12</v>
      </c>
      <c r="G23" s="35">
        <f t="shared" si="8"/>
        <v>4935000</v>
      </c>
      <c r="H23" s="35"/>
      <c r="I23" s="35">
        <f t="shared" si="9"/>
        <v>40289000</v>
      </c>
      <c r="K23">
        <f t="shared" si="10"/>
        <v>0</v>
      </c>
      <c r="M23" s="214">
        <f t="shared" si="11"/>
        <v>40289000</v>
      </c>
      <c r="N23" s="215"/>
      <c r="O23" s="216">
        <f t="shared" si="12"/>
        <v>1</v>
      </c>
      <c r="Q23">
        <f t="shared" si="4"/>
        <v>12637.834999999999</v>
      </c>
      <c r="S23">
        <f t="shared" si="5"/>
        <v>771.41</v>
      </c>
      <c r="V23">
        <f t="shared" si="6"/>
        <v>11866.424999999999</v>
      </c>
    </row>
    <row r="25" spans="1:22">
      <c r="Q25">
        <f>SUM(Q12:Q24)</f>
        <v>103379.97</v>
      </c>
      <c r="S25">
        <f>SUM(S12:S24)</f>
        <v>9256.92</v>
      </c>
      <c r="V25">
        <f>SUM(V12:V24)</f>
        <v>94123.05</v>
      </c>
    </row>
    <row r="27" spans="1:22">
      <c r="S27" s="31">
        <f>+S25/S2</f>
        <v>12</v>
      </c>
      <c r="V27" s="31">
        <f>+V25/S4</f>
        <v>36911.000000000007</v>
      </c>
    </row>
  </sheetData>
  <pageMargins left="0.7" right="0.7" top="0.75" bottom="0.75" header="0.3" footer="0.3"/>
  <pageSetup scale="9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32"/>
  <sheetViews>
    <sheetView view="pageBreakPreview" zoomScale="115" zoomScaleNormal="100" zoomScaleSheetLayoutView="115" workbookViewId="0">
      <pane xSplit="2" ySplit="11" topLeftCell="L12" activePane="bottomRight" state="frozen"/>
      <selection activeCell="K87" sqref="K87"/>
      <selection pane="topRight" activeCell="K87" sqref="K87"/>
      <selection pane="bottomLeft" activeCell="K87" sqref="K87"/>
      <selection pane="bottomRight" activeCell="K87" sqref="K87"/>
    </sheetView>
  </sheetViews>
  <sheetFormatPr defaultRowHeight="12.75"/>
  <cols>
    <col min="1" max="1" width="13.7109375" customWidth="1"/>
    <col min="2" max="2" width="1.140625" customWidth="1"/>
    <col min="3" max="3" width="10" bestFit="1" customWidth="1"/>
    <col min="4" max="4" width="1.140625" customWidth="1"/>
    <col min="5" max="5" width="10.5703125" bestFit="1" customWidth="1"/>
    <col min="6" max="6" width="1.140625" customWidth="1"/>
    <col min="7" max="7" width="9.85546875" bestFit="1" customWidth="1"/>
    <col min="8" max="8" width="1.140625" customWidth="1"/>
    <col min="9" max="9" width="10" bestFit="1" customWidth="1"/>
    <col min="10" max="10" width="1.140625" customWidth="1"/>
    <col min="11" max="11" width="8.7109375" bestFit="1" customWidth="1"/>
    <col min="12" max="12" width="1.140625" customWidth="1"/>
    <col min="13" max="13" width="11.7109375" bestFit="1" customWidth="1"/>
    <col min="14" max="14" width="1.140625" customWidth="1"/>
    <col min="15" max="15" width="12.85546875" customWidth="1"/>
    <col min="16" max="16" width="2" customWidth="1"/>
    <col min="17" max="17" width="23.42578125" bestFit="1" customWidth="1"/>
    <col min="18" max="18" width="0.7109375" customWidth="1"/>
    <col min="19" max="19" width="12.85546875" customWidth="1"/>
    <col min="20" max="20" width="1" customWidth="1"/>
    <col min="21" max="24" width="9.28515625" bestFit="1" customWidth="1"/>
  </cols>
  <sheetData>
    <row r="1" spans="1:26">
      <c r="A1" s="5" t="s">
        <v>303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 t="s">
        <v>344</v>
      </c>
      <c r="U1" s="25"/>
    </row>
    <row r="2" spans="1:26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Q2" s="25" t="s">
        <v>329</v>
      </c>
      <c r="R2" s="25"/>
      <c r="S2" s="26">
        <v>8.9600000000000009</v>
      </c>
      <c r="T2" s="25"/>
      <c r="U2" s="25"/>
    </row>
    <row r="3" spans="1:26">
      <c r="A3" s="7" t="s">
        <v>519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 t="s">
        <v>366</v>
      </c>
      <c r="Q3" s="27" t="s">
        <v>358</v>
      </c>
      <c r="R3" s="25"/>
      <c r="S3" s="26">
        <v>0</v>
      </c>
      <c r="T3" s="25" t="s">
        <v>331</v>
      </c>
      <c r="U3" s="25"/>
    </row>
    <row r="4" spans="1:26">
      <c r="A4" s="7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Q4" s="27" t="s">
        <v>359</v>
      </c>
      <c r="R4" s="25"/>
      <c r="S4" s="26">
        <v>3.61</v>
      </c>
      <c r="T4" s="25" t="s">
        <v>331</v>
      </c>
      <c r="U4" s="25"/>
    </row>
    <row r="5" spans="1:26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Q5" s="27" t="s">
        <v>360</v>
      </c>
      <c r="R5" s="25"/>
      <c r="S5" s="26">
        <v>3.29</v>
      </c>
      <c r="T5" s="25" t="s">
        <v>331</v>
      </c>
      <c r="U5" s="25"/>
    </row>
    <row r="6" spans="1:26" ht="13.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Q6" s="27" t="s">
        <v>334</v>
      </c>
      <c r="R6" s="25"/>
      <c r="S6" s="26">
        <v>3.12</v>
      </c>
      <c r="T6" s="25" t="s">
        <v>331</v>
      </c>
      <c r="U6" s="25"/>
    </row>
    <row r="7" spans="1:26">
      <c r="A7" s="8" t="s">
        <v>306</v>
      </c>
      <c r="B7" s="9"/>
      <c r="C7" s="10" t="s">
        <v>307</v>
      </c>
      <c r="D7" s="9"/>
      <c r="E7" s="10" t="s">
        <v>308</v>
      </c>
      <c r="F7" s="9"/>
      <c r="G7" s="10" t="s">
        <v>309</v>
      </c>
      <c r="H7" s="9"/>
      <c r="I7" s="10" t="s">
        <v>310</v>
      </c>
      <c r="J7" s="9"/>
      <c r="K7" s="10" t="s">
        <v>311</v>
      </c>
      <c r="L7" s="9"/>
      <c r="M7" s="10" t="s">
        <v>312</v>
      </c>
      <c r="N7" s="9"/>
      <c r="O7" s="11" t="s">
        <v>313</v>
      </c>
      <c r="Q7" s="27" t="s">
        <v>335</v>
      </c>
      <c r="R7" s="25"/>
      <c r="S7" s="26">
        <v>2.79</v>
      </c>
      <c r="T7" s="25" t="s">
        <v>331</v>
      </c>
      <c r="U7" s="25"/>
    </row>
    <row r="8" spans="1:26">
      <c r="A8" s="12"/>
      <c r="B8" s="13"/>
      <c r="C8" s="13"/>
      <c r="D8" s="13"/>
      <c r="E8" s="13"/>
      <c r="F8" s="13"/>
      <c r="G8" s="13" t="s">
        <v>314</v>
      </c>
      <c r="H8" s="13"/>
      <c r="I8" s="13"/>
      <c r="J8" s="13"/>
      <c r="K8" s="13"/>
      <c r="L8" s="13"/>
      <c r="M8" s="13" t="s">
        <v>315</v>
      </c>
      <c r="N8" s="13"/>
      <c r="O8" s="14"/>
      <c r="Q8" s="27" t="s">
        <v>361</v>
      </c>
      <c r="R8" s="25"/>
      <c r="S8" s="26">
        <v>2.5499999999999998</v>
      </c>
      <c r="T8" s="25" t="s">
        <v>331</v>
      </c>
      <c r="U8" s="25"/>
    </row>
    <row r="9" spans="1:26">
      <c r="A9" s="12" t="s">
        <v>316</v>
      </c>
      <c r="B9" s="13"/>
      <c r="C9" s="13" t="s">
        <v>317</v>
      </c>
      <c r="D9" s="13"/>
      <c r="E9" s="13" t="s">
        <v>318</v>
      </c>
      <c r="F9" s="13"/>
      <c r="G9" s="13" t="s">
        <v>319</v>
      </c>
      <c r="H9" s="13"/>
      <c r="I9" s="13" t="s">
        <v>320</v>
      </c>
      <c r="J9" s="13"/>
      <c r="K9" s="13" t="s">
        <v>321</v>
      </c>
      <c r="L9" s="13"/>
      <c r="M9" s="13" t="s">
        <v>322</v>
      </c>
      <c r="N9" s="13"/>
      <c r="O9" s="14" t="s">
        <v>323</v>
      </c>
    </row>
    <row r="10" spans="1:26">
      <c r="A10" s="15" t="s">
        <v>324</v>
      </c>
      <c r="B10" s="13"/>
      <c r="C10" s="16" t="s">
        <v>325</v>
      </c>
      <c r="D10" s="13"/>
      <c r="E10" s="16" t="s">
        <v>325</v>
      </c>
      <c r="F10" s="13"/>
      <c r="G10" s="17" t="s">
        <v>326</v>
      </c>
      <c r="H10" s="13"/>
      <c r="I10" s="16" t="s">
        <v>314</v>
      </c>
      <c r="J10" s="13"/>
      <c r="K10" s="16" t="s">
        <v>325</v>
      </c>
      <c r="L10" s="13"/>
      <c r="M10" s="17" t="s">
        <v>327</v>
      </c>
      <c r="N10" s="13"/>
      <c r="O10" s="18" t="s">
        <v>328</v>
      </c>
      <c r="S10" s="30" t="s">
        <v>337</v>
      </c>
      <c r="T10" s="30"/>
      <c r="U10" s="30" t="s">
        <v>338</v>
      </c>
      <c r="V10" s="30" t="s">
        <v>339</v>
      </c>
      <c r="W10" s="30" t="s">
        <v>340</v>
      </c>
      <c r="X10" s="30" t="s">
        <v>341</v>
      </c>
      <c r="Y10" s="30" t="s">
        <v>342</v>
      </c>
      <c r="Z10" s="30" t="s">
        <v>343</v>
      </c>
    </row>
    <row r="12" spans="1:26">
      <c r="A12">
        <f>+'5-8" W-R Com'!E3*1000</f>
        <v>0</v>
      </c>
      <c r="C12">
        <f>+'5-8" W-R Com'!R3</f>
        <v>46</v>
      </c>
      <c r="E12">
        <f>+C12</f>
        <v>46</v>
      </c>
      <c r="G12" s="35">
        <f>+A12*C12</f>
        <v>0</v>
      </c>
      <c r="H12" s="35"/>
      <c r="I12" s="35">
        <f>+G12</f>
        <v>0</v>
      </c>
      <c r="K12">
        <f>$E$28-E12</f>
        <v>85</v>
      </c>
      <c r="M12" s="23">
        <f t="shared" ref="M12:M13" si="0">(A12*K12)+I12</f>
        <v>0</v>
      </c>
      <c r="O12" s="24">
        <f>M12/$M$28</f>
        <v>0</v>
      </c>
      <c r="Q12">
        <f>SUM(S12:Z12)</f>
        <v>412.16</v>
      </c>
      <c r="S12" s="31">
        <f>$S$2*C12</f>
        <v>412.16</v>
      </c>
    </row>
    <row r="13" spans="1:26">
      <c r="A13">
        <f>+'5-8" W-R Com'!E4*1000</f>
        <v>1000</v>
      </c>
      <c r="C13">
        <f>+'5-8" W-R Com'!R4</f>
        <v>29</v>
      </c>
      <c r="E13">
        <f>+E12+C13</f>
        <v>75</v>
      </c>
      <c r="G13" s="35">
        <f>+A13*C13</f>
        <v>29000</v>
      </c>
      <c r="H13" s="35"/>
      <c r="I13" s="35">
        <f>+G13+I12</f>
        <v>29000</v>
      </c>
      <c r="K13">
        <f>$E$28-E13</f>
        <v>56</v>
      </c>
      <c r="M13" s="23">
        <f t="shared" si="0"/>
        <v>85000</v>
      </c>
      <c r="O13" s="24">
        <f>M13/$M$28</f>
        <v>0.20581113801452786</v>
      </c>
      <c r="Q13">
        <f t="shared" ref="Q13:Q28" si="1">SUM(S13:Z13)</f>
        <v>259.84000000000003</v>
      </c>
      <c r="S13" s="31">
        <f t="shared" ref="S13:S28" si="2">$S$2*C13</f>
        <v>259.84000000000003</v>
      </c>
      <c r="V13">
        <f>$S$4*((A13-1000)/1000)*C13</f>
        <v>0</v>
      </c>
    </row>
    <row r="14" spans="1:26">
      <c r="A14">
        <f>+'5-8" W-R Com'!E5*1000</f>
        <v>2000</v>
      </c>
      <c r="C14">
        <f>+'5-8" W-R Com'!R5</f>
        <v>12</v>
      </c>
      <c r="E14">
        <f t="shared" ref="E14:E28" si="3">+E13+C14</f>
        <v>87</v>
      </c>
      <c r="G14" s="35">
        <f t="shared" ref="G14:G28" si="4">+A14*C14</f>
        <v>24000</v>
      </c>
      <c r="H14" s="35"/>
      <c r="I14" s="35">
        <f t="shared" ref="I14:I28" si="5">+G14+I13</f>
        <v>53000</v>
      </c>
      <c r="K14">
        <f t="shared" ref="K14:K28" si="6">$E$28-E14</f>
        <v>44</v>
      </c>
      <c r="M14" s="23">
        <f t="shared" ref="M14:M28" si="7">(A14*K14)+I14</f>
        <v>141000</v>
      </c>
      <c r="O14" s="24">
        <f t="shared" ref="O14:O28" si="8">M14/$M$28</f>
        <v>0.34140435835351091</v>
      </c>
      <c r="Q14">
        <f t="shared" si="1"/>
        <v>150.84</v>
      </c>
      <c r="S14" s="31">
        <f t="shared" si="2"/>
        <v>107.52000000000001</v>
      </c>
      <c r="V14">
        <f t="shared" ref="V14:V21" si="9">$S$4*((A14-1000)/1000)*C14</f>
        <v>43.32</v>
      </c>
    </row>
    <row r="15" spans="1:26">
      <c r="A15">
        <f>+'5-8" W-R Com'!E6*1000</f>
        <v>3000</v>
      </c>
      <c r="C15">
        <f>+'5-8" W-R Com'!R6</f>
        <v>9</v>
      </c>
      <c r="E15">
        <f t="shared" si="3"/>
        <v>96</v>
      </c>
      <c r="G15" s="35">
        <f t="shared" si="4"/>
        <v>27000</v>
      </c>
      <c r="H15" s="35"/>
      <c r="I15" s="35">
        <f t="shared" si="5"/>
        <v>80000</v>
      </c>
      <c r="K15">
        <f t="shared" si="6"/>
        <v>35</v>
      </c>
      <c r="M15" s="23">
        <f t="shared" si="7"/>
        <v>185000</v>
      </c>
      <c r="O15" s="24">
        <f t="shared" si="8"/>
        <v>0.44794188861985473</v>
      </c>
      <c r="Q15">
        <f t="shared" si="1"/>
        <v>145.62</v>
      </c>
      <c r="S15" s="31">
        <f t="shared" si="2"/>
        <v>80.640000000000015</v>
      </c>
      <c r="V15">
        <f t="shared" si="9"/>
        <v>64.98</v>
      </c>
    </row>
    <row r="16" spans="1:26">
      <c r="A16">
        <f>+'5-8" W-R Com'!E7*1000</f>
        <v>4000</v>
      </c>
      <c r="C16">
        <f>+'5-8" W-R Com'!R7</f>
        <v>1</v>
      </c>
      <c r="E16">
        <f t="shared" si="3"/>
        <v>97</v>
      </c>
      <c r="G16" s="35">
        <f t="shared" si="4"/>
        <v>4000</v>
      </c>
      <c r="H16" s="35"/>
      <c r="I16" s="35">
        <f t="shared" si="5"/>
        <v>84000</v>
      </c>
      <c r="K16">
        <f t="shared" si="6"/>
        <v>34</v>
      </c>
      <c r="M16" s="23">
        <f t="shared" si="7"/>
        <v>220000</v>
      </c>
      <c r="O16" s="24">
        <f t="shared" si="8"/>
        <v>0.53268765133171914</v>
      </c>
      <c r="Q16">
        <f t="shared" si="1"/>
        <v>19.79</v>
      </c>
      <c r="S16" s="31">
        <f t="shared" si="2"/>
        <v>8.9600000000000009</v>
      </c>
      <c r="V16">
        <f t="shared" si="9"/>
        <v>10.83</v>
      </c>
    </row>
    <row r="17" spans="1:24">
      <c r="A17">
        <f>+'5-8" W-R Com'!E8*1000</f>
        <v>5000</v>
      </c>
      <c r="C17">
        <f>+'5-8" W-R Com'!R8</f>
        <v>6</v>
      </c>
      <c r="E17">
        <f t="shared" si="3"/>
        <v>103</v>
      </c>
      <c r="G17" s="35">
        <f t="shared" si="4"/>
        <v>30000</v>
      </c>
      <c r="H17" s="35"/>
      <c r="I17" s="35">
        <f t="shared" si="5"/>
        <v>114000</v>
      </c>
      <c r="K17">
        <f t="shared" si="6"/>
        <v>28</v>
      </c>
      <c r="M17" s="23">
        <f t="shared" si="7"/>
        <v>254000</v>
      </c>
      <c r="O17" s="24">
        <f t="shared" si="8"/>
        <v>0.61501210653753025</v>
      </c>
      <c r="Q17">
        <f t="shared" si="1"/>
        <v>140.4</v>
      </c>
      <c r="S17" s="31">
        <f t="shared" si="2"/>
        <v>53.760000000000005</v>
      </c>
      <c r="V17">
        <f t="shared" si="9"/>
        <v>86.64</v>
      </c>
    </row>
    <row r="18" spans="1:24">
      <c r="A18">
        <f>+'5-8" W-R Com'!E9*1000</f>
        <v>6000</v>
      </c>
      <c r="C18">
        <f>+'5-8" W-R Com'!R9</f>
        <v>3</v>
      </c>
      <c r="E18">
        <f t="shared" si="3"/>
        <v>106</v>
      </c>
      <c r="G18" s="35">
        <f t="shared" si="4"/>
        <v>18000</v>
      </c>
      <c r="H18" s="35"/>
      <c r="I18" s="35">
        <f t="shared" si="5"/>
        <v>132000</v>
      </c>
      <c r="K18">
        <f t="shared" si="6"/>
        <v>25</v>
      </c>
      <c r="M18" s="23">
        <f t="shared" si="7"/>
        <v>282000</v>
      </c>
      <c r="O18" s="24">
        <f t="shared" si="8"/>
        <v>0.68280871670702181</v>
      </c>
      <c r="Q18">
        <f t="shared" si="1"/>
        <v>81.03</v>
      </c>
      <c r="S18" s="31">
        <f t="shared" si="2"/>
        <v>26.880000000000003</v>
      </c>
      <c r="V18">
        <f t="shared" si="9"/>
        <v>54.150000000000006</v>
      </c>
    </row>
    <row r="19" spans="1:24">
      <c r="A19">
        <f>+'5-8" W-R Com'!E10*1000</f>
        <v>7000</v>
      </c>
      <c r="C19">
        <f>+'5-8" W-R Com'!R10</f>
        <v>3</v>
      </c>
      <c r="E19">
        <f t="shared" si="3"/>
        <v>109</v>
      </c>
      <c r="G19" s="35">
        <f t="shared" si="4"/>
        <v>21000</v>
      </c>
      <c r="H19" s="35"/>
      <c r="I19" s="35">
        <f t="shared" si="5"/>
        <v>153000</v>
      </c>
      <c r="K19">
        <f t="shared" si="6"/>
        <v>22</v>
      </c>
      <c r="M19" s="23">
        <f t="shared" si="7"/>
        <v>307000</v>
      </c>
      <c r="O19" s="24">
        <f t="shared" si="8"/>
        <v>0.7433414043583535</v>
      </c>
      <c r="Q19">
        <f t="shared" si="1"/>
        <v>91.860000000000014</v>
      </c>
      <c r="S19" s="31">
        <f t="shared" si="2"/>
        <v>26.880000000000003</v>
      </c>
      <c r="V19">
        <f t="shared" si="9"/>
        <v>64.98</v>
      </c>
    </row>
    <row r="20" spans="1:24">
      <c r="A20">
        <f>+'5-8" W-R Com'!E11*1000</f>
        <v>8000</v>
      </c>
      <c r="C20">
        <f>+'5-8" W-R Com'!R11</f>
        <v>2</v>
      </c>
      <c r="E20">
        <f t="shared" si="3"/>
        <v>111</v>
      </c>
      <c r="G20" s="35">
        <f t="shared" si="4"/>
        <v>16000</v>
      </c>
      <c r="H20" s="35"/>
      <c r="I20" s="35">
        <f t="shared" si="5"/>
        <v>169000</v>
      </c>
      <c r="K20">
        <f t="shared" si="6"/>
        <v>20</v>
      </c>
      <c r="M20" s="23">
        <f t="shared" si="7"/>
        <v>329000</v>
      </c>
      <c r="O20" s="24">
        <f t="shared" si="8"/>
        <v>0.79661016949152541</v>
      </c>
      <c r="Q20">
        <f t="shared" si="1"/>
        <v>68.460000000000008</v>
      </c>
      <c r="S20" s="31">
        <f t="shared" si="2"/>
        <v>17.920000000000002</v>
      </c>
      <c r="V20">
        <f t="shared" si="9"/>
        <v>50.54</v>
      </c>
    </row>
    <row r="21" spans="1:24">
      <c r="A21">
        <f>+'5-8" W-R Com'!E12*1000</f>
        <v>9000</v>
      </c>
      <c r="C21">
        <f>+'5-8" W-R Com'!R12</f>
        <v>5</v>
      </c>
      <c r="E21">
        <f t="shared" si="3"/>
        <v>116</v>
      </c>
      <c r="G21" s="35">
        <f t="shared" si="4"/>
        <v>45000</v>
      </c>
      <c r="H21" s="35"/>
      <c r="I21" s="35">
        <f t="shared" si="5"/>
        <v>214000</v>
      </c>
      <c r="K21">
        <f t="shared" si="6"/>
        <v>15</v>
      </c>
      <c r="M21" s="23">
        <f t="shared" si="7"/>
        <v>349000</v>
      </c>
      <c r="O21" s="24">
        <f t="shared" si="8"/>
        <v>0.84503631961259085</v>
      </c>
      <c r="Q21">
        <f t="shared" si="1"/>
        <v>189.20000000000002</v>
      </c>
      <c r="S21" s="31">
        <f t="shared" si="2"/>
        <v>44.800000000000004</v>
      </c>
      <c r="V21">
        <f t="shared" si="9"/>
        <v>144.4</v>
      </c>
    </row>
    <row r="22" spans="1:24">
      <c r="A22">
        <f>+'5-8" W-R Com'!E13*1000</f>
        <v>10000</v>
      </c>
      <c r="C22">
        <f>+'5-8" W-R Com'!R13</f>
        <v>5</v>
      </c>
      <c r="E22">
        <f t="shared" si="3"/>
        <v>121</v>
      </c>
      <c r="G22" s="35">
        <f t="shared" si="4"/>
        <v>50000</v>
      </c>
      <c r="H22" s="35"/>
      <c r="I22" s="35">
        <f t="shared" si="5"/>
        <v>264000</v>
      </c>
      <c r="K22">
        <f t="shared" si="6"/>
        <v>10</v>
      </c>
      <c r="M22" s="23">
        <f t="shared" si="7"/>
        <v>364000</v>
      </c>
      <c r="O22" s="24">
        <f t="shared" si="8"/>
        <v>0.88135593220338981</v>
      </c>
      <c r="Q22">
        <f t="shared" si="1"/>
        <v>207.25000000000003</v>
      </c>
      <c r="S22" s="31">
        <f t="shared" si="2"/>
        <v>44.800000000000004</v>
      </c>
      <c r="V22" s="31">
        <f>$S$4*9*C22</f>
        <v>162.45000000000002</v>
      </c>
      <c r="W22">
        <f>$S$5*((A22-10000)/1000)*C22</f>
        <v>0</v>
      </c>
    </row>
    <row r="23" spans="1:24">
      <c r="A23">
        <f>+'5-8" W-R Com'!E14*1000</f>
        <v>11000</v>
      </c>
      <c r="C23">
        <f>+'5-8" W-R Com'!R14</f>
        <v>1</v>
      </c>
      <c r="E23">
        <f t="shared" si="3"/>
        <v>122</v>
      </c>
      <c r="G23" s="35">
        <f t="shared" si="4"/>
        <v>11000</v>
      </c>
      <c r="H23" s="35"/>
      <c r="I23" s="35">
        <f t="shared" si="5"/>
        <v>275000</v>
      </c>
      <c r="K23">
        <f t="shared" si="6"/>
        <v>9</v>
      </c>
      <c r="M23" s="23">
        <f t="shared" si="7"/>
        <v>374000</v>
      </c>
      <c r="O23" s="24">
        <f t="shared" si="8"/>
        <v>0.90556900726392253</v>
      </c>
      <c r="Q23">
        <f t="shared" si="1"/>
        <v>44.74</v>
      </c>
      <c r="S23" s="31">
        <f t="shared" si="2"/>
        <v>8.9600000000000009</v>
      </c>
      <c r="V23" s="31">
        <f t="shared" ref="V23:V28" si="10">$S$4*9*C23</f>
        <v>32.49</v>
      </c>
      <c r="W23">
        <f t="shared" ref="W23:W27" si="11">$S$5*((A23-10000)/1000)*C23</f>
        <v>3.29</v>
      </c>
    </row>
    <row r="24" spans="1:24">
      <c r="A24">
        <f>+'5-8" W-R Com'!E15*1000</f>
        <v>12000</v>
      </c>
      <c r="C24">
        <f>+'5-8" W-R Com'!R15</f>
        <v>3</v>
      </c>
      <c r="E24">
        <f t="shared" si="3"/>
        <v>125</v>
      </c>
      <c r="G24" s="35">
        <f t="shared" si="4"/>
        <v>36000</v>
      </c>
      <c r="H24" s="35"/>
      <c r="I24" s="35">
        <f t="shared" si="5"/>
        <v>311000</v>
      </c>
      <c r="K24">
        <f t="shared" si="6"/>
        <v>6</v>
      </c>
      <c r="M24" s="23">
        <f t="shared" si="7"/>
        <v>383000</v>
      </c>
      <c r="O24" s="24">
        <f t="shared" si="8"/>
        <v>0.92736077481840196</v>
      </c>
      <c r="Q24">
        <f t="shared" si="1"/>
        <v>144.09</v>
      </c>
      <c r="S24" s="31">
        <f t="shared" si="2"/>
        <v>26.880000000000003</v>
      </c>
      <c r="V24" s="31">
        <f t="shared" si="10"/>
        <v>97.47</v>
      </c>
      <c r="W24">
        <f t="shared" si="11"/>
        <v>19.740000000000002</v>
      </c>
    </row>
    <row r="25" spans="1:24">
      <c r="A25">
        <f>+'5-8" W-R Com'!E16*1000</f>
        <v>14000</v>
      </c>
      <c r="C25">
        <f>+'5-8" W-R Com'!R16</f>
        <v>2</v>
      </c>
      <c r="E25">
        <f t="shared" si="3"/>
        <v>127</v>
      </c>
      <c r="G25" s="35">
        <f t="shared" si="4"/>
        <v>28000</v>
      </c>
      <c r="H25" s="35"/>
      <c r="I25" s="35">
        <f t="shared" si="5"/>
        <v>339000</v>
      </c>
      <c r="K25">
        <f t="shared" si="6"/>
        <v>4</v>
      </c>
      <c r="M25" s="23">
        <f t="shared" si="7"/>
        <v>395000</v>
      </c>
      <c r="O25" s="24">
        <f t="shared" si="8"/>
        <v>0.95641646489104115</v>
      </c>
      <c r="Q25">
        <f t="shared" si="1"/>
        <v>109.22</v>
      </c>
      <c r="S25" s="31">
        <f t="shared" si="2"/>
        <v>17.920000000000002</v>
      </c>
      <c r="V25" s="31">
        <f t="shared" si="10"/>
        <v>64.98</v>
      </c>
      <c r="W25">
        <f t="shared" si="11"/>
        <v>26.32</v>
      </c>
    </row>
    <row r="26" spans="1:24">
      <c r="A26">
        <f>+'5-8" W-R Com'!E17*1000</f>
        <v>16000</v>
      </c>
      <c r="C26">
        <f>+'5-8" W-R Com'!R17</f>
        <v>2</v>
      </c>
      <c r="E26">
        <f t="shared" si="3"/>
        <v>129</v>
      </c>
      <c r="G26" s="35">
        <f t="shared" si="4"/>
        <v>32000</v>
      </c>
      <c r="H26" s="35"/>
      <c r="I26" s="35">
        <f t="shared" si="5"/>
        <v>371000</v>
      </c>
      <c r="K26">
        <f t="shared" si="6"/>
        <v>2</v>
      </c>
      <c r="M26" s="23">
        <f t="shared" si="7"/>
        <v>403000</v>
      </c>
      <c r="O26" s="24">
        <f t="shared" si="8"/>
        <v>0.97578692493946728</v>
      </c>
      <c r="Q26">
        <f t="shared" si="1"/>
        <v>122.38000000000001</v>
      </c>
      <c r="S26" s="31">
        <f t="shared" si="2"/>
        <v>17.920000000000002</v>
      </c>
      <c r="V26" s="31">
        <f t="shared" si="10"/>
        <v>64.98</v>
      </c>
      <c r="W26">
        <f t="shared" si="11"/>
        <v>39.480000000000004</v>
      </c>
    </row>
    <row r="27" spans="1:24">
      <c r="A27">
        <f>+'5-8" W-R Com'!E18*1000</f>
        <v>17000</v>
      </c>
      <c r="C27">
        <f>+'5-8" W-R Com'!R18</f>
        <v>1</v>
      </c>
      <c r="E27">
        <f t="shared" si="3"/>
        <v>130</v>
      </c>
      <c r="G27" s="35">
        <f t="shared" si="4"/>
        <v>17000</v>
      </c>
      <c r="H27" s="35"/>
      <c r="I27" s="35">
        <f t="shared" si="5"/>
        <v>388000</v>
      </c>
      <c r="K27">
        <f t="shared" si="6"/>
        <v>1</v>
      </c>
      <c r="M27" s="23">
        <f t="shared" si="7"/>
        <v>405000</v>
      </c>
      <c r="O27" s="24">
        <f t="shared" si="8"/>
        <v>0.98062953995157387</v>
      </c>
      <c r="Q27">
        <f t="shared" si="1"/>
        <v>64.48</v>
      </c>
      <c r="S27" s="31">
        <f t="shared" si="2"/>
        <v>8.9600000000000009</v>
      </c>
      <c r="V27" s="31">
        <f t="shared" si="10"/>
        <v>32.49</v>
      </c>
      <c r="W27">
        <f t="shared" si="11"/>
        <v>23.03</v>
      </c>
    </row>
    <row r="28" spans="1:24">
      <c r="A28">
        <f>+'5-8" W-R Com'!E19*1000</f>
        <v>25000</v>
      </c>
      <c r="C28">
        <f>+'5-8" W-R Com'!R19</f>
        <v>1</v>
      </c>
      <c r="E28">
        <f t="shared" si="3"/>
        <v>131</v>
      </c>
      <c r="G28" s="35">
        <f t="shared" si="4"/>
        <v>25000</v>
      </c>
      <c r="H28" s="35"/>
      <c r="I28" s="35">
        <f t="shared" si="5"/>
        <v>413000</v>
      </c>
      <c r="K28">
        <f t="shared" si="6"/>
        <v>0</v>
      </c>
      <c r="M28" s="23">
        <f t="shared" si="7"/>
        <v>413000</v>
      </c>
      <c r="O28" s="24">
        <f t="shared" si="8"/>
        <v>1</v>
      </c>
      <c r="Q28">
        <f t="shared" si="1"/>
        <v>90.800000000000011</v>
      </c>
      <c r="S28" s="31">
        <f t="shared" si="2"/>
        <v>8.9600000000000009</v>
      </c>
      <c r="V28" s="31">
        <f t="shared" si="10"/>
        <v>32.49</v>
      </c>
      <c r="W28" s="31">
        <f>$S$5*15*C28</f>
        <v>49.35</v>
      </c>
      <c r="X28">
        <f>$S$6*((A28-25000)/1000)*C28</f>
        <v>0</v>
      </c>
    </row>
    <row r="30" spans="1:24">
      <c r="Q30">
        <f>SUM(Q11:Q28)</f>
        <v>2342.1600000000003</v>
      </c>
      <c r="S30">
        <f>SUM(S11:S28)</f>
        <v>1173.7600000000002</v>
      </c>
      <c r="U30">
        <f>SUM(U11:U28)</f>
        <v>0</v>
      </c>
      <c r="V30">
        <f>SUM(V11:V28)</f>
        <v>1007.1900000000002</v>
      </c>
      <c r="W30">
        <f>SUM(W11:W28)</f>
        <v>161.21</v>
      </c>
      <c r="X30">
        <f>SUM(X11:X28)</f>
        <v>0</v>
      </c>
    </row>
    <row r="32" spans="1:24">
      <c r="S32" s="212">
        <f>+S30/S2</f>
        <v>131</v>
      </c>
      <c r="T32" s="212"/>
      <c r="U32" s="212"/>
      <c r="V32" s="212">
        <f>+V30/S4</f>
        <v>279.00000000000006</v>
      </c>
      <c r="W32" s="212">
        <f>+W30/S5</f>
        <v>49</v>
      </c>
    </row>
  </sheetData>
  <pageMargins left="0.7" right="0.7" top="0.75" bottom="0.75" header="0.3" footer="0.3"/>
  <pageSetup scale="9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86"/>
  <sheetViews>
    <sheetView workbookViewId="0">
      <selection sqref="A1:XFD1"/>
    </sheetView>
  </sheetViews>
  <sheetFormatPr defaultRowHeight="12.75"/>
  <sheetData>
    <row r="1" spans="1:18" s="1" customFormat="1" ht="12.75" customHeight="1">
      <c r="A1" s="1" t="s">
        <v>56</v>
      </c>
      <c r="B1" s="1" t="s">
        <v>55</v>
      </c>
      <c r="C1" s="1" t="s">
        <v>0</v>
      </c>
      <c r="D1" s="1" t="s">
        <v>54</v>
      </c>
      <c r="E1" s="1" t="s">
        <v>302</v>
      </c>
      <c r="F1" s="3" t="s">
        <v>1</v>
      </c>
      <c r="G1" s="3" t="s">
        <v>2</v>
      </c>
      <c r="H1" s="3" t="s">
        <v>3</v>
      </c>
      <c r="I1" s="3" t="s">
        <v>4</v>
      </c>
      <c r="J1" s="3" t="s">
        <v>5</v>
      </c>
      <c r="K1" s="3" t="s">
        <v>6</v>
      </c>
      <c r="L1" s="3" t="s">
        <v>7</v>
      </c>
      <c r="M1" s="3" t="s">
        <v>8</v>
      </c>
      <c r="N1" s="3" t="s">
        <v>9</v>
      </c>
      <c r="O1" s="3" t="s">
        <v>10</v>
      </c>
      <c r="P1" s="3" t="s">
        <v>11</v>
      </c>
      <c r="Q1" s="3" t="s">
        <v>12</v>
      </c>
      <c r="R1" s="1" t="s">
        <v>13</v>
      </c>
    </row>
    <row r="3" spans="1:18" s="1" customFormat="1" ht="12.75" customHeight="1">
      <c r="A3" s="3" t="s">
        <v>14</v>
      </c>
      <c r="B3" s="3" t="s">
        <v>15</v>
      </c>
      <c r="C3" s="3" t="s">
        <v>16</v>
      </c>
      <c r="D3" s="3" t="s">
        <v>18</v>
      </c>
      <c r="E3" s="3" t="s">
        <v>57</v>
      </c>
      <c r="F3" s="2">
        <v>389</v>
      </c>
      <c r="G3" s="2">
        <v>423</v>
      </c>
      <c r="H3" s="2">
        <v>442</v>
      </c>
      <c r="I3" s="2">
        <v>385</v>
      </c>
      <c r="J3" s="2">
        <v>357</v>
      </c>
      <c r="K3" s="2">
        <v>343</v>
      </c>
      <c r="L3" s="2">
        <v>366</v>
      </c>
      <c r="M3" s="2">
        <v>374</v>
      </c>
      <c r="N3" s="2">
        <v>383</v>
      </c>
      <c r="O3" s="2">
        <v>364</v>
      </c>
      <c r="P3" s="2">
        <v>389</v>
      </c>
      <c r="Q3" s="2">
        <v>381</v>
      </c>
      <c r="R3" s="2">
        <v>4596</v>
      </c>
    </row>
    <row r="4" spans="1:18" s="1" customFormat="1" ht="12.75" customHeight="1">
      <c r="A4" s="3" t="s">
        <v>14</v>
      </c>
      <c r="B4" s="3" t="s">
        <v>15</v>
      </c>
      <c r="C4" s="3" t="s">
        <v>16</v>
      </c>
      <c r="D4" s="3" t="s">
        <v>18</v>
      </c>
      <c r="E4" s="3" t="s">
        <v>17</v>
      </c>
      <c r="F4" s="2">
        <v>675</v>
      </c>
      <c r="G4" s="2">
        <v>695</v>
      </c>
      <c r="H4" s="2">
        <v>812</v>
      </c>
      <c r="I4" s="2">
        <v>746</v>
      </c>
      <c r="J4" s="2">
        <v>787</v>
      </c>
      <c r="K4" s="2">
        <v>556</v>
      </c>
      <c r="L4" s="2">
        <v>689</v>
      </c>
      <c r="M4" s="2">
        <v>671</v>
      </c>
      <c r="N4" s="2">
        <v>674</v>
      </c>
      <c r="O4" s="2">
        <v>676</v>
      </c>
      <c r="P4" s="2">
        <v>747</v>
      </c>
      <c r="Q4" s="2">
        <v>677</v>
      </c>
      <c r="R4" s="2">
        <v>8405</v>
      </c>
    </row>
    <row r="5" spans="1:18" s="1" customFormat="1" ht="12.75" customHeight="1">
      <c r="A5" s="3" t="s">
        <v>14</v>
      </c>
      <c r="B5" s="3" t="s">
        <v>15</v>
      </c>
      <c r="C5" s="3" t="s">
        <v>16</v>
      </c>
      <c r="D5" s="3" t="s">
        <v>18</v>
      </c>
      <c r="E5" s="3" t="s">
        <v>42</v>
      </c>
      <c r="F5" s="2">
        <v>825</v>
      </c>
      <c r="G5" s="2">
        <v>912</v>
      </c>
      <c r="H5" s="2">
        <v>944</v>
      </c>
      <c r="I5" s="2">
        <v>852</v>
      </c>
      <c r="J5" s="2">
        <v>926</v>
      </c>
      <c r="K5" s="2">
        <v>705</v>
      </c>
      <c r="L5" s="2">
        <v>854</v>
      </c>
      <c r="M5" s="2">
        <v>785</v>
      </c>
      <c r="N5" s="2">
        <v>799</v>
      </c>
      <c r="O5" s="2">
        <v>830</v>
      </c>
      <c r="P5" s="2">
        <v>855</v>
      </c>
      <c r="Q5" s="2">
        <v>806</v>
      </c>
      <c r="R5" s="2">
        <v>10093</v>
      </c>
    </row>
    <row r="6" spans="1:18" s="1" customFormat="1" ht="12.75" customHeight="1">
      <c r="A6" s="3" t="s">
        <v>14</v>
      </c>
      <c r="B6" s="3" t="s">
        <v>15</v>
      </c>
      <c r="C6" s="3" t="s">
        <v>16</v>
      </c>
      <c r="D6" s="3" t="s">
        <v>18</v>
      </c>
      <c r="E6" s="3" t="s">
        <v>41</v>
      </c>
      <c r="F6" s="2">
        <v>773</v>
      </c>
      <c r="G6" s="2">
        <v>815</v>
      </c>
      <c r="H6" s="2">
        <v>897</v>
      </c>
      <c r="I6" s="2">
        <v>861</v>
      </c>
      <c r="J6" s="2">
        <v>886</v>
      </c>
      <c r="K6" s="2">
        <v>749</v>
      </c>
      <c r="L6" s="2">
        <v>789</v>
      </c>
      <c r="M6" s="2">
        <v>851</v>
      </c>
      <c r="N6" s="2">
        <v>821</v>
      </c>
      <c r="O6" s="2">
        <v>832</v>
      </c>
      <c r="P6" s="2">
        <v>892</v>
      </c>
      <c r="Q6" s="2">
        <v>804</v>
      </c>
      <c r="R6" s="2">
        <v>9970</v>
      </c>
    </row>
    <row r="7" spans="1:18" s="1" customFormat="1" ht="12.75" customHeight="1">
      <c r="A7" s="3" t="s">
        <v>14</v>
      </c>
      <c r="B7" s="3" t="s">
        <v>15</v>
      </c>
      <c r="C7" s="3" t="s">
        <v>16</v>
      </c>
      <c r="D7" s="3" t="s">
        <v>18</v>
      </c>
      <c r="E7" s="3" t="s">
        <v>38</v>
      </c>
      <c r="F7" s="2">
        <v>743</v>
      </c>
      <c r="G7" s="2">
        <v>708</v>
      </c>
      <c r="H7" s="2">
        <v>678</v>
      </c>
      <c r="I7" s="2">
        <v>741</v>
      </c>
      <c r="J7" s="2">
        <v>759</v>
      </c>
      <c r="K7" s="2">
        <v>685</v>
      </c>
      <c r="L7" s="2">
        <v>656</v>
      </c>
      <c r="M7" s="2">
        <v>685</v>
      </c>
      <c r="N7" s="2">
        <v>665</v>
      </c>
      <c r="O7" s="2">
        <v>722</v>
      </c>
      <c r="P7" s="2">
        <v>718</v>
      </c>
      <c r="Q7" s="2">
        <v>718</v>
      </c>
      <c r="R7" s="2">
        <v>8478</v>
      </c>
    </row>
    <row r="8" spans="1:18" s="1" customFormat="1" ht="12.75" customHeight="1">
      <c r="A8" s="3" t="s">
        <v>14</v>
      </c>
      <c r="B8" s="3" t="s">
        <v>15</v>
      </c>
      <c r="C8" s="3" t="s">
        <v>16</v>
      </c>
      <c r="D8" s="3" t="s">
        <v>18</v>
      </c>
      <c r="E8" s="3" t="s">
        <v>50</v>
      </c>
      <c r="F8" s="2">
        <v>546</v>
      </c>
      <c r="G8" s="2">
        <v>505</v>
      </c>
      <c r="H8" s="2">
        <v>454</v>
      </c>
      <c r="I8" s="2">
        <v>475</v>
      </c>
      <c r="J8" s="2">
        <v>460</v>
      </c>
      <c r="K8" s="2">
        <v>515</v>
      </c>
      <c r="L8" s="2">
        <v>472</v>
      </c>
      <c r="M8" s="2">
        <v>522</v>
      </c>
      <c r="N8" s="2">
        <v>538</v>
      </c>
      <c r="O8" s="2">
        <v>489</v>
      </c>
      <c r="P8" s="2">
        <v>466</v>
      </c>
      <c r="Q8" s="2">
        <v>570</v>
      </c>
      <c r="R8" s="2">
        <v>6012</v>
      </c>
    </row>
    <row r="9" spans="1:18" s="1" customFormat="1" ht="12.75" customHeight="1">
      <c r="A9" s="3" t="s">
        <v>14</v>
      </c>
      <c r="B9" s="3" t="s">
        <v>15</v>
      </c>
      <c r="C9" s="3" t="s">
        <v>16</v>
      </c>
      <c r="D9" s="3" t="s">
        <v>18</v>
      </c>
      <c r="E9" s="3" t="s">
        <v>124</v>
      </c>
      <c r="F9" s="2">
        <v>350</v>
      </c>
      <c r="G9" s="2">
        <v>335</v>
      </c>
      <c r="H9" s="2">
        <v>285</v>
      </c>
      <c r="I9" s="2">
        <v>338</v>
      </c>
      <c r="J9" s="2">
        <v>302</v>
      </c>
      <c r="K9" s="2">
        <v>411</v>
      </c>
      <c r="L9" s="2">
        <v>354</v>
      </c>
      <c r="M9" s="2">
        <v>337</v>
      </c>
      <c r="N9" s="2">
        <v>331</v>
      </c>
      <c r="O9" s="2">
        <v>342</v>
      </c>
      <c r="P9" s="2">
        <v>298</v>
      </c>
      <c r="Q9" s="2">
        <v>308</v>
      </c>
      <c r="R9" s="2">
        <v>3991</v>
      </c>
    </row>
    <row r="10" spans="1:18" s="1" customFormat="1" ht="12.75" customHeight="1">
      <c r="A10" s="3" t="s">
        <v>14</v>
      </c>
      <c r="B10" s="3" t="s">
        <v>15</v>
      </c>
      <c r="C10" s="3" t="s">
        <v>16</v>
      </c>
      <c r="D10" s="3" t="s">
        <v>18</v>
      </c>
      <c r="E10" s="3" t="s">
        <v>46</v>
      </c>
      <c r="F10" s="2">
        <v>243</v>
      </c>
      <c r="G10" s="2">
        <v>221</v>
      </c>
      <c r="H10" s="2">
        <v>193</v>
      </c>
      <c r="I10" s="2">
        <v>210</v>
      </c>
      <c r="J10" s="2">
        <v>209</v>
      </c>
      <c r="K10" s="2">
        <v>253</v>
      </c>
      <c r="L10" s="2">
        <v>238</v>
      </c>
      <c r="M10" s="2">
        <v>247</v>
      </c>
      <c r="N10" s="2">
        <v>223</v>
      </c>
      <c r="O10" s="2">
        <v>243</v>
      </c>
      <c r="P10" s="2">
        <v>202</v>
      </c>
      <c r="Q10" s="2">
        <v>244</v>
      </c>
      <c r="R10" s="2">
        <v>2726</v>
      </c>
    </row>
    <row r="11" spans="1:18" s="1" customFormat="1" ht="12.75" customHeight="1">
      <c r="A11" s="3" t="s">
        <v>14</v>
      </c>
      <c r="B11" s="3" t="s">
        <v>15</v>
      </c>
      <c r="C11" s="3" t="s">
        <v>16</v>
      </c>
      <c r="D11" s="3" t="s">
        <v>18</v>
      </c>
      <c r="E11" s="3" t="s">
        <v>123</v>
      </c>
      <c r="F11" s="2">
        <v>149</v>
      </c>
      <c r="G11" s="2">
        <v>157</v>
      </c>
      <c r="H11" s="2">
        <v>125</v>
      </c>
      <c r="I11" s="2">
        <v>128</v>
      </c>
      <c r="J11" s="2">
        <v>125</v>
      </c>
      <c r="K11" s="2">
        <v>198</v>
      </c>
      <c r="L11" s="2">
        <v>161</v>
      </c>
      <c r="M11" s="2">
        <v>177</v>
      </c>
      <c r="N11" s="2">
        <v>151</v>
      </c>
      <c r="O11" s="2">
        <v>142</v>
      </c>
      <c r="P11" s="2">
        <v>136</v>
      </c>
      <c r="Q11" s="2">
        <v>147</v>
      </c>
      <c r="R11" s="2">
        <v>1796</v>
      </c>
    </row>
    <row r="12" spans="1:18" s="1" customFormat="1" ht="12.75" customHeight="1">
      <c r="A12" s="3" t="s">
        <v>14</v>
      </c>
      <c r="B12" s="3" t="s">
        <v>15</v>
      </c>
      <c r="C12" s="3" t="s">
        <v>16</v>
      </c>
      <c r="D12" s="3" t="s">
        <v>18</v>
      </c>
      <c r="E12" s="3" t="s">
        <v>122</v>
      </c>
      <c r="F12" s="2">
        <v>116</v>
      </c>
      <c r="G12" s="2">
        <v>93</v>
      </c>
      <c r="H12" s="2">
        <v>57</v>
      </c>
      <c r="I12" s="2">
        <v>79</v>
      </c>
      <c r="J12" s="2">
        <v>80</v>
      </c>
      <c r="K12" s="2">
        <v>143</v>
      </c>
      <c r="L12" s="2">
        <v>131</v>
      </c>
      <c r="M12" s="2">
        <v>112</v>
      </c>
      <c r="N12" s="2">
        <v>125</v>
      </c>
      <c r="O12" s="2">
        <v>110</v>
      </c>
      <c r="P12" s="2">
        <v>98</v>
      </c>
      <c r="Q12" s="2">
        <v>98</v>
      </c>
      <c r="R12" s="2">
        <v>1242</v>
      </c>
    </row>
    <row r="13" spans="1:18" s="1" customFormat="1" ht="12.75" customHeight="1">
      <c r="A13" s="3" t="s">
        <v>14</v>
      </c>
      <c r="B13" s="3" t="s">
        <v>15</v>
      </c>
      <c r="C13" s="3" t="s">
        <v>16</v>
      </c>
      <c r="D13" s="3" t="s">
        <v>18</v>
      </c>
      <c r="E13" s="3" t="s">
        <v>121</v>
      </c>
      <c r="F13" s="2">
        <v>64</v>
      </c>
      <c r="G13" s="2">
        <v>53</v>
      </c>
      <c r="H13" s="2">
        <v>41</v>
      </c>
      <c r="I13" s="2">
        <v>57</v>
      </c>
      <c r="J13" s="2">
        <v>62</v>
      </c>
      <c r="K13" s="2">
        <v>110</v>
      </c>
      <c r="L13" s="2">
        <v>71</v>
      </c>
      <c r="M13" s="2">
        <v>78</v>
      </c>
      <c r="N13" s="2">
        <v>84</v>
      </c>
      <c r="O13" s="2">
        <v>78</v>
      </c>
      <c r="P13" s="2">
        <v>57</v>
      </c>
      <c r="Q13" s="2">
        <v>74</v>
      </c>
      <c r="R13" s="2">
        <v>829</v>
      </c>
    </row>
    <row r="14" spans="1:18" s="1" customFormat="1" ht="12.75" customHeight="1">
      <c r="A14" s="3" t="s">
        <v>14</v>
      </c>
      <c r="B14" s="3" t="s">
        <v>15</v>
      </c>
      <c r="C14" s="3" t="s">
        <v>16</v>
      </c>
      <c r="D14" s="3" t="s">
        <v>18</v>
      </c>
      <c r="E14" s="3" t="s">
        <v>120</v>
      </c>
      <c r="F14" s="2">
        <v>45</v>
      </c>
      <c r="G14" s="2">
        <v>45</v>
      </c>
      <c r="H14" s="2">
        <v>31</v>
      </c>
      <c r="I14" s="2">
        <v>48</v>
      </c>
      <c r="J14" s="2">
        <v>30</v>
      </c>
      <c r="K14" s="2">
        <v>93</v>
      </c>
      <c r="L14" s="2">
        <v>60</v>
      </c>
      <c r="M14" s="2">
        <v>44</v>
      </c>
      <c r="N14" s="2">
        <v>51</v>
      </c>
      <c r="O14" s="2">
        <v>50</v>
      </c>
      <c r="P14" s="2">
        <v>34</v>
      </c>
      <c r="Q14" s="2">
        <v>45</v>
      </c>
      <c r="R14" s="2">
        <v>576</v>
      </c>
    </row>
    <row r="15" spans="1:18" s="1" customFormat="1" ht="12.75" customHeight="1">
      <c r="A15" s="3" t="s">
        <v>14</v>
      </c>
      <c r="B15" s="3" t="s">
        <v>15</v>
      </c>
      <c r="C15" s="3" t="s">
        <v>16</v>
      </c>
      <c r="D15" s="3" t="s">
        <v>18</v>
      </c>
      <c r="E15" s="3" t="s">
        <v>119</v>
      </c>
      <c r="F15" s="2">
        <v>22</v>
      </c>
      <c r="G15" s="2">
        <v>22</v>
      </c>
      <c r="H15" s="2">
        <v>16</v>
      </c>
      <c r="I15" s="2">
        <v>32</v>
      </c>
      <c r="J15" s="2">
        <v>23</v>
      </c>
      <c r="K15" s="2">
        <v>54</v>
      </c>
      <c r="L15" s="2">
        <v>53</v>
      </c>
      <c r="M15" s="2">
        <v>55</v>
      </c>
      <c r="N15" s="2">
        <v>40</v>
      </c>
      <c r="O15" s="2">
        <v>34</v>
      </c>
      <c r="P15" s="2">
        <v>25</v>
      </c>
      <c r="Q15" s="2">
        <v>32</v>
      </c>
      <c r="R15" s="2">
        <v>408</v>
      </c>
    </row>
    <row r="16" spans="1:18" s="1" customFormat="1" ht="12.75" customHeight="1">
      <c r="A16" s="3" t="s">
        <v>14</v>
      </c>
      <c r="B16" s="3" t="s">
        <v>15</v>
      </c>
      <c r="C16" s="3" t="s">
        <v>16</v>
      </c>
      <c r="D16" s="3" t="s">
        <v>18</v>
      </c>
      <c r="E16" s="3" t="s">
        <v>118</v>
      </c>
      <c r="F16" s="2">
        <v>19</v>
      </c>
      <c r="G16" s="2">
        <v>8</v>
      </c>
      <c r="H16" s="2">
        <v>8</v>
      </c>
      <c r="I16" s="2">
        <v>15</v>
      </c>
      <c r="J16" s="2">
        <v>17</v>
      </c>
      <c r="K16" s="2">
        <v>53</v>
      </c>
      <c r="L16" s="2">
        <v>39</v>
      </c>
      <c r="M16" s="2">
        <v>29</v>
      </c>
      <c r="N16" s="2">
        <v>25</v>
      </c>
      <c r="O16" s="2">
        <v>24</v>
      </c>
      <c r="P16" s="2">
        <v>20</v>
      </c>
      <c r="Q16" s="2">
        <v>17</v>
      </c>
      <c r="R16" s="2">
        <v>274</v>
      </c>
    </row>
    <row r="17" spans="1:18" s="1" customFormat="1" ht="12.75" customHeight="1">
      <c r="A17" s="3" t="s">
        <v>14</v>
      </c>
      <c r="B17" s="3" t="s">
        <v>15</v>
      </c>
      <c r="C17" s="3" t="s">
        <v>16</v>
      </c>
      <c r="D17" s="3" t="s">
        <v>18</v>
      </c>
      <c r="E17" s="3" t="s">
        <v>117</v>
      </c>
      <c r="F17" s="2">
        <v>11</v>
      </c>
      <c r="G17" s="2">
        <v>10</v>
      </c>
      <c r="H17" s="2">
        <v>9</v>
      </c>
      <c r="I17" s="2">
        <v>18</v>
      </c>
      <c r="J17" s="2">
        <v>13</v>
      </c>
      <c r="K17" s="2">
        <v>25</v>
      </c>
      <c r="L17" s="2">
        <v>15</v>
      </c>
      <c r="M17" s="2">
        <v>13</v>
      </c>
      <c r="N17" s="2">
        <v>19</v>
      </c>
      <c r="O17" s="2">
        <v>22</v>
      </c>
      <c r="P17" s="2">
        <v>9</v>
      </c>
      <c r="Q17" s="2">
        <v>12</v>
      </c>
      <c r="R17" s="2">
        <v>176</v>
      </c>
    </row>
    <row r="18" spans="1:18" s="1" customFormat="1" ht="12.75" customHeight="1">
      <c r="A18" s="3" t="s">
        <v>14</v>
      </c>
      <c r="B18" s="3" t="s">
        <v>15</v>
      </c>
      <c r="C18" s="3" t="s">
        <v>16</v>
      </c>
      <c r="D18" s="3" t="s">
        <v>18</v>
      </c>
      <c r="E18" s="3" t="s">
        <v>116</v>
      </c>
      <c r="F18" s="2">
        <v>6</v>
      </c>
      <c r="G18" s="2">
        <v>10</v>
      </c>
      <c r="H18" s="2">
        <v>8</v>
      </c>
      <c r="I18" s="2">
        <v>8</v>
      </c>
      <c r="J18" s="2">
        <v>13</v>
      </c>
      <c r="K18" s="2">
        <v>26</v>
      </c>
      <c r="L18" s="2">
        <v>20</v>
      </c>
      <c r="M18" s="2">
        <v>11</v>
      </c>
      <c r="N18" s="2">
        <v>11</v>
      </c>
      <c r="O18" s="2">
        <v>11</v>
      </c>
      <c r="P18" s="2">
        <v>7</v>
      </c>
      <c r="Q18" s="2">
        <v>15</v>
      </c>
      <c r="R18" s="2">
        <v>146</v>
      </c>
    </row>
    <row r="19" spans="1:18" s="1" customFormat="1" ht="12.75" customHeight="1">
      <c r="A19" s="3" t="s">
        <v>14</v>
      </c>
      <c r="B19" s="3" t="s">
        <v>15</v>
      </c>
      <c r="C19" s="3" t="s">
        <v>16</v>
      </c>
      <c r="D19" s="3" t="s">
        <v>18</v>
      </c>
      <c r="E19" s="3" t="s">
        <v>115</v>
      </c>
      <c r="F19" s="2">
        <v>7</v>
      </c>
      <c r="G19" s="2">
        <v>11</v>
      </c>
      <c r="H19" s="2">
        <v>8</v>
      </c>
      <c r="I19" s="2">
        <v>3</v>
      </c>
      <c r="J19" s="2">
        <v>7</v>
      </c>
      <c r="K19" s="2">
        <v>25</v>
      </c>
      <c r="L19" s="2">
        <v>17</v>
      </c>
      <c r="M19" s="2">
        <v>14</v>
      </c>
      <c r="N19" s="2">
        <v>11</v>
      </c>
      <c r="O19" s="2">
        <v>10</v>
      </c>
      <c r="P19" s="2">
        <v>6</v>
      </c>
      <c r="Q19" s="2">
        <v>2</v>
      </c>
      <c r="R19" s="2">
        <v>121</v>
      </c>
    </row>
    <row r="20" spans="1:18" s="1" customFormat="1" ht="12.75" customHeight="1">
      <c r="A20" s="3" t="s">
        <v>14</v>
      </c>
      <c r="B20" s="3" t="s">
        <v>15</v>
      </c>
      <c r="C20" s="3" t="s">
        <v>16</v>
      </c>
      <c r="D20" s="3" t="s">
        <v>18</v>
      </c>
      <c r="E20" s="3" t="s">
        <v>114</v>
      </c>
      <c r="F20" s="2">
        <v>8</v>
      </c>
      <c r="G20" s="2">
        <v>2</v>
      </c>
      <c r="H20" s="2">
        <v>7</v>
      </c>
      <c r="I20" s="2">
        <v>5</v>
      </c>
      <c r="J20" s="2">
        <v>5</v>
      </c>
      <c r="K20" s="2">
        <v>15</v>
      </c>
      <c r="L20" s="2">
        <v>9</v>
      </c>
      <c r="M20" s="2">
        <v>8</v>
      </c>
      <c r="N20" s="2">
        <v>7</v>
      </c>
      <c r="O20" s="2">
        <v>6</v>
      </c>
      <c r="P20" s="2">
        <v>9</v>
      </c>
      <c r="Q20" s="2">
        <v>3</v>
      </c>
      <c r="R20" s="2">
        <v>84</v>
      </c>
    </row>
    <row r="21" spans="1:18" s="1" customFormat="1" ht="12.75" customHeight="1">
      <c r="A21" s="3" t="s">
        <v>14</v>
      </c>
      <c r="B21" s="3" t="s">
        <v>15</v>
      </c>
      <c r="C21" s="3" t="s">
        <v>16</v>
      </c>
      <c r="D21" s="3" t="s">
        <v>18</v>
      </c>
      <c r="E21" s="3" t="s">
        <v>113</v>
      </c>
      <c r="F21" s="2">
        <v>8</v>
      </c>
      <c r="G21" s="2">
        <v>2</v>
      </c>
      <c r="H21" s="2">
        <v>2</v>
      </c>
      <c r="I21" s="2">
        <v>3</v>
      </c>
      <c r="J21" s="2">
        <v>3</v>
      </c>
      <c r="K21" s="2">
        <v>12</v>
      </c>
      <c r="L21" s="2">
        <v>12</v>
      </c>
      <c r="M21" s="2">
        <v>6</v>
      </c>
      <c r="N21" s="2">
        <v>6</v>
      </c>
      <c r="O21" s="2">
        <v>2</v>
      </c>
      <c r="P21" s="2">
        <v>7</v>
      </c>
      <c r="Q21" s="2">
        <v>5</v>
      </c>
      <c r="R21" s="2">
        <v>68</v>
      </c>
    </row>
    <row r="22" spans="1:18" s="1" customFormat="1" ht="12.75" customHeight="1">
      <c r="A22" s="3" t="s">
        <v>14</v>
      </c>
      <c r="B22" s="3" t="s">
        <v>15</v>
      </c>
      <c r="C22" s="3" t="s">
        <v>16</v>
      </c>
      <c r="D22" s="3" t="s">
        <v>18</v>
      </c>
      <c r="E22" s="3" t="s">
        <v>112</v>
      </c>
      <c r="F22" s="2">
        <v>7</v>
      </c>
      <c r="G22" s="2">
        <v>3</v>
      </c>
      <c r="H22" s="2">
        <v>2</v>
      </c>
      <c r="I22" s="2">
        <v>5</v>
      </c>
      <c r="J22" s="2">
        <v>5</v>
      </c>
      <c r="K22" s="2">
        <v>13</v>
      </c>
      <c r="L22" s="2">
        <v>5</v>
      </c>
      <c r="M22" s="2">
        <v>2</v>
      </c>
      <c r="N22" s="2">
        <v>4</v>
      </c>
      <c r="O22" s="2">
        <v>6</v>
      </c>
      <c r="P22" s="2">
        <v>9</v>
      </c>
      <c r="Q22" s="2">
        <v>1</v>
      </c>
      <c r="R22" s="2">
        <v>62</v>
      </c>
    </row>
    <row r="23" spans="1:18" s="1" customFormat="1" ht="12.75" customHeight="1">
      <c r="A23" s="3" t="s">
        <v>14</v>
      </c>
      <c r="B23" s="3" t="s">
        <v>15</v>
      </c>
      <c r="C23" s="3" t="s">
        <v>16</v>
      </c>
      <c r="D23" s="3" t="s">
        <v>18</v>
      </c>
      <c r="E23" s="3" t="s">
        <v>111</v>
      </c>
      <c r="F23" s="2">
        <v>2</v>
      </c>
      <c r="G23" s="2">
        <v>8</v>
      </c>
      <c r="H23" s="2">
        <v>3</v>
      </c>
      <c r="I23" s="2">
        <v>3</v>
      </c>
      <c r="J23" s="2">
        <v>7</v>
      </c>
      <c r="K23" s="2">
        <v>13</v>
      </c>
      <c r="L23" s="2">
        <v>8</v>
      </c>
      <c r="M23" s="2">
        <v>6</v>
      </c>
      <c r="N23" s="2">
        <v>2</v>
      </c>
      <c r="O23" s="2">
        <v>3</v>
      </c>
      <c r="P23" s="2">
        <v>1</v>
      </c>
      <c r="Q23" s="2">
        <v>5</v>
      </c>
      <c r="R23" s="2">
        <v>61</v>
      </c>
    </row>
    <row r="24" spans="1:18" s="1" customFormat="1" ht="12.75" customHeight="1">
      <c r="A24" s="3" t="s">
        <v>14</v>
      </c>
      <c r="B24" s="3" t="s">
        <v>15</v>
      </c>
      <c r="C24" s="3" t="s">
        <v>16</v>
      </c>
      <c r="D24" s="3" t="s">
        <v>18</v>
      </c>
      <c r="E24" s="3" t="s">
        <v>44</v>
      </c>
      <c r="F24" s="2">
        <v>3</v>
      </c>
      <c r="G24" s="2">
        <v>2</v>
      </c>
      <c r="H24" s="2">
        <v>4</v>
      </c>
      <c r="I24" s="2">
        <v>3</v>
      </c>
      <c r="K24" s="2">
        <v>3</v>
      </c>
      <c r="L24" s="2">
        <v>1</v>
      </c>
      <c r="M24" s="2">
        <v>6</v>
      </c>
      <c r="N24" s="2">
        <v>3</v>
      </c>
      <c r="O24" s="2">
        <v>2</v>
      </c>
      <c r="Q24" s="2">
        <v>2</v>
      </c>
      <c r="R24" s="2">
        <v>29</v>
      </c>
    </row>
    <row r="25" spans="1:18" s="1" customFormat="1" ht="12.75" customHeight="1">
      <c r="A25" s="3" t="s">
        <v>14</v>
      </c>
      <c r="B25" s="3" t="s">
        <v>15</v>
      </c>
      <c r="C25" s="3" t="s">
        <v>16</v>
      </c>
      <c r="D25" s="3" t="s">
        <v>18</v>
      </c>
      <c r="E25" s="3" t="s">
        <v>110</v>
      </c>
      <c r="G25" s="2">
        <v>2</v>
      </c>
      <c r="H25" s="2">
        <v>2</v>
      </c>
      <c r="I25" s="2">
        <v>1</v>
      </c>
      <c r="J25" s="2">
        <v>3</v>
      </c>
      <c r="K25" s="2">
        <v>7</v>
      </c>
      <c r="L25" s="2">
        <v>8</v>
      </c>
      <c r="M25" s="2">
        <v>5</v>
      </c>
      <c r="N25" s="2">
        <v>9</v>
      </c>
      <c r="O25" s="2">
        <v>5</v>
      </c>
      <c r="P25" s="2">
        <v>4</v>
      </c>
      <c r="Q25" s="2">
        <v>2</v>
      </c>
      <c r="R25" s="2">
        <v>48</v>
      </c>
    </row>
    <row r="26" spans="1:18" s="1" customFormat="1" ht="12.75" customHeight="1">
      <c r="A26" s="3" t="s">
        <v>14</v>
      </c>
      <c r="B26" s="3" t="s">
        <v>15</v>
      </c>
      <c r="C26" s="3" t="s">
        <v>16</v>
      </c>
      <c r="D26" s="3" t="s">
        <v>18</v>
      </c>
      <c r="E26" s="3" t="s">
        <v>109</v>
      </c>
      <c r="F26" s="2">
        <v>3</v>
      </c>
      <c r="G26" s="2">
        <v>2</v>
      </c>
      <c r="I26" s="2">
        <v>2</v>
      </c>
      <c r="J26" s="2">
        <v>3</v>
      </c>
      <c r="K26" s="2">
        <v>5</v>
      </c>
      <c r="L26" s="2">
        <v>4</v>
      </c>
      <c r="M26" s="2">
        <v>5</v>
      </c>
      <c r="N26" s="2">
        <v>4</v>
      </c>
      <c r="O26" s="2">
        <v>4</v>
      </c>
      <c r="P26" s="2">
        <v>1</v>
      </c>
      <c r="Q26" s="2">
        <v>2</v>
      </c>
      <c r="R26" s="2">
        <v>35</v>
      </c>
    </row>
    <row r="27" spans="1:18" s="1" customFormat="1" ht="12.75" customHeight="1">
      <c r="A27" s="3" t="s">
        <v>14</v>
      </c>
      <c r="B27" s="3" t="s">
        <v>15</v>
      </c>
      <c r="C27" s="3" t="s">
        <v>16</v>
      </c>
      <c r="D27" s="3" t="s">
        <v>18</v>
      </c>
      <c r="E27" s="3" t="s">
        <v>108</v>
      </c>
      <c r="G27" s="2">
        <v>1</v>
      </c>
      <c r="H27" s="2">
        <v>1</v>
      </c>
      <c r="I27" s="2">
        <v>2</v>
      </c>
      <c r="J27" s="2">
        <v>1</v>
      </c>
      <c r="K27" s="2">
        <v>10</v>
      </c>
      <c r="L27" s="2">
        <v>4</v>
      </c>
      <c r="M27" s="2">
        <v>5</v>
      </c>
      <c r="N27" s="2">
        <v>3</v>
      </c>
      <c r="O27" s="2">
        <v>4</v>
      </c>
      <c r="P27" s="2">
        <v>3</v>
      </c>
      <c r="Q27" s="2">
        <v>1</v>
      </c>
      <c r="R27" s="2">
        <v>35</v>
      </c>
    </row>
    <row r="28" spans="1:18" s="1" customFormat="1" ht="12.75" customHeight="1">
      <c r="A28" s="3" t="s">
        <v>14</v>
      </c>
      <c r="B28" s="3" t="s">
        <v>15</v>
      </c>
      <c r="C28" s="3" t="s">
        <v>16</v>
      </c>
      <c r="D28" s="3" t="s">
        <v>18</v>
      </c>
      <c r="E28" s="3" t="s">
        <v>107</v>
      </c>
      <c r="F28" s="2">
        <v>4</v>
      </c>
      <c r="G28" s="2">
        <v>3</v>
      </c>
      <c r="H28" s="2">
        <v>3</v>
      </c>
      <c r="I28" s="2">
        <v>1</v>
      </c>
      <c r="J28" s="2">
        <v>1</v>
      </c>
      <c r="K28" s="2">
        <v>3</v>
      </c>
      <c r="L28" s="2">
        <v>6</v>
      </c>
      <c r="M28" s="2">
        <v>4</v>
      </c>
      <c r="N28" s="2">
        <v>2</v>
      </c>
      <c r="P28" s="2">
        <v>2</v>
      </c>
      <c r="Q28" s="2">
        <v>1</v>
      </c>
      <c r="R28" s="2">
        <v>30</v>
      </c>
    </row>
    <row r="29" spans="1:18" s="1" customFormat="1" ht="12.75" customHeight="1">
      <c r="A29" s="3" t="s">
        <v>14</v>
      </c>
      <c r="B29" s="3" t="s">
        <v>15</v>
      </c>
      <c r="C29" s="3" t="s">
        <v>16</v>
      </c>
      <c r="D29" s="3" t="s">
        <v>18</v>
      </c>
      <c r="E29" s="3" t="s">
        <v>106</v>
      </c>
      <c r="H29" s="2">
        <v>1</v>
      </c>
      <c r="I29" s="2">
        <v>2</v>
      </c>
      <c r="J29" s="2">
        <v>2</v>
      </c>
      <c r="K29" s="2">
        <v>3</v>
      </c>
      <c r="L29" s="2">
        <v>2</v>
      </c>
      <c r="N29" s="2">
        <v>4</v>
      </c>
      <c r="P29" s="2">
        <v>2</v>
      </c>
      <c r="Q29" s="2">
        <v>2</v>
      </c>
      <c r="R29" s="2">
        <v>18</v>
      </c>
    </row>
    <row r="30" spans="1:18" s="1" customFormat="1" ht="12.75" customHeight="1">
      <c r="A30" s="3" t="s">
        <v>14</v>
      </c>
      <c r="B30" s="3" t="s">
        <v>15</v>
      </c>
      <c r="C30" s="3" t="s">
        <v>16</v>
      </c>
      <c r="D30" s="3" t="s">
        <v>18</v>
      </c>
      <c r="E30" s="3" t="s">
        <v>105</v>
      </c>
      <c r="F30" s="2">
        <v>1</v>
      </c>
      <c r="H30" s="2">
        <v>2</v>
      </c>
      <c r="I30" s="2">
        <v>1</v>
      </c>
      <c r="J30" s="2">
        <v>1</v>
      </c>
      <c r="K30" s="2">
        <v>1</v>
      </c>
      <c r="L30" s="2">
        <v>2</v>
      </c>
      <c r="M30" s="2">
        <v>2</v>
      </c>
      <c r="N30" s="2">
        <v>2</v>
      </c>
      <c r="P30" s="2">
        <v>2</v>
      </c>
      <c r="Q30" s="2">
        <v>1</v>
      </c>
      <c r="R30" s="2">
        <v>15</v>
      </c>
    </row>
    <row r="31" spans="1:18" s="1" customFormat="1" ht="12.75" customHeight="1">
      <c r="A31" s="3" t="s">
        <v>14</v>
      </c>
      <c r="B31" s="3" t="s">
        <v>15</v>
      </c>
      <c r="C31" s="3" t="s">
        <v>16</v>
      </c>
      <c r="D31" s="3" t="s">
        <v>18</v>
      </c>
      <c r="E31" s="3" t="s">
        <v>104</v>
      </c>
      <c r="F31" s="2">
        <v>2</v>
      </c>
      <c r="G31" s="2">
        <v>2</v>
      </c>
      <c r="I31" s="2">
        <v>1</v>
      </c>
      <c r="K31" s="2">
        <v>5</v>
      </c>
      <c r="L31" s="2">
        <v>4</v>
      </c>
      <c r="M31" s="2">
        <v>3</v>
      </c>
      <c r="N31" s="2">
        <v>1</v>
      </c>
      <c r="P31" s="2">
        <v>4</v>
      </c>
      <c r="Q31" s="2">
        <v>1</v>
      </c>
      <c r="R31" s="2">
        <v>23</v>
      </c>
    </row>
    <row r="32" spans="1:18" s="1" customFormat="1" ht="12.75" customHeight="1">
      <c r="A32" s="3" t="s">
        <v>14</v>
      </c>
      <c r="B32" s="3" t="s">
        <v>15</v>
      </c>
      <c r="C32" s="3" t="s">
        <v>16</v>
      </c>
      <c r="D32" s="3" t="s">
        <v>18</v>
      </c>
      <c r="E32" s="3" t="s">
        <v>103</v>
      </c>
      <c r="F32" s="2">
        <v>1</v>
      </c>
      <c r="G32" s="2">
        <v>1</v>
      </c>
      <c r="J32" s="2">
        <v>1</v>
      </c>
      <c r="K32" s="2">
        <v>2</v>
      </c>
      <c r="L32" s="2">
        <v>2</v>
      </c>
      <c r="M32" s="2">
        <v>3</v>
      </c>
      <c r="N32" s="2">
        <v>4</v>
      </c>
      <c r="O32" s="2">
        <v>1</v>
      </c>
      <c r="P32" s="2">
        <v>1</v>
      </c>
      <c r="Q32" s="2">
        <v>2</v>
      </c>
      <c r="R32" s="2">
        <v>18</v>
      </c>
    </row>
    <row r="33" spans="1:18" s="1" customFormat="1" ht="12.75" customHeight="1">
      <c r="A33" s="3" t="s">
        <v>14</v>
      </c>
      <c r="B33" s="3" t="s">
        <v>15</v>
      </c>
      <c r="C33" s="3" t="s">
        <v>16</v>
      </c>
      <c r="D33" s="3" t="s">
        <v>18</v>
      </c>
      <c r="E33" s="3" t="s">
        <v>102</v>
      </c>
      <c r="F33" s="2">
        <v>2</v>
      </c>
      <c r="G33" s="2">
        <v>1</v>
      </c>
      <c r="I33" s="2">
        <v>2</v>
      </c>
      <c r="K33" s="2">
        <v>2</v>
      </c>
      <c r="L33" s="2">
        <v>2</v>
      </c>
      <c r="M33" s="2">
        <v>1</v>
      </c>
      <c r="N33" s="2">
        <v>2</v>
      </c>
      <c r="Q33" s="2">
        <v>3</v>
      </c>
      <c r="R33" s="2">
        <v>15</v>
      </c>
    </row>
    <row r="34" spans="1:18" s="1" customFormat="1" ht="12.75" customHeight="1">
      <c r="A34" s="3" t="s">
        <v>14</v>
      </c>
      <c r="B34" s="3" t="s">
        <v>15</v>
      </c>
      <c r="C34" s="3" t="s">
        <v>16</v>
      </c>
      <c r="D34" s="3" t="s">
        <v>18</v>
      </c>
      <c r="E34" s="3" t="s">
        <v>101</v>
      </c>
      <c r="F34" s="2">
        <v>1</v>
      </c>
      <c r="G34" s="2">
        <v>1</v>
      </c>
      <c r="I34" s="2">
        <v>1</v>
      </c>
      <c r="J34" s="2">
        <v>1</v>
      </c>
      <c r="K34" s="2">
        <v>2</v>
      </c>
      <c r="L34" s="2">
        <v>3</v>
      </c>
      <c r="M34" s="2">
        <v>1</v>
      </c>
      <c r="N34" s="2">
        <v>1</v>
      </c>
      <c r="O34" s="2">
        <v>2</v>
      </c>
      <c r="R34" s="2">
        <v>13</v>
      </c>
    </row>
    <row r="35" spans="1:18" s="1" customFormat="1" ht="12.75" customHeight="1">
      <c r="A35" s="3" t="s">
        <v>14</v>
      </c>
      <c r="B35" s="3" t="s">
        <v>15</v>
      </c>
      <c r="C35" s="3" t="s">
        <v>16</v>
      </c>
      <c r="D35" s="3" t="s">
        <v>18</v>
      </c>
      <c r="E35" s="3" t="s">
        <v>100</v>
      </c>
      <c r="H35" s="2">
        <v>1</v>
      </c>
      <c r="K35" s="2">
        <v>2</v>
      </c>
      <c r="L35" s="2">
        <v>1</v>
      </c>
      <c r="M35" s="2">
        <v>2</v>
      </c>
      <c r="N35" s="2">
        <v>1</v>
      </c>
      <c r="O35" s="2">
        <v>2</v>
      </c>
      <c r="P35" s="2">
        <v>1</v>
      </c>
      <c r="Q35" s="2">
        <v>2</v>
      </c>
      <c r="R35" s="2">
        <v>12</v>
      </c>
    </row>
    <row r="36" spans="1:18" s="1" customFormat="1" ht="12.75" customHeight="1">
      <c r="A36" s="3" t="s">
        <v>14</v>
      </c>
      <c r="B36" s="3" t="s">
        <v>15</v>
      </c>
      <c r="C36" s="3" t="s">
        <v>16</v>
      </c>
      <c r="D36" s="3" t="s">
        <v>18</v>
      </c>
      <c r="E36" s="3" t="s">
        <v>99</v>
      </c>
      <c r="G36" s="2">
        <v>1</v>
      </c>
      <c r="H36" s="2">
        <v>1</v>
      </c>
      <c r="I36" s="2">
        <v>1</v>
      </c>
      <c r="K36" s="2">
        <v>1</v>
      </c>
      <c r="N36" s="2">
        <v>4</v>
      </c>
      <c r="O36" s="2">
        <v>1</v>
      </c>
      <c r="R36" s="2">
        <v>9</v>
      </c>
    </row>
    <row r="37" spans="1:18" s="1" customFormat="1" ht="12.75" customHeight="1">
      <c r="A37" s="3" t="s">
        <v>14</v>
      </c>
      <c r="B37" s="3" t="s">
        <v>15</v>
      </c>
      <c r="C37" s="3" t="s">
        <v>16</v>
      </c>
      <c r="D37" s="3" t="s">
        <v>18</v>
      </c>
      <c r="E37" s="3" t="s">
        <v>98</v>
      </c>
      <c r="K37" s="2">
        <v>1</v>
      </c>
      <c r="L37" s="2">
        <v>2</v>
      </c>
      <c r="M37" s="2">
        <v>1</v>
      </c>
      <c r="N37" s="2">
        <v>1</v>
      </c>
      <c r="P37" s="2">
        <v>2</v>
      </c>
      <c r="R37" s="2">
        <v>7</v>
      </c>
    </row>
    <row r="38" spans="1:18" s="1" customFormat="1" ht="12.75" customHeight="1">
      <c r="A38" s="3" t="s">
        <v>14</v>
      </c>
      <c r="B38" s="3" t="s">
        <v>15</v>
      </c>
      <c r="C38" s="3" t="s">
        <v>16</v>
      </c>
      <c r="D38" s="3" t="s">
        <v>18</v>
      </c>
      <c r="E38" s="3" t="s">
        <v>97</v>
      </c>
      <c r="F38" s="2">
        <v>1</v>
      </c>
      <c r="N38" s="2">
        <v>1</v>
      </c>
      <c r="O38" s="2">
        <v>1</v>
      </c>
      <c r="R38" s="2">
        <v>3</v>
      </c>
    </row>
    <row r="39" spans="1:18" s="1" customFormat="1" ht="12.75" customHeight="1">
      <c r="A39" s="3" t="s">
        <v>14</v>
      </c>
      <c r="B39" s="3" t="s">
        <v>15</v>
      </c>
      <c r="C39" s="3" t="s">
        <v>16</v>
      </c>
      <c r="D39" s="3" t="s">
        <v>18</v>
      </c>
      <c r="E39" s="3" t="s">
        <v>96</v>
      </c>
      <c r="F39" s="2">
        <v>1</v>
      </c>
      <c r="L39" s="2">
        <v>4</v>
      </c>
      <c r="N39" s="2">
        <v>2</v>
      </c>
      <c r="R39" s="2">
        <v>7</v>
      </c>
    </row>
    <row r="40" spans="1:18" s="1" customFormat="1" ht="12.75" customHeight="1">
      <c r="A40" s="3" t="s">
        <v>14</v>
      </c>
      <c r="B40" s="3" t="s">
        <v>15</v>
      </c>
      <c r="C40" s="3" t="s">
        <v>16</v>
      </c>
      <c r="D40" s="3" t="s">
        <v>18</v>
      </c>
      <c r="E40" s="3" t="s">
        <v>95</v>
      </c>
      <c r="L40" s="2">
        <v>1</v>
      </c>
      <c r="M40" s="2">
        <v>2</v>
      </c>
      <c r="N40" s="2">
        <v>1</v>
      </c>
      <c r="O40" s="2">
        <v>2</v>
      </c>
      <c r="P40" s="2">
        <v>1</v>
      </c>
      <c r="Q40" s="2">
        <v>1</v>
      </c>
      <c r="R40" s="2">
        <v>8</v>
      </c>
    </row>
    <row r="41" spans="1:18" s="1" customFormat="1" ht="12.75" customHeight="1">
      <c r="A41" s="3" t="s">
        <v>14</v>
      </c>
      <c r="B41" s="3" t="s">
        <v>15</v>
      </c>
      <c r="C41" s="3" t="s">
        <v>16</v>
      </c>
      <c r="D41" s="3" t="s">
        <v>18</v>
      </c>
      <c r="E41" s="3" t="s">
        <v>94</v>
      </c>
      <c r="G41" s="2">
        <v>1</v>
      </c>
      <c r="I41" s="2">
        <v>1</v>
      </c>
      <c r="K41" s="2">
        <v>1</v>
      </c>
      <c r="N41" s="2">
        <v>2</v>
      </c>
      <c r="O41" s="2">
        <v>1</v>
      </c>
      <c r="R41" s="2">
        <v>6</v>
      </c>
    </row>
    <row r="42" spans="1:18" s="1" customFormat="1" ht="12.75" customHeight="1">
      <c r="A42" s="3" t="s">
        <v>14</v>
      </c>
      <c r="B42" s="3" t="s">
        <v>15</v>
      </c>
      <c r="C42" s="3" t="s">
        <v>16</v>
      </c>
      <c r="D42" s="3" t="s">
        <v>18</v>
      </c>
      <c r="E42" s="3" t="s">
        <v>93</v>
      </c>
      <c r="F42" s="2">
        <v>1</v>
      </c>
      <c r="J42" s="2">
        <v>1</v>
      </c>
      <c r="M42" s="2">
        <v>2</v>
      </c>
      <c r="R42" s="2">
        <v>4</v>
      </c>
    </row>
    <row r="43" spans="1:18" s="1" customFormat="1" ht="12.75" customHeight="1">
      <c r="A43" s="3" t="s">
        <v>14</v>
      </c>
      <c r="B43" s="3" t="s">
        <v>15</v>
      </c>
      <c r="C43" s="3" t="s">
        <v>16</v>
      </c>
      <c r="D43" s="3" t="s">
        <v>18</v>
      </c>
      <c r="E43" s="3" t="s">
        <v>92</v>
      </c>
      <c r="K43" s="2">
        <v>3</v>
      </c>
      <c r="L43" s="2">
        <v>1</v>
      </c>
      <c r="M43" s="2">
        <v>1</v>
      </c>
      <c r="N43" s="2">
        <v>1</v>
      </c>
      <c r="O43" s="2">
        <v>1</v>
      </c>
      <c r="R43" s="2">
        <v>7</v>
      </c>
    </row>
    <row r="44" spans="1:18" s="1" customFormat="1" ht="12.75" customHeight="1">
      <c r="A44" s="3" t="s">
        <v>14</v>
      </c>
      <c r="B44" s="3" t="s">
        <v>15</v>
      </c>
      <c r="C44" s="3" t="s">
        <v>16</v>
      </c>
      <c r="D44" s="3" t="s">
        <v>18</v>
      </c>
      <c r="E44" s="3" t="s">
        <v>91</v>
      </c>
      <c r="K44" s="2">
        <v>2</v>
      </c>
      <c r="N44" s="2">
        <v>1</v>
      </c>
      <c r="R44" s="2">
        <v>3</v>
      </c>
    </row>
    <row r="45" spans="1:18" s="1" customFormat="1" ht="12.75" customHeight="1">
      <c r="A45" s="3" t="s">
        <v>14</v>
      </c>
      <c r="B45" s="3" t="s">
        <v>15</v>
      </c>
      <c r="C45" s="3" t="s">
        <v>16</v>
      </c>
      <c r="D45" s="3" t="s">
        <v>18</v>
      </c>
      <c r="E45" s="3" t="s">
        <v>90</v>
      </c>
      <c r="H45" s="2">
        <v>1</v>
      </c>
      <c r="M45" s="2">
        <v>1</v>
      </c>
      <c r="O45" s="2">
        <v>3</v>
      </c>
      <c r="R45" s="2">
        <v>5</v>
      </c>
    </row>
    <row r="46" spans="1:18" s="1" customFormat="1" ht="12.75" customHeight="1">
      <c r="A46" s="3" t="s">
        <v>14</v>
      </c>
      <c r="B46" s="3" t="s">
        <v>15</v>
      </c>
      <c r="C46" s="3" t="s">
        <v>16</v>
      </c>
      <c r="D46" s="3" t="s">
        <v>18</v>
      </c>
      <c r="E46" s="3" t="s">
        <v>89</v>
      </c>
      <c r="K46" s="2">
        <v>1</v>
      </c>
      <c r="M46" s="2">
        <v>1</v>
      </c>
      <c r="N46" s="2">
        <v>1</v>
      </c>
      <c r="P46" s="2">
        <v>1</v>
      </c>
      <c r="Q46" s="2">
        <v>2</v>
      </c>
      <c r="R46" s="2">
        <v>6</v>
      </c>
    </row>
    <row r="47" spans="1:18" s="1" customFormat="1" ht="12.75" customHeight="1">
      <c r="A47" s="3" t="s">
        <v>14</v>
      </c>
      <c r="B47" s="3" t="s">
        <v>15</v>
      </c>
      <c r="C47" s="3" t="s">
        <v>16</v>
      </c>
      <c r="D47" s="3" t="s">
        <v>18</v>
      </c>
      <c r="E47" s="3" t="s">
        <v>88</v>
      </c>
      <c r="O47" s="2">
        <v>1</v>
      </c>
      <c r="R47" s="2">
        <v>1</v>
      </c>
    </row>
    <row r="48" spans="1:18" s="1" customFormat="1" ht="12.75" customHeight="1">
      <c r="A48" s="3" t="s">
        <v>14</v>
      </c>
      <c r="B48" s="3" t="s">
        <v>15</v>
      </c>
      <c r="C48" s="3" t="s">
        <v>16</v>
      </c>
      <c r="D48" s="3" t="s">
        <v>18</v>
      </c>
      <c r="E48" s="3" t="s">
        <v>87</v>
      </c>
      <c r="K48" s="2">
        <v>1</v>
      </c>
      <c r="L48" s="2">
        <v>1</v>
      </c>
      <c r="O48" s="2">
        <v>1</v>
      </c>
      <c r="R48" s="2">
        <v>3</v>
      </c>
    </row>
    <row r="49" spans="1:18" s="1" customFormat="1" ht="12.75" customHeight="1">
      <c r="A49" s="3" t="s">
        <v>14</v>
      </c>
      <c r="B49" s="3" t="s">
        <v>15</v>
      </c>
      <c r="C49" s="3" t="s">
        <v>16</v>
      </c>
      <c r="D49" s="3" t="s">
        <v>18</v>
      </c>
      <c r="E49" s="3" t="s">
        <v>86</v>
      </c>
      <c r="I49" s="2">
        <v>1</v>
      </c>
      <c r="K49" s="2">
        <v>2</v>
      </c>
      <c r="R49" s="2">
        <v>3</v>
      </c>
    </row>
    <row r="50" spans="1:18" s="1" customFormat="1" ht="12.75" customHeight="1">
      <c r="A50" s="3" t="s">
        <v>14</v>
      </c>
      <c r="B50" s="3" t="s">
        <v>15</v>
      </c>
      <c r="C50" s="3" t="s">
        <v>16</v>
      </c>
      <c r="D50" s="3" t="s">
        <v>18</v>
      </c>
      <c r="E50" s="3" t="s">
        <v>85</v>
      </c>
      <c r="O50" s="2">
        <v>1</v>
      </c>
      <c r="R50" s="2">
        <v>1</v>
      </c>
    </row>
    <row r="51" spans="1:18" s="1" customFormat="1" ht="12.75" customHeight="1">
      <c r="A51" s="3" t="s">
        <v>14</v>
      </c>
      <c r="B51" s="3" t="s">
        <v>15</v>
      </c>
      <c r="C51" s="3" t="s">
        <v>16</v>
      </c>
      <c r="D51" s="3" t="s">
        <v>18</v>
      </c>
      <c r="E51" s="3" t="s">
        <v>84</v>
      </c>
      <c r="M51" s="2">
        <v>1</v>
      </c>
      <c r="R51" s="2">
        <v>1</v>
      </c>
    </row>
    <row r="52" spans="1:18" s="1" customFormat="1" ht="12.75" customHeight="1">
      <c r="A52" s="3" t="s">
        <v>14</v>
      </c>
      <c r="B52" s="3" t="s">
        <v>15</v>
      </c>
      <c r="C52" s="3" t="s">
        <v>16</v>
      </c>
      <c r="D52" s="3" t="s">
        <v>18</v>
      </c>
      <c r="E52" s="3" t="s">
        <v>83</v>
      </c>
      <c r="L52" s="2">
        <v>1</v>
      </c>
      <c r="M52" s="2">
        <v>1</v>
      </c>
      <c r="N52" s="2">
        <v>1</v>
      </c>
      <c r="O52" s="2">
        <v>1</v>
      </c>
      <c r="R52" s="2">
        <v>4</v>
      </c>
    </row>
    <row r="53" spans="1:18" s="1" customFormat="1" ht="12.75" customHeight="1">
      <c r="A53" s="3" t="s">
        <v>14</v>
      </c>
      <c r="B53" s="3" t="s">
        <v>15</v>
      </c>
      <c r="C53" s="3" t="s">
        <v>16</v>
      </c>
      <c r="D53" s="3" t="s">
        <v>18</v>
      </c>
      <c r="E53" s="3" t="s">
        <v>82</v>
      </c>
      <c r="K53" s="2">
        <v>1</v>
      </c>
      <c r="R53" s="2">
        <v>1</v>
      </c>
    </row>
    <row r="54" spans="1:18" s="1" customFormat="1" ht="12.75" customHeight="1">
      <c r="A54" s="3" t="s">
        <v>14</v>
      </c>
      <c r="B54" s="3" t="s">
        <v>15</v>
      </c>
      <c r="C54" s="3" t="s">
        <v>16</v>
      </c>
      <c r="D54" s="3" t="s">
        <v>18</v>
      </c>
      <c r="E54" s="3" t="s">
        <v>81</v>
      </c>
      <c r="K54" s="2">
        <v>1</v>
      </c>
      <c r="R54" s="2">
        <v>1</v>
      </c>
    </row>
    <row r="55" spans="1:18" s="1" customFormat="1" ht="12.75" customHeight="1">
      <c r="A55" s="3" t="s">
        <v>14</v>
      </c>
      <c r="B55" s="3" t="s">
        <v>15</v>
      </c>
      <c r="C55" s="3" t="s">
        <v>16</v>
      </c>
      <c r="D55" s="3" t="s">
        <v>18</v>
      </c>
      <c r="E55" s="3" t="s">
        <v>80</v>
      </c>
      <c r="M55" s="2">
        <v>1</v>
      </c>
      <c r="N55" s="2">
        <v>1</v>
      </c>
      <c r="R55" s="2">
        <v>2</v>
      </c>
    </row>
    <row r="56" spans="1:18" s="1" customFormat="1" ht="12.75" customHeight="1">
      <c r="A56" s="3" t="s">
        <v>14</v>
      </c>
      <c r="B56" s="3" t="s">
        <v>15</v>
      </c>
      <c r="C56" s="3" t="s">
        <v>16</v>
      </c>
      <c r="D56" s="3" t="s">
        <v>18</v>
      </c>
      <c r="E56" s="3" t="s">
        <v>79</v>
      </c>
      <c r="J56" s="2">
        <v>1</v>
      </c>
      <c r="K56" s="2">
        <v>1</v>
      </c>
      <c r="R56" s="2">
        <v>2</v>
      </c>
    </row>
    <row r="57" spans="1:18" s="1" customFormat="1" ht="12.75" customHeight="1">
      <c r="A57" s="3" t="s">
        <v>14</v>
      </c>
      <c r="B57" s="3" t="s">
        <v>15</v>
      </c>
      <c r="C57" s="3" t="s">
        <v>16</v>
      </c>
      <c r="D57" s="3" t="s">
        <v>18</v>
      </c>
      <c r="E57" s="3" t="s">
        <v>78</v>
      </c>
      <c r="K57" s="2">
        <v>1</v>
      </c>
      <c r="M57" s="2">
        <v>1</v>
      </c>
      <c r="R57" s="2">
        <v>2</v>
      </c>
    </row>
    <row r="58" spans="1:18" s="1" customFormat="1" ht="12.75" customHeight="1">
      <c r="A58" s="3" t="s">
        <v>14</v>
      </c>
      <c r="B58" s="3" t="s">
        <v>15</v>
      </c>
      <c r="C58" s="3" t="s">
        <v>16</v>
      </c>
      <c r="D58" s="3" t="s">
        <v>18</v>
      </c>
      <c r="E58" s="3" t="s">
        <v>77</v>
      </c>
      <c r="J58" s="2">
        <v>1</v>
      </c>
      <c r="R58" s="2">
        <v>1</v>
      </c>
    </row>
    <row r="59" spans="1:18" s="1" customFormat="1" ht="12.75" customHeight="1">
      <c r="A59" s="3" t="s">
        <v>14</v>
      </c>
      <c r="B59" s="3" t="s">
        <v>15</v>
      </c>
      <c r="C59" s="3" t="s">
        <v>16</v>
      </c>
      <c r="D59" s="3" t="s">
        <v>18</v>
      </c>
      <c r="E59" s="3" t="s">
        <v>76</v>
      </c>
      <c r="F59" s="2">
        <v>1</v>
      </c>
      <c r="R59" s="2">
        <v>1</v>
      </c>
    </row>
    <row r="60" spans="1:18" s="1" customFormat="1" ht="12.75" customHeight="1">
      <c r="A60" s="3" t="s">
        <v>14</v>
      </c>
      <c r="B60" s="3" t="s">
        <v>15</v>
      </c>
      <c r="C60" s="3" t="s">
        <v>16</v>
      </c>
      <c r="D60" s="3" t="s">
        <v>18</v>
      </c>
      <c r="E60" s="3" t="s">
        <v>75</v>
      </c>
      <c r="I60" s="2">
        <v>1</v>
      </c>
      <c r="R60" s="2">
        <v>1</v>
      </c>
    </row>
    <row r="61" spans="1:18" s="1" customFormat="1" ht="12.75" customHeight="1">
      <c r="A61" s="3" t="s">
        <v>14</v>
      </c>
      <c r="B61" s="3" t="s">
        <v>15</v>
      </c>
      <c r="C61" s="3" t="s">
        <v>16</v>
      </c>
      <c r="D61" s="3" t="s">
        <v>18</v>
      </c>
      <c r="E61" s="3" t="s">
        <v>74</v>
      </c>
      <c r="P61" s="2">
        <v>1</v>
      </c>
      <c r="R61" s="2">
        <v>1</v>
      </c>
    </row>
    <row r="62" spans="1:18" s="1" customFormat="1" ht="12.75" customHeight="1">
      <c r="A62" s="3" t="s">
        <v>14</v>
      </c>
      <c r="B62" s="3" t="s">
        <v>15</v>
      </c>
      <c r="C62" s="3" t="s">
        <v>16</v>
      </c>
      <c r="D62" s="3" t="s">
        <v>18</v>
      </c>
      <c r="E62" s="3" t="s">
        <v>73</v>
      </c>
      <c r="G62" s="2">
        <v>1</v>
      </c>
      <c r="R62" s="2">
        <v>1</v>
      </c>
    </row>
    <row r="63" spans="1:18" s="1" customFormat="1" ht="12.75" customHeight="1">
      <c r="A63" s="3" t="s">
        <v>14</v>
      </c>
      <c r="B63" s="3" t="s">
        <v>15</v>
      </c>
      <c r="C63" s="3" t="s">
        <v>16</v>
      </c>
      <c r="D63" s="3" t="s">
        <v>18</v>
      </c>
      <c r="E63" s="3" t="s">
        <v>151</v>
      </c>
      <c r="N63" s="2">
        <v>1</v>
      </c>
      <c r="R63" s="2">
        <v>1</v>
      </c>
    </row>
    <row r="64" spans="1:18" s="1" customFormat="1" ht="12.75" customHeight="1">
      <c r="A64" s="3" t="s">
        <v>14</v>
      </c>
      <c r="B64" s="3" t="s">
        <v>15</v>
      </c>
      <c r="C64" s="3" t="s">
        <v>16</v>
      </c>
      <c r="D64" s="3" t="s">
        <v>18</v>
      </c>
      <c r="E64" s="3" t="s">
        <v>72</v>
      </c>
      <c r="P64" s="2">
        <v>1</v>
      </c>
      <c r="R64" s="2">
        <v>1</v>
      </c>
    </row>
    <row r="65" spans="1:18" s="1" customFormat="1" ht="12.75" customHeight="1">
      <c r="A65" s="3" t="s">
        <v>14</v>
      </c>
      <c r="B65" s="3" t="s">
        <v>15</v>
      </c>
      <c r="C65" s="3" t="s">
        <v>16</v>
      </c>
      <c r="D65" s="3" t="s">
        <v>18</v>
      </c>
      <c r="E65" s="3" t="s">
        <v>71</v>
      </c>
      <c r="N65" s="2">
        <v>1</v>
      </c>
      <c r="R65" s="2">
        <v>1</v>
      </c>
    </row>
    <row r="66" spans="1:18" s="1" customFormat="1" ht="12.75" customHeight="1">
      <c r="A66" s="3" t="s">
        <v>14</v>
      </c>
      <c r="B66" s="3" t="s">
        <v>15</v>
      </c>
      <c r="C66" s="3" t="s">
        <v>16</v>
      </c>
      <c r="D66" s="3" t="s">
        <v>18</v>
      </c>
      <c r="E66" s="3" t="s">
        <v>150</v>
      </c>
      <c r="O66" s="2">
        <v>1</v>
      </c>
      <c r="R66" s="2">
        <v>1</v>
      </c>
    </row>
    <row r="67" spans="1:18" s="1" customFormat="1" ht="12.75" customHeight="1">
      <c r="A67" s="3" t="s">
        <v>14</v>
      </c>
      <c r="B67" s="3" t="s">
        <v>15</v>
      </c>
      <c r="C67" s="3" t="s">
        <v>16</v>
      </c>
      <c r="D67" s="3" t="s">
        <v>18</v>
      </c>
      <c r="E67" s="3" t="s">
        <v>149</v>
      </c>
      <c r="N67" s="2">
        <v>1</v>
      </c>
      <c r="R67" s="2">
        <v>1</v>
      </c>
    </row>
    <row r="68" spans="1:18" s="1" customFormat="1" ht="12.75" customHeight="1">
      <c r="A68" s="3" t="s">
        <v>14</v>
      </c>
      <c r="B68" s="3" t="s">
        <v>15</v>
      </c>
      <c r="C68" s="3" t="s">
        <v>16</v>
      </c>
      <c r="D68" s="3" t="s">
        <v>18</v>
      </c>
      <c r="E68" s="3" t="s">
        <v>70</v>
      </c>
      <c r="P68" s="2">
        <v>1</v>
      </c>
      <c r="R68" s="2">
        <v>1</v>
      </c>
    </row>
    <row r="69" spans="1:18" s="1" customFormat="1" ht="12.75" customHeight="1">
      <c r="A69" s="3" t="s">
        <v>14</v>
      </c>
      <c r="B69" s="3" t="s">
        <v>15</v>
      </c>
      <c r="C69" s="3" t="s">
        <v>16</v>
      </c>
      <c r="D69" s="3" t="s">
        <v>18</v>
      </c>
      <c r="E69" s="3" t="s">
        <v>69</v>
      </c>
      <c r="K69" s="2">
        <v>1</v>
      </c>
      <c r="P69" s="2">
        <v>1</v>
      </c>
      <c r="R69" s="2">
        <v>2</v>
      </c>
    </row>
    <row r="70" spans="1:18" s="1" customFormat="1" ht="12.75" customHeight="1">
      <c r="A70" s="3" t="s">
        <v>14</v>
      </c>
      <c r="B70" s="3" t="s">
        <v>15</v>
      </c>
      <c r="C70" s="3" t="s">
        <v>16</v>
      </c>
      <c r="D70" s="3" t="s">
        <v>18</v>
      </c>
      <c r="E70" s="3" t="s">
        <v>68</v>
      </c>
      <c r="M70" s="2">
        <v>1</v>
      </c>
      <c r="R70" s="2">
        <v>1</v>
      </c>
    </row>
    <row r="71" spans="1:18" s="1" customFormat="1" ht="12.75" customHeight="1">
      <c r="A71" s="3" t="s">
        <v>14</v>
      </c>
      <c r="B71" s="3" t="s">
        <v>15</v>
      </c>
      <c r="C71" s="3" t="s">
        <v>16</v>
      </c>
      <c r="D71" s="3" t="s">
        <v>18</v>
      </c>
      <c r="E71" s="3" t="s">
        <v>67</v>
      </c>
      <c r="L71" s="2">
        <v>1</v>
      </c>
      <c r="R71" s="2">
        <v>1</v>
      </c>
    </row>
    <row r="72" spans="1:18" s="1" customFormat="1" ht="12.75" customHeight="1">
      <c r="A72" s="3" t="s">
        <v>14</v>
      </c>
      <c r="B72" s="3" t="s">
        <v>15</v>
      </c>
      <c r="C72" s="3" t="s">
        <v>16</v>
      </c>
      <c r="D72" s="3" t="s">
        <v>18</v>
      </c>
      <c r="E72" s="3" t="s">
        <v>148</v>
      </c>
      <c r="Q72" s="2">
        <v>1</v>
      </c>
      <c r="R72" s="2">
        <v>1</v>
      </c>
    </row>
    <row r="73" spans="1:18" s="1" customFormat="1" ht="12.75" customHeight="1">
      <c r="A73" s="3" t="s">
        <v>14</v>
      </c>
      <c r="B73" s="3" t="s">
        <v>15</v>
      </c>
      <c r="C73" s="3" t="s">
        <v>16</v>
      </c>
      <c r="D73" s="3" t="s">
        <v>18</v>
      </c>
      <c r="E73" s="3" t="s">
        <v>66</v>
      </c>
      <c r="O73" s="2">
        <v>1</v>
      </c>
      <c r="R73" s="2">
        <v>1</v>
      </c>
    </row>
    <row r="74" spans="1:18" s="1" customFormat="1" ht="12.75" customHeight="1">
      <c r="A74" s="3" t="s">
        <v>14</v>
      </c>
      <c r="B74" s="3" t="s">
        <v>15</v>
      </c>
      <c r="C74" s="3" t="s">
        <v>16</v>
      </c>
      <c r="D74" s="3" t="s">
        <v>18</v>
      </c>
      <c r="E74" s="3" t="s">
        <v>65</v>
      </c>
      <c r="Q74" s="2">
        <v>1</v>
      </c>
      <c r="R74" s="2">
        <v>1</v>
      </c>
    </row>
    <row r="75" spans="1:18" s="1" customFormat="1" ht="12.75" customHeight="1">
      <c r="A75" s="3" t="s">
        <v>14</v>
      </c>
      <c r="B75" s="3" t="s">
        <v>15</v>
      </c>
      <c r="C75" s="3" t="s">
        <v>16</v>
      </c>
      <c r="D75" s="3" t="s">
        <v>18</v>
      </c>
      <c r="E75" s="3" t="s">
        <v>147</v>
      </c>
      <c r="N75" s="2">
        <v>1</v>
      </c>
      <c r="R75" s="2">
        <v>1</v>
      </c>
    </row>
    <row r="76" spans="1:18" s="1" customFormat="1" ht="12.75" customHeight="1">
      <c r="A76" s="3" t="s">
        <v>14</v>
      </c>
      <c r="B76" s="3" t="s">
        <v>15</v>
      </c>
      <c r="C76" s="3" t="s">
        <v>16</v>
      </c>
      <c r="D76" s="3" t="s">
        <v>18</v>
      </c>
      <c r="E76" s="3" t="s">
        <v>64</v>
      </c>
      <c r="O76" s="2">
        <v>1</v>
      </c>
      <c r="Q76" s="2">
        <v>1</v>
      </c>
      <c r="R76" s="2">
        <v>2</v>
      </c>
    </row>
    <row r="77" spans="1:18" s="1" customFormat="1" ht="12.75" customHeight="1">
      <c r="A77" s="3" t="s">
        <v>14</v>
      </c>
      <c r="B77" s="3" t="s">
        <v>15</v>
      </c>
      <c r="C77" s="3" t="s">
        <v>16</v>
      </c>
      <c r="D77" s="3" t="s">
        <v>18</v>
      </c>
      <c r="E77" s="3" t="s">
        <v>146</v>
      </c>
      <c r="M77" s="2">
        <v>1</v>
      </c>
      <c r="R77" s="2">
        <v>1</v>
      </c>
    </row>
    <row r="78" spans="1:18" s="1" customFormat="1" ht="12.75" customHeight="1">
      <c r="A78" s="3" t="s">
        <v>14</v>
      </c>
      <c r="B78" s="3" t="s">
        <v>15</v>
      </c>
      <c r="C78" s="3" t="s">
        <v>16</v>
      </c>
      <c r="D78" s="3" t="s">
        <v>18</v>
      </c>
      <c r="E78" s="3" t="s">
        <v>63</v>
      </c>
      <c r="N78" s="2">
        <v>1</v>
      </c>
      <c r="R78" s="2">
        <v>1</v>
      </c>
    </row>
    <row r="79" spans="1:18" s="1" customFormat="1" ht="12.75" customHeight="1">
      <c r="A79" s="3" t="s">
        <v>14</v>
      </c>
      <c r="B79" s="3" t="s">
        <v>15</v>
      </c>
      <c r="C79" s="3" t="s">
        <v>16</v>
      </c>
      <c r="D79" s="3" t="s">
        <v>18</v>
      </c>
      <c r="E79" s="3" t="s">
        <v>62</v>
      </c>
      <c r="K79" s="2">
        <v>1</v>
      </c>
      <c r="R79" s="2">
        <v>1</v>
      </c>
    </row>
    <row r="80" spans="1:18" s="1" customFormat="1" ht="12.75" customHeight="1">
      <c r="A80" s="3" t="s">
        <v>14</v>
      </c>
      <c r="B80" s="3" t="s">
        <v>15</v>
      </c>
      <c r="C80" s="3" t="s">
        <v>16</v>
      </c>
      <c r="D80" s="3" t="s">
        <v>18</v>
      </c>
      <c r="E80" s="3" t="s">
        <v>145</v>
      </c>
      <c r="O80" s="2">
        <v>1</v>
      </c>
      <c r="R80" s="2">
        <v>1</v>
      </c>
    </row>
    <row r="81" spans="1:18" s="1" customFormat="1" ht="12.75" customHeight="1">
      <c r="A81" s="3" t="s">
        <v>14</v>
      </c>
      <c r="B81" s="3" t="s">
        <v>15</v>
      </c>
      <c r="C81" s="3" t="s">
        <v>16</v>
      </c>
      <c r="D81" s="3" t="s">
        <v>18</v>
      </c>
      <c r="E81" s="3" t="s">
        <v>61</v>
      </c>
      <c r="Q81" s="2">
        <v>1</v>
      </c>
      <c r="R81" s="2">
        <v>1</v>
      </c>
    </row>
    <row r="82" spans="1:18" s="1" customFormat="1" ht="12.75" customHeight="1">
      <c r="A82" s="3" t="s">
        <v>14</v>
      </c>
      <c r="B82" s="3" t="s">
        <v>15</v>
      </c>
      <c r="C82" s="3" t="s">
        <v>16</v>
      </c>
      <c r="D82" s="3" t="s">
        <v>18</v>
      </c>
      <c r="E82" s="3" t="s">
        <v>60</v>
      </c>
      <c r="O82" s="2">
        <v>1</v>
      </c>
      <c r="R82" s="2">
        <v>1</v>
      </c>
    </row>
    <row r="83" spans="1:18" s="1" customFormat="1" ht="12.75" customHeight="1">
      <c r="A83" s="3" t="s">
        <v>14</v>
      </c>
      <c r="B83" s="3" t="s">
        <v>15</v>
      </c>
      <c r="C83" s="3" t="s">
        <v>16</v>
      </c>
      <c r="D83" s="3" t="s">
        <v>18</v>
      </c>
      <c r="E83" s="3" t="s">
        <v>59</v>
      </c>
      <c r="N83" s="2">
        <v>1</v>
      </c>
      <c r="R83" s="2">
        <v>1</v>
      </c>
    </row>
    <row r="84" spans="1:18" s="1" customFormat="1" ht="12.75" customHeight="1">
      <c r="A84" s="3" t="s">
        <v>14</v>
      </c>
      <c r="B84" s="3" t="s">
        <v>15</v>
      </c>
      <c r="C84" s="3" t="s">
        <v>16</v>
      </c>
      <c r="D84" s="3" t="s">
        <v>18</v>
      </c>
      <c r="E84" s="3" t="s">
        <v>144</v>
      </c>
      <c r="P84" s="2">
        <v>1</v>
      </c>
      <c r="R84" s="2">
        <v>1</v>
      </c>
    </row>
    <row r="85" spans="1:18" s="1" customFormat="1" ht="12.75" customHeight="1">
      <c r="A85" s="3" t="s">
        <v>14</v>
      </c>
      <c r="B85" s="3" t="s">
        <v>15</v>
      </c>
      <c r="C85" s="3" t="s">
        <v>16</v>
      </c>
      <c r="D85" s="3" t="s">
        <v>18</v>
      </c>
      <c r="E85" s="3" t="s">
        <v>58</v>
      </c>
      <c r="Q85" s="2">
        <v>1</v>
      </c>
      <c r="R85" s="2">
        <v>1</v>
      </c>
    </row>
    <row r="86" spans="1:18" s="1" customFormat="1" ht="12.75" customHeight="1">
      <c r="A86" s="3" t="s">
        <v>14</v>
      </c>
      <c r="B86" s="3" t="s">
        <v>15</v>
      </c>
      <c r="C86" s="3" t="s">
        <v>16</v>
      </c>
      <c r="D86" s="3" t="s">
        <v>18</v>
      </c>
      <c r="E86" s="3" t="s">
        <v>143</v>
      </c>
      <c r="O86" s="2">
        <v>1</v>
      </c>
      <c r="R86" s="2">
        <v>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Z99"/>
  <sheetViews>
    <sheetView view="pageBreakPreview" zoomScale="115" zoomScaleNormal="100" zoomScaleSheetLayoutView="115" workbookViewId="0">
      <pane xSplit="2" ySplit="10" topLeftCell="J84" activePane="bottomRight" state="frozen"/>
      <selection activeCell="K87" sqref="K87"/>
      <selection pane="topRight" activeCell="K87" sqref="K87"/>
      <selection pane="bottomLeft" activeCell="K87" sqref="K87"/>
      <selection pane="bottomRight" activeCell="K87" sqref="K87"/>
    </sheetView>
  </sheetViews>
  <sheetFormatPr defaultRowHeight="12.75"/>
  <cols>
    <col min="1" max="1" width="13.42578125" customWidth="1"/>
    <col min="2" max="2" width="1.28515625" customWidth="1"/>
    <col min="3" max="3" width="10" bestFit="1" customWidth="1"/>
    <col min="4" max="4" width="1.28515625" customWidth="1"/>
    <col min="5" max="5" width="10.5703125" bestFit="1" customWidth="1"/>
    <col min="6" max="6" width="1.28515625" customWidth="1"/>
    <col min="7" max="7" width="10.140625" bestFit="1" customWidth="1"/>
    <col min="8" max="8" width="1.28515625" customWidth="1"/>
    <col min="9" max="9" width="11.140625" bestFit="1" customWidth="1"/>
    <col min="10" max="10" width="1.28515625" customWidth="1"/>
    <col min="11" max="11" width="8.7109375" bestFit="1" customWidth="1"/>
    <col min="12" max="12" width="1.28515625" customWidth="1"/>
    <col min="13" max="13" width="11.7109375" bestFit="1" customWidth="1"/>
    <col min="14" max="14" width="1.28515625" customWidth="1"/>
    <col min="15" max="15" width="13.140625" customWidth="1"/>
    <col min="16" max="16" width="1.28515625" customWidth="1"/>
    <col min="17" max="17" width="23.42578125" bestFit="1" customWidth="1"/>
    <col min="18" max="18" width="1.28515625" customWidth="1"/>
    <col min="19" max="19" width="13" bestFit="1" customWidth="1"/>
    <col min="20" max="20" width="1" customWidth="1"/>
    <col min="22" max="22" width="11.85546875" bestFit="1" customWidth="1"/>
    <col min="23" max="23" width="10.85546875" bestFit="1" customWidth="1"/>
    <col min="24" max="25" width="9.85546875" bestFit="1" customWidth="1"/>
  </cols>
  <sheetData>
    <row r="1" spans="1:26">
      <c r="A1" s="5" t="s">
        <v>303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 t="s">
        <v>344</v>
      </c>
      <c r="U1" s="25"/>
    </row>
    <row r="2" spans="1:26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Q2" s="25" t="s">
        <v>329</v>
      </c>
      <c r="R2" s="25"/>
      <c r="S2" s="26">
        <v>8.9600000000000009</v>
      </c>
      <c r="T2" s="25"/>
      <c r="U2" s="25"/>
    </row>
    <row r="3" spans="1:26">
      <c r="A3" s="7" t="s">
        <v>519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 t="s">
        <v>366</v>
      </c>
      <c r="Q3" s="27" t="s">
        <v>358</v>
      </c>
      <c r="R3" s="25"/>
      <c r="S3" s="26">
        <v>0</v>
      </c>
      <c r="T3" s="25" t="s">
        <v>331</v>
      </c>
      <c r="U3" s="25"/>
    </row>
    <row r="4" spans="1:26">
      <c r="A4" s="7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Q4" s="27" t="s">
        <v>359</v>
      </c>
      <c r="R4" s="25"/>
      <c r="S4" s="26">
        <v>3.61</v>
      </c>
      <c r="T4" s="25" t="s">
        <v>331</v>
      </c>
      <c r="U4" s="25"/>
    </row>
    <row r="5" spans="1:26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Q5" s="27" t="s">
        <v>360</v>
      </c>
      <c r="R5" s="25"/>
      <c r="S5" s="26">
        <v>3.29</v>
      </c>
      <c r="T5" s="25" t="s">
        <v>331</v>
      </c>
      <c r="U5" s="25"/>
    </row>
    <row r="6" spans="1:26" ht="13.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Q6" s="27" t="s">
        <v>334</v>
      </c>
      <c r="R6" s="25"/>
      <c r="S6" s="26">
        <v>3.12</v>
      </c>
      <c r="T6" s="25" t="s">
        <v>331</v>
      </c>
      <c r="U6" s="25"/>
    </row>
    <row r="7" spans="1:26">
      <c r="A7" s="8" t="s">
        <v>306</v>
      </c>
      <c r="B7" s="9"/>
      <c r="C7" s="10" t="s">
        <v>307</v>
      </c>
      <c r="D7" s="9"/>
      <c r="E7" s="10" t="s">
        <v>308</v>
      </c>
      <c r="F7" s="9"/>
      <c r="G7" s="10" t="s">
        <v>309</v>
      </c>
      <c r="H7" s="9"/>
      <c r="I7" s="10" t="s">
        <v>310</v>
      </c>
      <c r="J7" s="9"/>
      <c r="K7" s="10" t="s">
        <v>311</v>
      </c>
      <c r="L7" s="9"/>
      <c r="M7" s="10" t="s">
        <v>312</v>
      </c>
      <c r="N7" s="9"/>
      <c r="O7" s="11" t="s">
        <v>313</v>
      </c>
      <c r="Q7" s="27" t="s">
        <v>335</v>
      </c>
      <c r="R7" s="25"/>
      <c r="S7" s="26">
        <v>2.79</v>
      </c>
      <c r="T7" s="25" t="s">
        <v>331</v>
      </c>
      <c r="U7" s="25"/>
    </row>
    <row r="8" spans="1:26">
      <c r="A8" s="12"/>
      <c r="B8" s="13"/>
      <c r="C8" s="13"/>
      <c r="D8" s="13"/>
      <c r="E8" s="13"/>
      <c r="F8" s="13"/>
      <c r="G8" s="13" t="s">
        <v>314</v>
      </c>
      <c r="H8" s="13"/>
      <c r="I8" s="13"/>
      <c r="J8" s="13"/>
      <c r="K8" s="13"/>
      <c r="L8" s="13"/>
      <c r="M8" s="13" t="s">
        <v>315</v>
      </c>
      <c r="N8" s="13"/>
      <c r="O8" s="14"/>
      <c r="Q8" s="27" t="s">
        <v>361</v>
      </c>
      <c r="R8" s="25"/>
      <c r="S8" s="26">
        <v>2.5499999999999998</v>
      </c>
      <c r="T8" s="25" t="s">
        <v>331</v>
      </c>
      <c r="U8" s="25"/>
    </row>
    <row r="9" spans="1:26">
      <c r="A9" s="12" t="s">
        <v>316</v>
      </c>
      <c r="B9" s="13"/>
      <c r="C9" s="13" t="s">
        <v>317</v>
      </c>
      <c r="D9" s="13"/>
      <c r="E9" s="13" t="s">
        <v>318</v>
      </c>
      <c r="F9" s="13"/>
      <c r="G9" s="13" t="s">
        <v>319</v>
      </c>
      <c r="H9" s="13"/>
      <c r="I9" s="13" t="s">
        <v>320</v>
      </c>
      <c r="J9" s="13"/>
      <c r="K9" s="13" t="s">
        <v>321</v>
      </c>
      <c r="L9" s="13"/>
      <c r="M9" s="13" t="s">
        <v>322</v>
      </c>
      <c r="N9" s="13"/>
      <c r="O9" s="14" t="s">
        <v>323</v>
      </c>
    </row>
    <row r="10" spans="1:26">
      <c r="A10" s="15" t="s">
        <v>324</v>
      </c>
      <c r="B10" s="13"/>
      <c r="C10" s="16" t="s">
        <v>325</v>
      </c>
      <c r="D10" s="13"/>
      <c r="E10" s="16" t="s">
        <v>325</v>
      </c>
      <c r="F10" s="13"/>
      <c r="G10" s="17" t="s">
        <v>326</v>
      </c>
      <c r="H10" s="13"/>
      <c r="I10" s="16" t="s">
        <v>314</v>
      </c>
      <c r="J10" s="13"/>
      <c r="K10" s="16" t="s">
        <v>325</v>
      </c>
      <c r="L10" s="13"/>
      <c r="M10" s="17" t="s">
        <v>327</v>
      </c>
      <c r="N10" s="13"/>
      <c r="O10" s="18" t="s">
        <v>328</v>
      </c>
      <c r="S10" s="30" t="s">
        <v>337</v>
      </c>
      <c r="T10" s="30"/>
      <c r="U10" s="30" t="s">
        <v>338</v>
      </c>
      <c r="V10" s="30" t="s">
        <v>339</v>
      </c>
      <c r="W10" s="30" t="s">
        <v>340</v>
      </c>
      <c r="X10" s="30" t="s">
        <v>341</v>
      </c>
      <c r="Y10" s="30" t="s">
        <v>342</v>
      </c>
      <c r="Z10" s="30" t="s">
        <v>343</v>
      </c>
    </row>
    <row r="12" spans="1:26">
      <c r="A12">
        <f>+'5-8" W R'!E3*1000</f>
        <v>0</v>
      </c>
      <c r="C12">
        <f>+'5-8" W R'!R3</f>
        <v>4596</v>
      </c>
      <c r="E12">
        <f t="shared" ref="E12:E13" si="0">+E11+C12</f>
        <v>4596</v>
      </c>
      <c r="G12" s="35">
        <f t="shared" ref="G12:G13" si="1">+A12*C12</f>
        <v>0</v>
      </c>
      <c r="H12" s="35"/>
      <c r="I12" s="35">
        <f t="shared" ref="I12:I13" si="2">+G12+I11</f>
        <v>0</v>
      </c>
      <c r="K12">
        <f>$E$95-E12</f>
        <v>55926</v>
      </c>
      <c r="M12" s="23">
        <f t="shared" ref="M12:M13" si="3">(A12*K12)+I12</f>
        <v>0</v>
      </c>
      <c r="O12" s="24">
        <f>M12/$M$95</f>
        <v>0</v>
      </c>
      <c r="Q12" s="33">
        <f>SUM(S12:Z12)</f>
        <v>41180.160000000003</v>
      </c>
      <c r="R12" s="33"/>
      <c r="S12" s="33">
        <f>$S$2*C12</f>
        <v>41180.160000000003</v>
      </c>
      <c r="T12" s="33"/>
      <c r="U12" s="33"/>
      <c r="V12" s="33"/>
      <c r="W12" s="33"/>
      <c r="X12" s="33"/>
      <c r="Y12" s="33"/>
      <c r="Z12" s="33"/>
    </row>
    <row r="13" spans="1:26">
      <c r="A13">
        <f>+'5-8" W R'!E4*1000</f>
        <v>1000</v>
      </c>
      <c r="C13">
        <f>+'5-8" W R'!R4</f>
        <v>8405</v>
      </c>
      <c r="E13">
        <f t="shared" si="0"/>
        <v>13001</v>
      </c>
      <c r="G13" s="35">
        <f t="shared" si="1"/>
        <v>8405000</v>
      </c>
      <c r="H13" s="35"/>
      <c r="I13" s="35">
        <f t="shared" si="2"/>
        <v>8405000</v>
      </c>
      <c r="K13">
        <f>$E$95-E13</f>
        <v>47521</v>
      </c>
      <c r="M13" s="23">
        <f t="shared" si="3"/>
        <v>55926000</v>
      </c>
      <c r="O13" s="24">
        <f>M13/$M$95</f>
        <v>0.2332786905760014</v>
      </c>
      <c r="Q13" s="33">
        <f t="shared" ref="Q13:Q76" si="4">SUM(S13:Z13)</f>
        <v>75308.800000000003</v>
      </c>
      <c r="R13" s="33"/>
      <c r="S13" s="33">
        <f t="shared" ref="S13:S76" si="5">$S$2*C13</f>
        <v>75308.800000000003</v>
      </c>
      <c r="T13" s="33"/>
      <c r="U13" s="33"/>
      <c r="V13" s="33">
        <f>$S$4*((A13-1000)/1000)*C13</f>
        <v>0</v>
      </c>
      <c r="W13" s="33"/>
      <c r="X13" s="33"/>
      <c r="Y13" s="33"/>
      <c r="Z13" s="33"/>
    </row>
    <row r="14" spans="1:26">
      <c r="A14">
        <f>+'5-8" W R'!E5*1000</f>
        <v>2000</v>
      </c>
      <c r="C14">
        <f>+'5-8" W R'!R5</f>
        <v>10093</v>
      </c>
      <c r="E14">
        <f t="shared" ref="E14:E77" si="6">+E13+C14</f>
        <v>23094</v>
      </c>
      <c r="G14" s="35">
        <f t="shared" ref="G14:G77" si="7">+A14*C14</f>
        <v>20186000</v>
      </c>
      <c r="H14" s="35"/>
      <c r="I14" s="35">
        <f t="shared" ref="I14:I77" si="8">+G14+I13</f>
        <v>28591000</v>
      </c>
      <c r="K14">
        <f t="shared" ref="K14:K77" si="9">$E$95-E14</f>
        <v>37428</v>
      </c>
      <c r="M14" s="23">
        <f t="shared" ref="M14:M77" si="10">(A14*K14)+I14</f>
        <v>103447000</v>
      </c>
      <c r="O14" s="24">
        <f t="shared" ref="O14:O77" si="11">M14/$M$95</f>
        <v>0.43149842119972137</v>
      </c>
      <c r="Q14" s="33">
        <f t="shared" si="4"/>
        <v>126869.01000000001</v>
      </c>
      <c r="R14" s="33"/>
      <c r="S14" s="33">
        <f t="shared" si="5"/>
        <v>90433.280000000013</v>
      </c>
      <c r="T14" s="33"/>
      <c r="U14" s="33"/>
      <c r="V14" s="33">
        <f t="shared" ref="V14:V21" si="12">$S$4*((A14-1000)/1000)*C14</f>
        <v>36435.729999999996</v>
      </c>
      <c r="W14" s="33"/>
      <c r="X14" s="33"/>
      <c r="Y14" s="33"/>
      <c r="Z14" s="33"/>
    </row>
    <row r="15" spans="1:26">
      <c r="A15">
        <f>+'5-8" W R'!E6*1000</f>
        <v>3000</v>
      </c>
      <c r="C15">
        <f>+'5-8" W R'!R6</f>
        <v>9970</v>
      </c>
      <c r="E15">
        <f t="shared" si="6"/>
        <v>33064</v>
      </c>
      <c r="G15" s="35">
        <f t="shared" si="7"/>
        <v>29910000</v>
      </c>
      <c r="H15" s="35"/>
      <c r="I15" s="35">
        <f t="shared" si="8"/>
        <v>58501000</v>
      </c>
      <c r="K15">
        <f t="shared" si="9"/>
        <v>27458</v>
      </c>
      <c r="M15" s="23">
        <f t="shared" si="10"/>
        <v>140875000</v>
      </c>
      <c r="O15" s="24">
        <f t="shared" si="11"/>
        <v>0.58761820146075527</v>
      </c>
      <c r="Q15" s="33">
        <f t="shared" si="4"/>
        <v>161314.6</v>
      </c>
      <c r="R15" s="33"/>
      <c r="S15" s="33">
        <f t="shared" si="5"/>
        <v>89331.200000000012</v>
      </c>
      <c r="T15" s="33"/>
      <c r="U15" s="33"/>
      <c r="V15" s="33">
        <f t="shared" si="12"/>
        <v>71983.399999999994</v>
      </c>
      <c r="W15" s="33"/>
      <c r="X15" s="33"/>
      <c r="Y15" s="33"/>
      <c r="Z15" s="33"/>
    </row>
    <row r="16" spans="1:26">
      <c r="A16">
        <f>+'5-8" W R'!E7*1000</f>
        <v>4000</v>
      </c>
      <c r="C16">
        <f>+'5-8" W R'!R7</f>
        <v>8478</v>
      </c>
      <c r="E16">
        <f t="shared" si="6"/>
        <v>41542</v>
      </c>
      <c r="G16" s="35">
        <f t="shared" si="7"/>
        <v>33912000</v>
      </c>
      <c r="H16" s="35"/>
      <c r="I16" s="35">
        <f t="shared" si="8"/>
        <v>92413000</v>
      </c>
      <c r="K16">
        <f t="shared" si="9"/>
        <v>18980</v>
      </c>
      <c r="M16" s="23">
        <f t="shared" si="10"/>
        <v>168333000</v>
      </c>
      <c r="O16" s="24">
        <f t="shared" si="11"/>
        <v>0.70215108930962422</v>
      </c>
      <c r="Q16" s="33">
        <f t="shared" si="4"/>
        <v>167779.62</v>
      </c>
      <c r="R16" s="33"/>
      <c r="S16" s="33">
        <f t="shared" si="5"/>
        <v>75962.880000000005</v>
      </c>
      <c r="T16" s="33"/>
      <c r="U16" s="33"/>
      <c r="V16" s="33">
        <f t="shared" si="12"/>
        <v>91816.74</v>
      </c>
      <c r="W16" s="33"/>
      <c r="X16" s="33"/>
      <c r="Y16" s="33"/>
      <c r="Z16" s="33"/>
    </row>
    <row r="17" spans="1:26">
      <c r="A17">
        <f>+'5-8" W R'!E8*1000</f>
        <v>5000</v>
      </c>
      <c r="C17">
        <f>+'5-8" W R'!R8</f>
        <v>6012</v>
      </c>
      <c r="E17">
        <f t="shared" si="6"/>
        <v>47554</v>
      </c>
      <c r="G17" s="35">
        <f t="shared" si="7"/>
        <v>30060000</v>
      </c>
      <c r="H17" s="35"/>
      <c r="I17" s="35">
        <f t="shared" si="8"/>
        <v>122473000</v>
      </c>
      <c r="K17">
        <f t="shared" si="9"/>
        <v>12968</v>
      </c>
      <c r="M17" s="23">
        <f t="shared" si="10"/>
        <v>187313000</v>
      </c>
      <c r="O17" s="24">
        <f t="shared" si="11"/>
        <v>0.78132051939817881</v>
      </c>
      <c r="Q17" s="33">
        <f t="shared" si="4"/>
        <v>140680.79999999999</v>
      </c>
      <c r="R17" s="33"/>
      <c r="S17" s="33">
        <f t="shared" si="5"/>
        <v>53867.520000000004</v>
      </c>
      <c r="T17" s="33"/>
      <c r="U17" s="33"/>
      <c r="V17" s="33">
        <f t="shared" si="12"/>
        <v>86813.28</v>
      </c>
      <c r="W17" s="33"/>
      <c r="X17" s="33"/>
      <c r="Y17" s="33"/>
      <c r="Z17" s="33"/>
    </row>
    <row r="18" spans="1:26">
      <c r="A18">
        <f>+'5-8" W R'!E9*1000</f>
        <v>6000</v>
      </c>
      <c r="C18">
        <f>+'5-8" W R'!R9</f>
        <v>3991</v>
      </c>
      <c r="E18">
        <f t="shared" si="6"/>
        <v>51545</v>
      </c>
      <c r="G18" s="35">
        <f t="shared" si="7"/>
        <v>23946000</v>
      </c>
      <c r="H18" s="35"/>
      <c r="I18" s="35">
        <f t="shared" si="8"/>
        <v>146419000</v>
      </c>
      <c r="K18">
        <f t="shared" si="9"/>
        <v>8977</v>
      </c>
      <c r="M18" s="23">
        <f t="shared" si="10"/>
        <v>200281000</v>
      </c>
      <c r="O18" s="24">
        <f t="shared" si="11"/>
        <v>0.83541267795394158</v>
      </c>
      <c r="Q18" s="33">
        <f t="shared" si="4"/>
        <v>107796.91</v>
      </c>
      <c r="R18" s="33"/>
      <c r="S18" s="33">
        <f t="shared" si="5"/>
        <v>35759.360000000001</v>
      </c>
      <c r="T18" s="33"/>
      <c r="U18" s="33"/>
      <c r="V18" s="33">
        <f t="shared" si="12"/>
        <v>72037.55</v>
      </c>
      <c r="W18" s="33"/>
      <c r="X18" s="33"/>
      <c r="Y18" s="33"/>
      <c r="Z18" s="33"/>
    </row>
    <row r="19" spans="1:26">
      <c r="A19">
        <f>+'5-8" W R'!E10*1000</f>
        <v>7000</v>
      </c>
      <c r="C19">
        <f>+'5-8" W R'!R10</f>
        <v>2726</v>
      </c>
      <c r="E19">
        <f t="shared" si="6"/>
        <v>54271</v>
      </c>
      <c r="G19" s="35">
        <f t="shared" si="7"/>
        <v>19082000</v>
      </c>
      <c r="H19" s="35"/>
      <c r="I19" s="35">
        <f t="shared" si="8"/>
        <v>165501000</v>
      </c>
      <c r="K19">
        <f t="shared" si="9"/>
        <v>6251</v>
      </c>
      <c r="M19" s="23">
        <f t="shared" si="10"/>
        <v>209258000</v>
      </c>
      <c r="O19" s="24">
        <f t="shared" si="11"/>
        <v>0.87285756593628905</v>
      </c>
      <c r="Q19" s="33">
        <f t="shared" si="4"/>
        <v>83470.12000000001</v>
      </c>
      <c r="R19" s="33"/>
      <c r="S19" s="33">
        <f t="shared" si="5"/>
        <v>24424.960000000003</v>
      </c>
      <c r="T19" s="33"/>
      <c r="U19" s="33"/>
      <c r="V19" s="33">
        <f t="shared" si="12"/>
        <v>59045.16</v>
      </c>
      <c r="W19" s="33"/>
      <c r="X19" s="33"/>
      <c r="Y19" s="33"/>
      <c r="Z19" s="33"/>
    </row>
    <row r="20" spans="1:26">
      <c r="A20">
        <f>+'5-8" W R'!E11*1000</f>
        <v>8000</v>
      </c>
      <c r="C20">
        <f>+'5-8" W R'!R11</f>
        <v>1796</v>
      </c>
      <c r="E20">
        <f t="shared" si="6"/>
        <v>56067</v>
      </c>
      <c r="G20" s="35">
        <f t="shared" si="7"/>
        <v>14368000</v>
      </c>
      <c r="H20" s="35"/>
      <c r="I20" s="35">
        <f t="shared" si="8"/>
        <v>179869000</v>
      </c>
      <c r="K20">
        <f t="shared" si="9"/>
        <v>4455</v>
      </c>
      <c r="M20" s="23">
        <f t="shared" si="10"/>
        <v>215509000</v>
      </c>
      <c r="O20" s="24">
        <f t="shared" si="11"/>
        <v>0.89893175495017497</v>
      </c>
      <c r="Q20" s="33">
        <f t="shared" si="4"/>
        <v>61477.08</v>
      </c>
      <c r="R20" s="33"/>
      <c r="S20" s="33">
        <f t="shared" si="5"/>
        <v>16092.160000000002</v>
      </c>
      <c r="T20" s="33"/>
      <c r="U20" s="33"/>
      <c r="V20" s="33">
        <f t="shared" si="12"/>
        <v>45384.92</v>
      </c>
      <c r="W20" s="33"/>
      <c r="X20" s="33"/>
      <c r="Y20" s="33"/>
      <c r="Z20" s="33"/>
    </row>
    <row r="21" spans="1:26">
      <c r="A21">
        <f>+'5-8" W R'!E12*1000</f>
        <v>9000</v>
      </c>
      <c r="C21">
        <f>+'5-8" W R'!R12</f>
        <v>1242</v>
      </c>
      <c r="E21">
        <f t="shared" si="6"/>
        <v>57309</v>
      </c>
      <c r="G21" s="35">
        <f t="shared" si="7"/>
        <v>11178000</v>
      </c>
      <c r="H21" s="35"/>
      <c r="I21" s="35">
        <f t="shared" si="8"/>
        <v>191047000</v>
      </c>
      <c r="K21">
        <f t="shared" si="9"/>
        <v>3213</v>
      </c>
      <c r="M21" s="23">
        <f t="shared" si="10"/>
        <v>219964000</v>
      </c>
      <c r="O21" s="24">
        <f t="shared" si="11"/>
        <v>0.91751446364588152</v>
      </c>
      <c r="Q21" s="33">
        <f t="shared" si="4"/>
        <v>46997.279999999999</v>
      </c>
      <c r="R21" s="33"/>
      <c r="S21" s="33">
        <f t="shared" si="5"/>
        <v>11128.320000000002</v>
      </c>
      <c r="T21" s="33"/>
      <c r="U21" s="33"/>
      <c r="V21" s="33">
        <f t="shared" si="12"/>
        <v>35868.959999999999</v>
      </c>
      <c r="W21" s="33"/>
      <c r="X21" s="33"/>
      <c r="Y21" s="33"/>
      <c r="Z21" s="33"/>
    </row>
    <row r="22" spans="1:26">
      <c r="A22">
        <f>+'5-8" W R'!E13*1000</f>
        <v>10000</v>
      </c>
      <c r="C22">
        <f>+'5-8" W R'!R13</f>
        <v>829</v>
      </c>
      <c r="E22">
        <f t="shared" si="6"/>
        <v>58138</v>
      </c>
      <c r="G22" s="35">
        <f t="shared" si="7"/>
        <v>8290000</v>
      </c>
      <c r="H22" s="35"/>
      <c r="I22" s="35">
        <f t="shared" si="8"/>
        <v>199337000</v>
      </c>
      <c r="K22">
        <f t="shared" si="9"/>
        <v>2384</v>
      </c>
      <c r="M22" s="23">
        <f t="shared" si="10"/>
        <v>223177000</v>
      </c>
      <c r="O22" s="24">
        <f t="shared" si="11"/>
        <v>0.93091653840217903</v>
      </c>
      <c r="Q22" s="33">
        <f t="shared" si="4"/>
        <v>34362.050000000003</v>
      </c>
      <c r="R22" s="33"/>
      <c r="S22" s="33">
        <f t="shared" si="5"/>
        <v>7427.8400000000011</v>
      </c>
      <c r="T22" s="33"/>
      <c r="U22" s="33"/>
      <c r="V22" s="33">
        <f>+$S$4*9*C22</f>
        <v>26934.210000000003</v>
      </c>
      <c r="W22" s="33">
        <f>$S$5*((A22-10000)/1000)*C22</f>
        <v>0</v>
      </c>
      <c r="X22" s="33"/>
      <c r="Y22" s="33"/>
      <c r="Z22" s="33"/>
    </row>
    <row r="23" spans="1:26">
      <c r="A23">
        <f>+'5-8" W R'!E14*1000</f>
        <v>11000</v>
      </c>
      <c r="C23">
        <f>+'5-8" W R'!R14</f>
        <v>576</v>
      </c>
      <c r="E23">
        <f t="shared" si="6"/>
        <v>58714</v>
      </c>
      <c r="G23" s="35">
        <f t="shared" si="7"/>
        <v>6336000</v>
      </c>
      <c r="H23" s="35"/>
      <c r="I23" s="35">
        <f t="shared" si="8"/>
        <v>205673000</v>
      </c>
      <c r="K23">
        <f t="shared" si="9"/>
        <v>1808</v>
      </c>
      <c r="M23" s="23">
        <f t="shared" si="10"/>
        <v>225561000</v>
      </c>
      <c r="O23" s="24">
        <f t="shared" si="11"/>
        <v>0.94086068599602068</v>
      </c>
      <c r="Q23" s="33">
        <f t="shared" si="4"/>
        <v>25770.240000000005</v>
      </c>
      <c r="R23" s="33"/>
      <c r="S23" s="33">
        <f t="shared" si="5"/>
        <v>5160.9600000000009</v>
      </c>
      <c r="T23" s="33"/>
      <c r="U23" s="33"/>
      <c r="V23" s="33">
        <f t="shared" ref="V23:V86" si="13">+$S$4*9*C23</f>
        <v>18714.240000000002</v>
      </c>
      <c r="W23" s="33">
        <f t="shared" ref="W23:W36" si="14">$S$5*((A23-10000)/1000)*C23</f>
        <v>1895.04</v>
      </c>
      <c r="X23" s="33"/>
      <c r="Y23" s="33"/>
      <c r="Z23" s="33"/>
    </row>
    <row r="24" spans="1:26">
      <c r="A24">
        <f>+'5-8" W R'!E15*1000</f>
        <v>12000</v>
      </c>
      <c r="C24">
        <f>+'5-8" W R'!R15</f>
        <v>408</v>
      </c>
      <c r="E24">
        <f t="shared" si="6"/>
        <v>59122</v>
      </c>
      <c r="G24" s="35">
        <f t="shared" si="7"/>
        <v>4896000</v>
      </c>
      <c r="H24" s="35"/>
      <c r="I24" s="35">
        <f t="shared" si="8"/>
        <v>210569000</v>
      </c>
      <c r="K24">
        <f t="shared" si="9"/>
        <v>1400</v>
      </c>
      <c r="M24" s="23">
        <f t="shared" si="10"/>
        <v>227369000</v>
      </c>
      <c r="O24" s="24">
        <f t="shared" si="11"/>
        <v>0.9484022207483972</v>
      </c>
      <c r="Q24" s="33">
        <f t="shared" si="4"/>
        <v>19596.239999999998</v>
      </c>
      <c r="R24" s="33"/>
      <c r="S24" s="33">
        <f t="shared" si="5"/>
        <v>3655.6800000000003</v>
      </c>
      <c r="T24" s="33"/>
      <c r="U24" s="33"/>
      <c r="V24" s="33">
        <f t="shared" si="13"/>
        <v>13255.92</v>
      </c>
      <c r="W24" s="33">
        <f t="shared" si="14"/>
        <v>2684.64</v>
      </c>
      <c r="X24" s="33"/>
      <c r="Y24" s="33"/>
      <c r="Z24" s="33"/>
    </row>
    <row r="25" spans="1:26">
      <c r="A25">
        <f>+'5-8" W R'!E16*1000</f>
        <v>13000</v>
      </c>
      <c r="C25">
        <f>+'5-8" W R'!R16</f>
        <v>274</v>
      </c>
      <c r="E25">
        <f t="shared" si="6"/>
        <v>59396</v>
      </c>
      <c r="G25" s="35">
        <f t="shared" si="7"/>
        <v>3562000</v>
      </c>
      <c r="H25" s="35"/>
      <c r="I25" s="35">
        <f t="shared" si="8"/>
        <v>214131000</v>
      </c>
      <c r="K25">
        <f t="shared" si="9"/>
        <v>1126</v>
      </c>
      <c r="M25" s="23">
        <f t="shared" si="10"/>
        <v>228769000</v>
      </c>
      <c r="O25" s="24">
        <f t="shared" si="11"/>
        <v>0.95424190473806936</v>
      </c>
      <c r="Q25" s="33">
        <f t="shared" si="4"/>
        <v>14061.68</v>
      </c>
      <c r="R25" s="33"/>
      <c r="S25" s="33">
        <f t="shared" si="5"/>
        <v>2455.0400000000004</v>
      </c>
      <c r="T25" s="33"/>
      <c r="U25" s="33"/>
      <c r="V25" s="33">
        <f t="shared" si="13"/>
        <v>8902.26</v>
      </c>
      <c r="W25" s="33">
        <f t="shared" si="14"/>
        <v>2704.38</v>
      </c>
      <c r="X25" s="33"/>
      <c r="Y25" s="33"/>
      <c r="Z25" s="33"/>
    </row>
    <row r="26" spans="1:26">
      <c r="A26">
        <f>+'5-8" W R'!E17*1000</f>
        <v>14000</v>
      </c>
      <c r="C26">
        <f>+'5-8" W R'!R17</f>
        <v>176</v>
      </c>
      <c r="E26">
        <f t="shared" si="6"/>
        <v>59572</v>
      </c>
      <c r="G26" s="35">
        <f t="shared" si="7"/>
        <v>2464000</v>
      </c>
      <c r="H26" s="35"/>
      <c r="I26" s="35">
        <f t="shared" si="8"/>
        <v>216595000</v>
      </c>
      <c r="K26">
        <f t="shared" si="9"/>
        <v>950</v>
      </c>
      <c r="M26" s="23">
        <f t="shared" si="10"/>
        <v>229895000</v>
      </c>
      <c r="O26" s="24">
        <f t="shared" si="11"/>
        <v>0.95893867914690556</v>
      </c>
      <c r="Q26" s="33">
        <f t="shared" si="4"/>
        <v>9611.36</v>
      </c>
      <c r="R26" s="33"/>
      <c r="S26" s="33">
        <f t="shared" si="5"/>
        <v>1576.96</v>
      </c>
      <c r="T26" s="33"/>
      <c r="U26" s="33"/>
      <c r="V26" s="33">
        <f t="shared" si="13"/>
        <v>5718.2400000000007</v>
      </c>
      <c r="W26" s="33">
        <f t="shared" si="14"/>
        <v>2316.16</v>
      </c>
      <c r="X26" s="33"/>
      <c r="Y26" s="33"/>
      <c r="Z26" s="33"/>
    </row>
    <row r="27" spans="1:26">
      <c r="A27">
        <f>+'5-8" W R'!E18*1000</f>
        <v>15000</v>
      </c>
      <c r="C27">
        <f>+'5-8" W R'!R18</f>
        <v>146</v>
      </c>
      <c r="E27">
        <f t="shared" si="6"/>
        <v>59718</v>
      </c>
      <c r="G27" s="35">
        <f t="shared" si="7"/>
        <v>2190000</v>
      </c>
      <c r="H27" s="35"/>
      <c r="I27" s="35">
        <f t="shared" si="8"/>
        <v>218785000</v>
      </c>
      <c r="K27">
        <f t="shared" si="9"/>
        <v>804</v>
      </c>
      <c r="M27" s="23">
        <f t="shared" si="10"/>
        <v>230845000</v>
      </c>
      <c r="O27" s="24">
        <f t="shared" si="11"/>
        <v>0.96290132185418309</v>
      </c>
      <c r="Q27" s="33">
        <f t="shared" si="4"/>
        <v>8453.4</v>
      </c>
      <c r="R27" s="33"/>
      <c r="S27" s="33">
        <f t="shared" si="5"/>
        <v>1308.1600000000001</v>
      </c>
      <c r="T27" s="33"/>
      <c r="U27" s="33"/>
      <c r="V27" s="33">
        <f t="shared" si="13"/>
        <v>4743.54</v>
      </c>
      <c r="W27" s="33">
        <f t="shared" si="14"/>
        <v>2401.6999999999998</v>
      </c>
      <c r="X27" s="33"/>
      <c r="Y27" s="33"/>
      <c r="Z27" s="33"/>
    </row>
    <row r="28" spans="1:26">
      <c r="A28">
        <f>+'5-8" W R'!E19*1000</f>
        <v>16000</v>
      </c>
      <c r="C28">
        <f>+'5-8" W R'!R19</f>
        <v>121</v>
      </c>
      <c r="E28">
        <f t="shared" si="6"/>
        <v>59839</v>
      </c>
      <c r="G28" s="35">
        <f t="shared" si="7"/>
        <v>1936000</v>
      </c>
      <c r="H28" s="35"/>
      <c r="I28" s="35">
        <f t="shared" si="8"/>
        <v>220721000</v>
      </c>
      <c r="K28">
        <f t="shared" si="9"/>
        <v>683</v>
      </c>
      <c r="M28" s="23">
        <f t="shared" si="10"/>
        <v>231649000</v>
      </c>
      <c r="O28" s="24">
        <f t="shared" si="11"/>
        <v>0.96625496894539475</v>
      </c>
      <c r="Q28" s="33">
        <f t="shared" si="4"/>
        <v>7403.9900000000016</v>
      </c>
      <c r="R28" s="33"/>
      <c r="S28" s="33">
        <f t="shared" si="5"/>
        <v>1084.1600000000001</v>
      </c>
      <c r="T28" s="33"/>
      <c r="U28" s="33"/>
      <c r="V28" s="33">
        <f t="shared" si="13"/>
        <v>3931.2900000000004</v>
      </c>
      <c r="W28" s="33">
        <f t="shared" si="14"/>
        <v>2388.5400000000004</v>
      </c>
      <c r="X28" s="33"/>
      <c r="Y28" s="33"/>
      <c r="Z28" s="33"/>
    </row>
    <row r="29" spans="1:26">
      <c r="A29">
        <f>+'5-8" W R'!E20*1000</f>
        <v>17000</v>
      </c>
      <c r="C29">
        <f>+'5-8" W R'!R20</f>
        <v>84</v>
      </c>
      <c r="E29">
        <f t="shared" si="6"/>
        <v>59923</v>
      </c>
      <c r="G29" s="35">
        <f t="shared" si="7"/>
        <v>1428000</v>
      </c>
      <c r="H29" s="35"/>
      <c r="I29" s="35">
        <f t="shared" si="8"/>
        <v>222149000</v>
      </c>
      <c r="K29">
        <f t="shared" si="9"/>
        <v>599</v>
      </c>
      <c r="M29" s="23">
        <f t="shared" si="10"/>
        <v>232332000</v>
      </c>
      <c r="O29" s="24">
        <f t="shared" si="11"/>
        <v>0.96910390049178485</v>
      </c>
      <c r="Q29" s="33">
        <f t="shared" si="4"/>
        <v>5416.32</v>
      </c>
      <c r="R29" s="33"/>
      <c r="S29" s="33">
        <f t="shared" si="5"/>
        <v>752.6400000000001</v>
      </c>
      <c r="T29" s="33"/>
      <c r="U29" s="33"/>
      <c r="V29" s="33">
        <f t="shared" si="13"/>
        <v>2729.1600000000003</v>
      </c>
      <c r="W29" s="33">
        <f t="shared" si="14"/>
        <v>1934.52</v>
      </c>
      <c r="X29" s="33"/>
      <c r="Y29" s="33"/>
      <c r="Z29" s="33"/>
    </row>
    <row r="30" spans="1:26">
      <c r="A30">
        <f>+'5-8" W R'!E21*1000</f>
        <v>18000</v>
      </c>
      <c r="C30">
        <f>+'5-8" W R'!R21</f>
        <v>68</v>
      </c>
      <c r="E30">
        <f t="shared" si="6"/>
        <v>59991</v>
      </c>
      <c r="G30" s="35">
        <f t="shared" si="7"/>
        <v>1224000</v>
      </c>
      <c r="H30" s="35"/>
      <c r="I30" s="35">
        <f t="shared" si="8"/>
        <v>223373000</v>
      </c>
      <c r="K30">
        <f t="shared" si="9"/>
        <v>531</v>
      </c>
      <c r="M30" s="23">
        <f t="shared" si="10"/>
        <v>232931000</v>
      </c>
      <c r="O30" s="24">
        <f t="shared" si="11"/>
        <v>0.9716024509987945</v>
      </c>
      <c r="Q30" s="33">
        <f t="shared" si="4"/>
        <v>4608.3600000000006</v>
      </c>
      <c r="R30" s="33"/>
      <c r="S30" s="33">
        <f t="shared" si="5"/>
        <v>609.28000000000009</v>
      </c>
      <c r="T30" s="33"/>
      <c r="U30" s="33"/>
      <c r="V30" s="33">
        <f t="shared" si="13"/>
        <v>2209.3200000000002</v>
      </c>
      <c r="W30" s="33">
        <f t="shared" si="14"/>
        <v>1789.76</v>
      </c>
      <c r="X30" s="33"/>
      <c r="Y30" s="33"/>
      <c r="Z30" s="33"/>
    </row>
    <row r="31" spans="1:26">
      <c r="A31">
        <f>+'5-8" W R'!E22*1000</f>
        <v>19000</v>
      </c>
      <c r="C31">
        <f>+'5-8" W R'!R22</f>
        <v>62</v>
      </c>
      <c r="E31">
        <f t="shared" si="6"/>
        <v>60053</v>
      </c>
      <c r="G31" s="35">
        <f t="shared" si="7"/>
        <v>1178000</v>
      </c>
      <c r="H31" s="35"/>
      <c r="I31" s="35">
        <f t="shared" si="8"/>
        <v>224551000</v>
      </c>
      <c r="K31">
        <f t="shared" si="9"/>
        <v>469</v>
      </c>
      <c r="M31" s="23">
        <f t="shared" si="10"/>
        <v>233462000</v>
      </c>
      <c r="O31" s="24">
        <f t="shared" si="11"/>
        <v>0.9738173597120201</v>
      </c>
      <c r="Q31" s="33">
        <f t="shared" si="4"/>
        <v>4405.72</v>
      </c>
      <c r="R31" s="33"/>
      <c r="S31" s="33">
        <f t="shared" si="5"/>
        <v>555.5200000000001</v>
      </c>
      <c r="T31" s="33"/>
      <c r="U31" s="33"/>
      <c r="V31" s="33">
        <f t="shared" si="13"/>
        <v>2014.38</v>
      </c>
      <c r="W31" s="33">
        <f t="shared" si="14"/>
        <v>1835.82</v>
      </c>
      <c r="X31" s="33"/>
      <c r="Y31" s="33"/>
      <c r="Z31" s="33"/>
    </row>
    <row r="32" spans="1:26">
      <c r="A32">
        <f>+'5-8" W R'!E23*1000</f>
        <v>20000</v>
      </c>
      <c r="C32">
        <f>+'5-8" W R'!R23</f>
        <v>61</v>
      </c>
      <c r="E32">
        <f t="shared" si="6"/>
        <v>60114</v>
      </c>
      <c r="G32" s="35">
        <f t="shared" si="7"/>
        <v>1220000</v>
      </c>
      <c r="H32" s="35"/>
      <c r="I32" s="35">
        <f t="shared" si="8"/>
        <v>225771000</v>
      </c>
      <c r="K32">
        <f t="shared" si="9"/>
        <v>408</v>
      </c>
      <c r="M32" s="23">
        <f t="shared" si="10"/>
        <v>233931000</v>
      </c>
      <c r="O32" s="24">
        <f t="shared" si="11"/>
        <v>0.9757736538485603</v>
      </c>
      <c r="Q32" s="33">
        <f t="shared" si="4"/>
        <v>4535.3500000000004</v>
      </c>
      <c r="R32" s="33"/>
      <c r="S32" s="33">
        <f t="shared" si="5"/>
        <v>546.56000000000006</v>
      </c>
      <c r="T32" s="33"/>
      <c r="U32" s="33"/>
      <c r="V32" s="33">
        <f t="shared" si="13"/>
        <v>1981.89</v>
      </c>
      <c r="W32" s="33">
        <f t="shared" si="14"/>
        <v>2006.8999999999999</v>
      </c>
      <c r="X32" s="33"/>
      <c r="Y32" s="33"/>
      <c r="Z32" s="33"/>
    </row>
    <row r="33" spans="1:26">
      <c r="A33">
        <f>+'5-8" W R'!E24*1000</f>
        <v>21000</v>
      </c>
      <c r="C33">
        <f>+'5-8" W R'!R24</f>
        <v>29</v>
      </c>
      <c r="E33">
        <f t="shared" si="6"/>
        <v>60143</v>
      </c>
      <c r="G33" s="35">
        <f t="shared" si="7"/>
        <v>609000</v>
      </c>
      <c r="H33" s="35"/>
      <c r="I33" s="35">
        <f t="shared" si="8"/>
        <v>226380000</v>
      </c>
      <c r="K33">
        <f t="shared" si="9"/>
        <v>379</v>
      </c>
      <c r="M33" s="23">
        <f t="shared" si="10"/>
        <v>234339000</v>
      </c>
      <c r="O33" s="24">
        <f t="shared" si="11"/>
        <v>0.97747550461126476</v>
      </c>
      <c r="Q33" s="33">
        <f t="shared" si="4"/>
        <v>2251.5600000000004</v>
      </c>
      <c r="R33" s="33"/>
      <c r="S33" s="33">
        <f t="shared" si="5"/>
        <v>259.84000000000003</v>
      </c>
      <c r="T33" s="33"/>
      <c r="U33" s="33"/>
      <c r="V33" s="33">
        <f t="shared" si="13"/>
        <v>942.21</v>
      </c>
      <c r="W33" s="33">
        <f t="shared" si="14"/>
        <v>1049.51</v>
      </c>
      <c r="X33" s="33"/>
      <c r="Y33" s="33"/>
      <c r="Z33" s="33"/>
    </row>
    <row r="34" spans="1:26">
      <c r="A34">
        <f>+'5-8" W R'!E25*1000</f>
        <v>22000</v>
      </c>
      <c r="C34">
        <f>+'5-8" W R'!R25</f>
        <v>48</v>
      </c>
      <c r="E34">
        <f t="shared" si="6"/>
        <v>60191</v>
      </c>
      <c r="G34" s="35">
        <f t="shared" si="7"/>
        <v>1056000</v>
      </c>
      <c r="H34" s="35"/>
      <c r="I34" s="35">
        <f t="shared" si="8"/>
        <v>227436000</v>
      </c>
      <c r="K34">
        <f t="shared" si="9"/>
        <v>331</v>
      </c>
      <c r="M34" s="23">
        <f t="shared" si="10"/>
        <v>234718000</v>
      </c>
      <c r="O34" s="24">
        <f t="shared" si="11"/>
        <v>0.97905639049132598</v>
      </c>
      <c r="Q34" s="33">
        <f t="shared" si="4"/>
        <v>3884.6400000000003</v>
      </c>
      <c r="R34" s="33"/>
      <c r="S34" s="33">
        <f t="shared" si="5"/>
        <v>430.08000000000004</v>
      </c>
      <c r="T34" s="33"/>
      <c r="U34" s="33"/>
      <c r="V34" s="33">
        <f t="shared" si="13"/>
        <v>1559.52</v>
      </c>
      <c r="W34" s="33">
        <f t="shared" si="14"/>
        <v>1895.0400000000002</v>
      </c>
      <c r="X34" s="33"/>
      <c r="Y34" s="33"/>
      <c r="Z34" s="33"/>
    </row>
    <row r="35" spans="1:26">
      <c r="A35">
        <f>+'5-8" W R'!E26*1000</f>
        <v>23000</v>
      </c>
      <c r="C35">
        <f>+'5-8" W R'!R26</f>
        <v>35</v>
      </c>
      <c r="E35">
        <f t="shared" si="6"/>
        <v>60226</v>
      </c>
      <c r="G35" s="35">
        <f t="shared" si="7"/>
        <v>805000</v>
      </c>
      <c r="H35" s="35"/>
      <c r="I35" s="35">
        <f t="shared" si="8"/>
        <v>228241000</v>
      </c>
      <c r="K35">
        <f t="shared" si="9"/>
        <v>296</v>
      </c>
      <c r="M35" s="23">
        <f t="shared" si="10"/>
        <v>235049000</v>
      </c>
      <c r="O35" s="24">
        <f t="shared" si="11"/>
        <v>0.98043705863459851</v>
      </c>
      <c r="Q35" s="33">
        <f t="shared" si="4"/>
        <v>2947.7</v>
      </c>
      <c r="R35" s="33"/>
      <c r="S35" s="33">
        <f t="shared" si="5"/>
        <v>313.60000000000002</v>
      </c>
      <c r="T35" s="33"/>
      <c r="U35" s="33"/>
      <c r="V35" s="33">
        <f t="shared" si="13"/>
        <v>1137.1500000000001</v>
      </c>
      <c r="W35" s="33">
        <f t="shared" si="14"/>
        <v>1496.95</v>
      </c>
      <c r="X35" s="33"/>
      <c r="Y35" s="33"/>
      <c r="Z35" s="33"/>
    </row>
    <row r="36" spans="1:26">
      <c r="A36">
        <f>+'5-8" W R'!E27*1000</f>
        <v>24000</v>
      </c>
      <c r="C36">
        <f>+'5-8" W R'!R27</f>
        <v>35</v>
      </c>
      <c r="E36">
        <f t="shared" si="6"/>
        <v>60261</v>
      </c>
      <c r="G36" s="35">
        <f t="shared" si="7"/>
        <v>840000</v>
      </c>
      <c r="H36" s="35"/>
      <c r="I36" s="35">
        <f t="shared" si="8"/>
        <v>229081000</v>
      </c>
      <c r="K36">
        <f t="shared" si="9"/>
        <v>261</v>
      </c>
      <c r="M36" s="23">
        <f t="shared" si="10"/>
        <v>235345000</v>
      </c>
      <c r="O36" s="24">
        <f t="shared" si="11"/>
        <v>0.98167173467812918</v>
      </c>
      <c r="Q36" s="33">
        <f t="shared" si="4"/>
        <v>3062.8500000000004</v>
      </c>
      <c r="R36" s="33"/>
      <c r="S36" s="33">
        <f t="shared" si="5"/>
        <v>313.60000000000002</v>
      </c>
      <c r="T36" s="33"/>
      <c r="U36" s="33"/>
      <c r="V36" s="33">
        <f t="shared" si="13"/>
        <v>1137.1500000000001</v>
      </c>
      <c r="W36" s="33">
        <f t="shared" si="14"/>
        <v>1612.1000000000001</v>
      </c>
      <c r="X36" s="33"/>
      <c r="Y36" s="33"/>
      <c r="Z36" s="33"/>
    </row>
    <row r="37" spans="1:26">
      <c r="A37">
        <f>+'5-8" W R'!E28*1000</f>
        <v>25000</v>
      </c>
      <c r="C37">
        <f>+'5-8" W R'!R28</f>
        <v>30</v>
      </c>
      <c r="E37">
        <f t="shared" si="6"/>
        <v>60291</v>
      </c>
      <c r="G37" s="35">
        <f t="shared" si="7"/>
        <v>750000</v>
      </c>
      <c r="H37" s="35"/>
      <c r="I37" s="35">
        <f t="shared" si="8"/>
        <v>229831000</v>
      </c>
      <c r="K37">
        <f t="shared" si="9"/>
        <v>231</v>
      </c>
      <c r="M37" s="23">
        <f t="shared" si="10"/>
        <v>235606000</v>
      </c>
      <c r="O37" s="24">
        <f t="shared" si="11"/>
        <v>0.98276041862191799</v>
      </c>
      <c r="Q37" s="33">
        <f t="shared" si="4"/>
        <v>2724</v>
      </c>
      <c r="R37" s="33"/>
      <c r="S37" s="33">
        <f t="shared" si="5"/>
        <v>268.8</v>
      </c>
      <c r="T37" s="33"/>
      <c r="U37" s="33"/>
      <c r="V37" s="33">
        <f t="shared" si="13"/>
        <v>974.7</v>
      </c>
      <c r="W37" s="33">
        <f>+$S$5*15*C37</f>
        <v>1480.5</v>
      </c>
      <c r="X37" s="33">
        <f>$S$6*((A37-25000)/1000)*C37</f>
        <v>0</v>
      </c>
      <c r="Y37" s="33"/>
      <c r="Z37" s="33"/>
    </row>
    <row r="38" spans="1:26">
      <c r="A38">
        <f>+'5-8" W R'!E29*1000</f>
        <v>26000</v>
      </c>
      <c r="C38">
        <f>+'5-8" W R'!R29</f>
        <v>18</v>
      </c>
      <c r="E38">
        <f t="shared" si="6"/>
        <v>60309</v>
      </c>
      <c r="G38" s="35">
        <f t="shared" si="7"/>
        <v>468000</v>
      </c>
      <c r="H38" s="35"/>
      <c r="I38" s="35">
        <f t="shared" si="8"/>
        <v>230299000</v>
      </c>
      <c r="K38">
        <f t="shared" si="9"/>
        <v>213</v>
      </c>
      <c r="M38" s="23">
        <f t="shared" si="10"/>
        <v>235837000</v>
      </c>
      <c r="O38" s="24">
        <f t="shared" si="11"/>
        <v>0.98372396648021387</v>
      </c>
      <c r="Q38" s="33">
        <f t="shared" si="4"/>
        <v>1690.5600000000002</v>
      </c>
      <c r="R38" s="33"/>
      <c r="S38" s="33">
        <f t="shared" si="5"/>
        <v>161.28000000000003</v>
      </c>
      <c r="T38" s="33"/>
      <c r="U38" s="33"/>
      <c r="V38" s="33">
        <f t="shared" si="13"/>
        <v>584.82000000000005</v>
      </c>
      <c r="W38" s="33">
        <f t="shared" ref="W38:W95" si="15">+$S$5*15*C38</f>
        <v>888.30000000000007</v>
      </c>
      <c r="X38" s="33">
        <f t="shared" ref="X38:X59" si="16">$S$6*((A38-25000)/1000)*C38</f>
        <v>56.160000000000004</v>
      </c>
      <c r="Y38" s="33"/>
      <c r="Z38" s="33"/>
    </row>
    <row r="39" spans="1:26">
      <c r="A39">
        <f>+'5-8" W R'!E30*1000</f>
        <v>27000</v>
      </c>
      <c r="C39">
        <f>+'5-8" W R'!R30</f>
        <v>15</v>
      </c>
      <c r="E39">
        <f t="shared" si="6"/>
        <v>60324</v>
      </c>
      <c r="G39" s="35">
        <f t="shared" si="7"/>
        <v>405000</v>
      </c>
      <c r="H39" s="35"/>
      <c r="I39" s="35">
        <f t="shared" si="8"/>
        <v>230704000</v>
      </c>
      <c r="K39">
        <f t="shared" si="9"/>
        <v>198</v>
      </c>
      <c r="M39" s="23">
        <f t="shared" si="10"/>
        <v>236050000</v>
      </c>
      <c r="O39" s="24">
        <f t="shared" si="11"/>
        <v>0.98461243268721399</v>
      </c>
      <c r="Q39" s="33">
        <f t="shared" si="4"/>
        <v>1455.6</v>
      </c>
      <c r="R39" s="33"/>
      <c r="S39" s="33">
        <f t="shared" si="5"/>
        <v>134.4</v>
      </c>
      <c r="T39" s="33"/>
      <c r="U39" s="33"/>
      <c r="V39" s="33">
        <f t="shared" si="13"/>
        <v>487.35</v>
      </c>
      <c r="W39" s="33">
        <f t="shared" si="15"/>
        <v>740.25</v>
      </c>
      <c r="X39" s="33">
        <f t="shared" si="16"/>
        <v>93.600000000000009</v>
      </c>
      <c r="Y39" s="33"/>
      <c r="Z39" s="33"/>
    </row>
    <row r="40" spans="1:26">
      <c r="A40">
        <f>+'5-8" W R'!E31*1000</f>
        <v>28000</v>
      </c>
      <c r="C40">
        <f>+'5-8" W R'!R31</f>
        <v>23</v>
      </c>
      <c r="E40">
        <f t="shared" si="6"/>
        <v>60347</v>
      </c>
      <c r="G40" s="35">
        <f t="shared" si="7"/>
        <v>644000</v>
      </c>
      <c r="H40" s="35"/>
      <c r="I40" s="35">
        <f t="shared" si="8"/>
        <v>231348000</v>
      </c>
      <c r="K40">
        <f t="shared" si="9"/>
        <v>175</v>
      </c>
      <c r="M40" s="23">
        <f t="shared" si="10"/>
        <v>236248000</v>
      </c>
      <c r="O40" s="24">
        <f t="shared" si="11"/>
        <v>0.98543833085146759</v>
      </c>
      <c r="Q40" s="33">
        <f t="shared" si="4"/>
        <v>2303.6800000000003</v>
      </c>
      <c r="R40" s="33"/>
      <c r="S40" s="33">
        <f t="shared" si="5"/>
        <v>206.08</v>
      </c>
      <c r="T40" s="33"/>
      <c r="U40" s="33"/>
      <c r="V40" s="33">
        <f t="shared" si="13"/>
        <v>747.2700000000001</v>
      </c>
      <c r="W40" s="33">
        <f t="shared" si="15"/>
        <v>1135.05</v>
      </c>
      <c r="X40" s="33">
        <f t="shared" si="16"/>
        <v>215.27999999999997</v>
      </c>
      <c r="Y40" s="33"/>
      <c r="Z40" s="33"/>
    </row>
    <row r="41" spans="1:26">
      <c r="A41">
        <f>+'5-8" W R'!E32*1000</f>
        <v>29000</v>
      </c>
      <c r="C41">
        <f>+'5-8" W R'!R32</f>
        <v>18</v>
      </c>
      <c r="E41">
        <f t="shared" si="6"/>
        <v>60365</v>
      </c>
      <c r="G41" s="35">
        <f t="shared" si="7"/>
        <v>522000</v>
      </c>
      <c r="H41" s="35"/>
      <c r="I41" s="35">
        <f t="shared" si="8"/>
        <v>231870000</v>
      </c>
      <c r="K41">
        <f t="shared" si="9"/>
        <v>157</v>
      </c>
      <c r="M41" s="23">
        <f t="shared" si="10"/>
        <v>236423000</v>
      </c>
      <c r="O41" s="24">
        <f t="shared" si="11"/>
        <v>0.9861682913501767</v>
      </c>
      <c r="Q41" s="33">
        <f t="shared" si="4"/>
        <v>1859.0400000000002</v>
      </c>
      <c r="R41" s="33"/>
      <c r="S41" s="33">
        <f t="shared" si="5"/>
        <v>161.28000000000003</v>
      </c>
      <c r="T41" s="33"/>
      <c r="U41" s="33"/>
      <c r="V41" s="33">
        <f t="shared" si="13"/>
        <v>584.82000000000005</v>
      </c>
      <c r="W41" s="33">
        <f t="shared" si="15"/>
        <v>888.30000000000007</v>
      </c>
      <c r="X41" s="33">
        <f t="shared" si="16"/>
        <v>224.64000000000001</v>
      </c>
      <c r="Y41" s="33"/>
      <c r="Z41" s="33"/>
    </row>
    <row r="42" spans="1:26">
      <c r="A42">
        <f>+'5-8" W R'!E33*1000</f>
        <v>30000</v>
      </c>
      <c r="C42">
        <f>+'5-8" W R'!R33</f>
        <v>15</v>
      </c>
      <c r="E42">
        <f t="shared" si="6"/>
        <v>60380</v>
      </c>
      <c r="G42" s="35">
        <f t="shared" si="7"/>
        <v>450000</v>
      </c>
      <c r="H42" s="35"/>
      <c r="I42" s="35">
        <f t="shared" si="8"/>
        <v>232320000</v>
      </c>
      <c r="K42">
        <f t="shared" si="9"/>
        <v>142</v>
      </c>
      <c r="M42" s="23">
        <f t="shared" si="10"/>
        <v>236580000</v>
      </c>
      <c r="O42" s="24">
        <f t="shared" si="11"/>
        <v>0.98682317019758992</v>
      </c>
      <c r="Q42" s="33">
        <f t="shared" si="4"/>
        <v>1596</v>
      </c>
      <c r="R42" s="33"/>
      <c r="S42" s="33">
        <f t="shared" si="5"/>
        <v>134.4</v>
      </c>
      <c r="T42" s="33"/>
      <c r="U42" s="33"/>
      <c r="V42" s="33">
        <f t="shared" si="13"/>
        <v>487.35</v>
      </c>
      <c r="W42" s="33">
        <f t="shared" si="15"/>
        <v>740.25</v>
      </c>
      <c r="X42" s="33">
        <f t="shared" si="16"/>
        <v>234.00000000000003</v>
      </c>
      <c r="Y42" s="33"/>
      <c r="Z42" s="33"/>
    </row>
    <row r="43" spans="1:26">
      <c r="A43">
        <f>+'5-8" W R'!E34*1000</f>
        <v>31000</v>
      </c>
      <c r="C43">
        <f>+'5-8" W R'!R34</f>
        <v>13</v>
      </c>
      <c r="E43">
        <f t="shared" si="6"/>
        <v>60393</v>
      </c>
      <c r="G43" s="35">
        <f t="shared" si="7"/>
        <v>403000</v>
      </c>
      <c r="H43" s="35"/>
      <c r="I43" s="35">
        <f t="shared" si="8"/>
        <v>232723000</v>
      </c>
      <c r="K43">
        <f t="shared" si="9"/>
        <v>129</v>
      </c>
      <c r="M43" s="23">
        <f t="shared" si="10"/>
        <v>236722000</v>
      </c>
      <c r="O43" s="24">
        <f t="shared" si="11"/>
        <v>0.98741548100225662</v>
      </c>
      <c r="Q43" s="33">
        <f t="shared" si="4"/>
        <v>1423.76</v>
      </c>
      <c r="R43" s="33"/>
      <c r="S43" s="33">
        <f t="shared" si="5"/>
        <v>116.48000000000002</v>
      </c>
      <c r="T43" s="33"/>
      <c r="U43" s="33"/>
      <c r="V43" s="33">
        <f t="shared" si="13"/>
        <v>422.37</v>
      </c>
      <c r="W43" s="33">
        <f t="shared" si="15"/>
        <v>641.55000000000007</v>
      </c>
      <c r="X43" s="33">
        <f t="shared" si="16"/>
        <v>243.35999999999999</v>
      </c>
      <c r="Y43" s="33"/>
      <c r="Z43" s="33"/>
    </row>
    <row r="44" spans="1:26">
      <c r="A44">
        <f>+'5-8" W R'!E35*1000</f>
        <v>32000</v>
      </c>
      <c r="C44">
        <f>+'5-8" W R'!R35</f>
        <v>12</v>
      </c>
      <c r="E44">
        <f t="shared" si="6"/>
        <v>60405</v>
      </c>
      <c r="G44" s="35">
        <f t="shared" si="7"/>
        <v>384000</v>
      </c>
      <c r="H44" s="35"/>
      <c r="I44" s="35">
        <f t="shared" si="8"/>
        <v>233107000</v>
      </c>
      <c r="K44">
        <f t="shared" si="9"/>
        <v>117</v>
      </c>
      <c r="M44" s="23">
        <f t="shared" si="10"/>
        <v>236851000</v>
      </c>
      <c r="O44" s="24">
        <f t="shared" si="11"/>
        <v>0.9879535661698764</v>
      </c>
      <c r="Q44" s="33">
        <f t="shared" si="4"/>
        <v>1351.6799999999998</v>
      </c>
      <c r="R44" s="33"/>
      <c r="S44" s="33">
        <f t="shared" si="5"/>
        <v>107.52000000000001</v>
      </c>
      <c r="T44" s="33"/>
      <c r="U44" s="33"/>
      <c r="V44" s="33">
        <f t="shared" si="13"/>
        <v>389.88</v>
      </c>
      <c r="W44" s="33">
        <f t="shared" si="15"/>
        <v>592.20000000000005</v>
      </c>
      <c r="X44" s="33">
        <f t="shared" si="16"/>
        <v>262.08</v>
      </c>
      <c r="Y44" s="33"/>
      <c r="Z44" s="33"/>
    </row>
    <row r="45" spans="1:26">
      <c r="A45">
        <f>+'5-8" W R'!E36*1000</f>
        <v>33000</v>
      </c>
      <c r="C45">
        <f>+'5-8" W R'!R36</f>
        <v>9</v>
      </c>
      <c r="E45">
        <f t="shared" si="6"/>
        <v>60414</v>
      </c>
      <c r="G45" s="35">
        <f t="shared" si="7"/>
        <v>297000</v>
      </c>
      <c r="H45" s="35"/>
      <c r="I45" s="35">
        <f t="shared" si="8"/>
        <v>233404000</v>
      </c>
      <c r="K45">
        <f t="shared" si="9"/>
        <v>108</v>
      </c>
      <c r="M45" s="23">
        <f t="shared" si="10"/>
        <v>236968000</v>
      </c>
      <c r="O45" s="24">
        <f t="shared" si="11"/>
        <v>0.98844159690329902</v>
      </c>
      <c r="Q45" s="33">
        <f t="shared" si="4"/>
        <v>1041.8400000000001</v>
      </c>
      <c r="R45" s="33"/>
      <c r="S45" s="33">
        <f t="shared" si="5"/>
        <v>80.640000000000015</v>
      </c>
      <c r="T45" s="33"/>
      <c r="U45" s="33"/>
      <c r="V45" s="33">
        <f t="shared" si="13"/>
        <v>292.41000000000003</v>
      </c>
      <c r="W45" s="33">
        <f t="shared" si="15"/>
        <v>444.15000000000003</v>
      </c>
      <c r="X45" s="33">
        <f t="shared" si="16"/>
        <v>224.64000000000001</v>
      </c>
      <c r="Y45" s="33"/>
      <c r="Z45" s="33"/>
    </row>
    <row r="46" spans="1:26">
      <c r="A46">
        <f>+'5-8" W R'!E37*1000</f>
        <v>34000</v>
      </c>
      <c r="C46">
        <f>+'5-8" W R'!R37</f>
        <v>7</v>
      </c>
      <c r="E46">
        <f t="shared" si="6"/>
        <v>60421</v>
      </c>
      <c r="G46" s="35">
        <f t="shared" si="7"/>
        <v>238000</v>
      </c>
      <c r="H46" s="35"/>
      <c r="I46" s="35">
        <f t="shared" si="8"/>
        <v>233642000</v>
      </c>
      <c r="K46">
        <f t="shared" si="9"/>
        <v>101</v>
      </c>
      <c r="M46" s="23">
        <f t="shared" si="10"/>
        <v>237076000</v>
      </c>
      <c r="O46" s="24">
        <f t="shared" si="11"/>
        <v>0.98889208681107366</v>
      </c>
      <c r="Q46" s="33">
        <f t="shared" si="4"/>
        <v>832.16000000000008</v>
      </c>
      <c r="R46" s="33"/>
      <c r="S46" s="33">
        <f t="shared" si="5"/>
        <v>62.720000000000006</v>
      </c>
      <c r="T46" s="33"/>
      <c r="U46" s="33"/>
      <c r="V46" s="33">
        <f t="shared" si="13"/>
        <v>227.43</v>
      </c>
      <c r="W46" s="33">
        <f t="shared" si="15"/>
        <v>345.45</v>
      </c>
      <c r="X46" s="33">
        <f t="shared" si="16"/>
        <v>196.56</v>
      </c>
      <c r="Y46" s="33"/>
      <c r="Z46" s="33"/>
    </row>
    <row r="47" spans="1:26">
      <c r="A47">
        <f>+'5-8" W R'!E38*1000</f>
        <v>35000</v>
      </c>
      <c r="C47">
        <f>+'5-8" W R'!R38</f>
        <v>3</v>
      </c>
      <c r="E47">
        <f t="shared" si="6"/>
        <v>60424</v>
      </c>
      <c r="G47" s="35">
        <f t="shared" si="7"/>
        <v>105000</v>
      </c>
      <c r="H47" s="35"/>
      <c r="I47" s="35">
        <f t="shared" si="8"/>
        <v>233747000</v>
      </c>
      <c r="K47">
        <f t="shared" si="9"/>
        <v>98</v>
      </c>
      <c r="M47" s="23">
        <f t="shared" si="10"/>
        <v>237177000</v>
      </c>
      <c r="O47" s="24">
        <f t="shared" si="11"/>
        <v>0.98931337829890009</v>
      </c>
      <c r="Q47" s="33">
        <f t="shared" si="4"/>
        <v>366</v>
      </c>
      <c r="R47" s="33"/>
      <c r="S47" s="33">
        <f t="shared" si="5"/>
        <v>26.880000000000003</v>
      </c>
      <c r="T47" s="33"/>
      <c r="U47" s="33"/>
      <c r="V47" s="33">
        <f t="shared" si="13"/>
        <v>97.47</v>
      </c>
      <c r="W47" s="33">
        <f t="shared" si="15"/>
        <v>148.05000000000001</v>
      </c>
      <c r="X47" s="33">
        <f t="shared" si="16"/>
        <v>93.600000000000009</v>
      </c>
      <c r="Y47" s="33"/>
      <c r="Z47" s="33"/>
    </row>
    <row r="48" spans="1:26">
      <c r="A48">
        <f>+'5-8" W R'!E39*1000</f>
        <v>36000</v>
      </c>
      <c r="C48">
        <f>+'5-8" W R'!R39</f>
        <v>7</v>
      </c>
      <c r="E48">
        <f t="shared" si="6"/>
        <v>60431</v>
      </c>
      <c r="G48" s="35">
        <f t="shared" si="7"/>
        <v>252000</v>
      </c>
      <c r="H48" s="35"/>
      <c r="I48" s="35">
        <f t="shared" si="8"/>
        <v>233999000</v>
      </c>
      <c r="K48">
        <f t="shared" si="9"/>
        <v>91</v>
      </c>
      <c r="M48" s="23">
        <f t="shared" si="10"/>
        <v>237275000</v>
      </c>
      <c r="O48" s="24">
        <f t="shared" si="11"/>
        <v>0.98972215617817705</v>
      </c>
      <c r="Q48" s="33">
        <f t="shared" si="4"/>
        <v>875.84</v>
      </c>
      <c r="R48" s="33"/>
      <c r="S48" s="33">
        <f t="shared" si="5"/>
        <v>62.720000000000006</v>
      </c>
      <c r="T48" s="33"/>
      <c r="U48" s="33"/>
      <c r="V48" s="33">
        <f t="shared" si="13"/>
        <v>227.43</v>
      </c>
      <c r="W48" s="33">
        <f t="shared" si="15"/>
        <v>345.45</v>
      </c>
      <c r="X48" s="33">
        <f t="shared" si="16"/>
        <v>240.24</v>
      </c>
      <c r="Y48" s="33"/>
      <c r="Z48" s="33"/>
    </row>
    <row r="49" spans="1:26">
      <c r="A49">
        <f>+'5-8" W R'!E40*1000</f>
        <v>37000</v>
      </c>
      <c r="C49">
        <f>+'5-8" W R'!R40</f>
        <v>8</v>
      </c>
      <c r="E49">
        <f t="shared" si="6"/>
        <v>60439</v>
      </c>
      <c r="G49" s="35">
        <f t="shared" si="7"/>
        <v>296000</v>
      </c>
      <c r="H49" s="35"/>
      <c r="I49" s="35">
        <f t="shared" si="8"/>
        <v>234295000</v>
      </c>
      <c r="K49">
        <f t="shared" si="9"/>
        <v>83</v>
      </c>
      <c r="M49" s="23">
        <f t="shared" si="10"/>
        <v>237366000</v>
      </c>
      <c r="O49" s="24">
        <f t="shared" si="11"/>
        <v>0.99010173563750581</v>
      </c>
      <c r="Q49" s="33">
        <f t="shared" si="4"/>
        <v>1025.92</v>
      </c>
      <c r="R49" s="33"/>
      <c r="S49" s="33">
        <f t="shared" si="5"/>
        <v>71.680000000000007</v>
      </c>
      <c r="T49" s="33"/>
      <c r="U49" s="33"/>
      <c r="V49" s="33">
        <f t="shared" si="13"/>
        <v>259.92</v>
      </c>
      <c r="W49" s="33">
        <f t="shared" si="15"/>
        <v>394.8</v>
      </c>
      <c r="X49" s="33">
        <f t="shared" si="16"/>
        <v>299.52</v>
      </c>
      <c r="Y49" s="33"/>
      <c r="Z49" s="33"/>
    </row>
    <row r="50" spans="1:26">
      <c r="A50">
        <f>+'5-8" W R'!E41*1000</f>
        <v>38000</v>
      </c>
      <c r="C50">
        <f>+'5-8" W R'!R41</f>
        <v>6</v>
      </c>
      <c r="E50">
        <f t="shared" si="6"/>
        <v>60445</v>
      </c>
      <c r="G50" s="35">
        <f t="shared" si="7"/>
        <v>228000</v>
      </c>
      <c r="H50" s="35"/>
      <c r="I50" s="35">
        <f t="shared" si="8"/>
        <v>234523000</v>
      </c>
      <c r="K50">
        <f t="shared" si="9"/>
        <v>77</v>
      </c>
      <c r="M50" s="23">
        <f t="shared" si="10"/>
        <v>237449000</v>
      </c>
      <c r="O50" s="24">
        <f t="shared" si="11"/>
        <v>0.99044794547403636</v>
      </c>
      <c r="Q50" s="33">
        <f t="shared" si="4"/>
        <v>788.16</v>
      </c>
      <c r="R50" s="33"/>
      <c r="S50" s="33">
        <f t="shared" si="5"/>
        <v>53.760000000000005</v>
      </c>
      <c r="T50" s="33"/>
      <c r="U50" s="33"/>
      <c r="V50" s="33">
        <f t="shared" si="13"/>
        <v>194.94</v>
      </c>
      <c r="W50" s="33">
        <f t="shared" si="15"/>
        <v>296.10000000000002</v>
      </c>
      <c r="X50" s="33">
        <f t="shared" si="16"/>
        <v>243.36</v>
      </c>
      <c r="Y50" s="33"/>
      <c r="Z50" s="33"/>
    </row>
    <row r="51" spans="1:26">
      <c r="A51">
        <f>+'5-8" W R'!E42*1000</f>
        <v>39000</v>
      </c>
      <c r="C51">
        <f>+'5-8" W R'!R42</f>
        <v>4</v>
      </c>
      <c r="E51">
        <f t="shared" si="6"/>
        <v>60449</v>
      </c>
      <c r="G51" s="35">
        <f t="shared" si="7"/>
        <v>156000</v>
      </c>
      <c r="H51" s="35"/>
      <c r="I51" s="35">
        <f t="shared" si="8"/>
        <v>234679000</v>
      </c>
      <c r="K51">
        <f t="shared" si="9"/>
        <v>73</v>
      </c>
      <c r="M51" s="23">
        <f t="shared" si="10"/>
        <v>237526000</v>
      </c>
      <c r="O51" s="24">
        <f t="shared" si="11"/>
        <v>0.99076912809346829</v>
      </c>
      <c r="Q51" s="33">
        <f t="shared" si="4"/>
        <v>537.92000000000007</v>
      </c>
      <c r="R51" s="33"/>
      <c r="S51" s="33">
        <f t="shared" si="5"/>
        <v>35.840000000000003</v>
      </c>
      <c r="T51" s="33"/>
      <c r="U51" s="33"/>
      <c r="V51" s="33">
        <f t="shared" si="13"/>
        <v>129.96</v>
      </c>
      <c r="W51" s="33">
        <f t="shared" si="15"/>
        <v>197.4</v>
      </c>
      <c r="X51" s="33">
        <f t="shared" si="16"/>
        <v>174.72</v>
      </c>
      <c r="Y51" s="33"/>
      <c r="Z51" s="33"/>
    </row>
    <row r="52" spans="1:26">
      <c r="A52">
        <f>+'5-8" W R'!E43*1000</f>
        <v>40000</v>
      </c>
      <c r="C52">
        <f>+'5-8" W R'!R43</f>
        <v>7</v>
      </c>
      <c r="E52">
        <f t="shared" si="6"/>
        <v>60456</v>
      </c>
      <c r="G52" s="35">
        <f t="shared" si="7"/>
        <v>280000</v>
      </c>
      <c r="H52" s="35"/>
      <c r="I52" s="35">
        <f t="shared" si="8"/>
        <v>234959000</v>
      </c>
      <c r="K52">
        <f t="shared" si="9"/>
        <v>66</v>
      </c>
      <c r="M52" s="23">
        <f t="shared" si="10"/>
        <v>237599000</v>
      </c>
      <c r="O52" s="24">
        <f t="shared" si="11"/>
        <v>0.99107362590150117</v>
      </c>
      <c r="Q52" s="33">
        <f t="shared" si="4"/>
        <v>963.2</v>
      </c>
      <c r="R52" s="33"/>
      <c r="S52" s="33">
        <f t="shared" si="5"/>
        <v>62.720000000000006</v>
      </c>
      <c r="T52" s="33"/>
      <c r="U52" s="33"/>
      <c r="V52" s="33">
        <f t="shared" si="13"/>
        <v>227.43</v>
      </c>
      <c r="W52" s="33">
        <f t="shared" si="15"/>
        <v>345.45</v>
      </c>
      <c r="X52" s="33">
        <f t="shared" si="16"/>
        <v>327.60000000000002</v>
      </c>
      <c r="Y52" s="33"/>
      <c r="Z52" s="33"/>
    </row>
    <row r="53" spans="1:26">
      <c r="A53">
        <f>+'5-8" W R'!E44*1000</f>
        <v>41000</v>
      </c>
      <c r="C53">
        <f>+'5-8" W R'!R44</f>
        <v>3</v>
      </c>
      <c r="E53">
        <f t="shared" si="6"/>
        <v>60459</v>
      </c>
      <c r="G53" s="35">
        <f t="shared" si="7"/>
        <v>123000</v>
      </c>
      <c r="H53" s="35"/>
      <c r="I53" s="35">
        <f t="shared" si="8"/>
        <v>235082000</v>
      </c>
      <c r="K53">
        <f t="shared" si="9"/>
        <v>63</v>
      </c>
      <c r="M53" s="23">
        <f t="shared" si="10"/>
        <v>237665000</v>
      </c>
      <c r="O53" s="24">
        <f t="shared" si="11"/>
        <v>0.99134892528958574</v>
      </c>
      <c r="Q53" s="33">
        <f t="shared" si="4"/>
        <v>422.15999999999997</v>
      </c>
      <c r="R53" s="33"/>
      <c r="S53" s="33">
        <f t="shared" si="5"/>
        <v>26.880000000000003</v>
      </c>
      <c r="T53" s="33"/>
      <c r="U53" s="33"/>
      <c r="V53" s="33">
        <f t="shared" si="13"/>
        <v>97.47</v>
      </c>
      <c r="W53" s="33">
        <f t="shared" si="15"/>
        <v>148.05000000000001</v>
      </c>
      <c r="X53" s="33">
        <f t="shared" si="16"/>
        <v>149.76</v>
      </c>
      <c r="Y53" s="33"/>
      <c r="Z53" s="33"/>
    </row>
    <row r="54" spans="1:26">
      <c r="A54">
        <f>+'5-8" W R'!E45*1000</f>
        <v>42000</v>
      </c>
      <c r="C54">
        <f>+'5-8" W R'!R45</f>
        <v>5</v>
      </c>
      <c r="E54">
        <f t="shared" si="6"/>
        <v>60464</v>
      </c>
      <c r="G54" s="35">
        <f t="shared" si="7"/>
        <v>210000</v>
      </c>
      <c r="H54" s="35"/>
      <c r="I54" s="35">
        <f t="shared" si="8"/>
        <v>235292000</v>
      </c>
      <c r="K54">
        <f t="shared" si="9"/>
        <v>58</v>
      </c>
      <c r="M54" s="23">
        <f t="shared" si="10"/>
        <v>237728000</v>
      </c>
      <c r="O54" s="24">
        <f t="shared" si="11"/>
        <v>0.99161171106912105</v>
      </c>
      <c r="Q54" s="33">
        <f t="shared" si="4"/>
        <v>719.2</v>
      </c>
      <c r="R54" s="33"/>
      <c r="S54" s="33">
        <f t="shared" si="5"/>
        <v>44.800000000000004</v>
      </c>
      <c r="T54" s="33"/>
      <c r="U54" s="33"/>
      <c r="V54" s="33">
        <f t="shared" si="13"/>
        <v>162.45000000000002</v>
      </c>
      <c r="W54" s="33">
        <f t="shared" si="15"/>
        <v>246.75</v>
      </c>
      <c r="X54" s="33">
        <f t="shared" si="16"/>
        <v>265.2</v>
      </c>
      <c r="Y54" s="33"/>
      <c r="Z54" s="33"/>
    </row>
    <row r="55" spans="1:26">
      <c r="A55">
        <f>+'5-8" W R'!E46*1000</f>
        <v>43000</v>
      </c>
      <c r="C55">
        <f>+'5-8" W R'!R46</f>
        <v>6</v>
      </c>
      <c r="E55">
        <f t="shared" si="6"/>
        <v>60470</v>
      </c>
      <c r="G55" s="35">
        <f t="shared" si="7"/>
        <v>258000</v>
      </c>
      <c r="H55" s="35"/>
      <c r="I55" s="35">
        <f t="shared" si="8"/>
        <v>235550000</v>
      </c>
      <c r="K55">
        <f t="shared" si="9"/>
        <v>52</v>
      </c>
      <c r="M55" s="23">
        <f t="shared" si="10"/>
        <v>237786000</v>
      </c>
      <c r="O55" s="24">
        <f t="shared" si="11"/>
        <v>0.99185364083440741</v>
      </c>
      <c r="Q55" s="33">
        <f t="shared" si="4"/>
        <v>881.76</v>
      </c>
      <c r="R55" s="33"/>
      <c r="S55" s="33">
        <f t="shared" si="5"/>
        <v>53.760000000000005</v>
      </c>
      <c r="T55" s="33"/>
      <c r="U55" s="33"/>
      <c r="V55" s="33">
        <f t="shared" si="13"/>
        <v>194.94</v>
      </c>
      <c r="W55" s="33">
        <f t="shared" si="15"/>
        <v>296.10000000000002</v>
      </c>
      <c r="X55" s="33">
        <f t="shared" si="16"/>
        <v>336.96000000000004</v>
      </c>
      <c r="Y55" s="33"/>
      <c r="Z55" s="33"/>
    </row>
    <row r="56" spans="1:26">
      <c r="A56">
        <f>+'5-8" W R'!E47*1000</f>
        <v>45000</v>
      </c>
      <c r="C56">
        <f>+'5-8" W R'!R47</f>
        <v>1</v>
      </c>
      <c r="E56">
        <f t="shared" si="6"/>
        <v>60471</v>
      </c>
      <c r="G56" s="35">
        <f t="shared" si="7"/>
        <v>45000</v>
      </c>
      <c r="H56" s="35"/>
      <c r="I56" s="35">
        <f t="shared" si="8"/>
        <v>235595000</v>
      </c>
      <c r="K56">
        <f t="shared" si="9"/>
        <v>51</v>
      </c>
      <c r="M56" s="23">
        <f t="shared" si="10"/>
        <v>237890000</v>
      </c>
      <c r="O56" s="24">
        <f t="shared" si="11"/>
        <v>0.99228744593078311</v>
      </c>
      <c r="Q56" s="33">
        <f t="shared" si="4"/>
        <v>153.20000000000002</v>
      </c>
      <c r="R56" s="33"/>
      <c r="S56" s="33">
        <f t="shared" si="5"/>
        <v>8.9600000000000009</v>
      </c>
      <c r="T56" s="33"/>
      <c r="U56" s="33"/>
      <c r="V56" s="33">
        <f t="shared" si="13"/>
        <v>32.49</v>
      </c>
      <c r="W56" s="33">
        <f t="shared" si="15"/>
        <v>49.35</v>
      </c>
      <c r="X56" s="33">
        <f t="shared" si="16"/>
        <v>62.400000000000006</v>
      </c>
      <c r="Y56" s="33"/>
      <c r="Z56" s="33"/>
    </row>
    <row r="57" spans="1:26">
      <c r="A57">
        <f>+'5-8" W R'!E48*1000</f>
        <v>46000</v>
      </c>
      <c r="C57">
        <f>+'5-8" W R'!R48</f>
        <v>3</v>
      </c>
      <c r="E57">
        <f t="shared" si="6"/>
        <v>60474</v>
      </c>
      <c r="G57" s="35">
        <f t="shared" si="7"/>
        <v>138000</v>
      </c>
      <c r="H57" s="35"/>
      <c r="I57" s="35">
        <f t="shared" si="8"/>
        <v>235733000</v>
      </c>
      <c r="K57">
        <f t="shared" si="9"/>
        <v>48</v>
      </c>
      <c r="M57" s="23">
        <f t="shared" si="10"/>
        <v>237941000</v>
      </c>
      <c r="O57" s="24">
        <f t="shared" si="11"/>
        <v>0.99250017727612116</v>
      </c>
      <c r="Q57" s="33">
        <f t="shared" si="4"/>
        <v>468.96</v>
      </c>
      <c r="R57" s="33"/>
      <c r="S57" s="33">
        <f t="shared" si="5"/>
        <v>26.880000000000003</v>
      </c>
      <c r="T57" s="33"/>
      <c r="U57" s="33"/>
      <c r="V57" s="33">
        <f t="shared" si="13"/>
        <v>97.47</v>
      </c>
      <c r="W57" s="33">
        <f t="shared" si="15"/>
        <v>148.05000000000001</v>
      </c>
      <c r="X57" s="33">
        <f t="shared" si="16"/>
        <v>196.56</v>
      </c>
      <c r="Y57" s="33"/>
      <c r="Z57" s="33"/>
    </row>
    <row r="58" spans="1:26">
      <c r="A58">
        <f>+'5-8" W R'!E49*1000</f>
        <v>48000</v>
      </c>
      <c r="C58">
        <f>+'5-8" W R'!R49</f>
        <v>3</v>
      </c>
      <c r="E58">
        <f t="shared" si="6"/>
        <v>60477</v>
      </c>
      <c r="G58" s="35">
        <f t="shared" si="7"/>
        <v>144000</v>
      </c>
      <c r="H58" s="35"/>
      <c r="I58" s="35">
        <f t="shared" si="8"/>
        <v>235877000</v>
      </c>
      <c r="K58">
        <f t="shared" si="9"/>
        <v>45</v>
      </c>
      <c r="M58" s="23">
        <f t="shared" si="10"/>
        <v>238037000</v>
      </c>
      <c r="O58" s="24">
        <f t="shared" si="11"/>
        <v>0.99290061274969865</v>
      </c>
      <c r="Q58" s="33">
        <f t="shared" si="4"/>
        <v>487.68</v>
      </c>
      <c r="R58" s="33"/>
      <c r="S58" s="33">
        <f t="shared" si="5"/>
        <v>26.880000000000003</v>
      </c>
      <c r="T58" s="33"/>
      <c r="U58" s="33"/>
      <c r="V58" s="33">
        <f t="shared" si="13"/>
        <v>97.47</v>
      </c>
      <c r="W58" s="33">
        <f t="shared" si="15"/>
        <v>148.05000000000001</v>
      </c>
      <c r="X58" s="33">
        <f t="shared" si="16"/>
        <v>215.28000000000003</v>
      </c>
      <c r="Y58" s="33"/>
      <c r="Z58" s="33"/>
    </row>
    <row r="59" spans="1:26">
      <c r="A59">
        <f>+'5-8" W R'!E50*1000</f>
        <v>49000</v>
      </c>
      <c r="C59">
        <f>+'5-8" W R'!R50</f>
        <v>1</v>
      </c>
      <c r="E59">
        <f t="shared" si="6"/>
        <v>60478</v>
      </c>
      <c r="G59" s="35">
        <f t="shared" si="7"/>
        <v>49000</v>
      </c>
      <c r="H59" s="35"/>
      <c r="I59" s="35">
        <f t="shared" si="8"/>
        <v>235926000</v>
      </c>
      <c r="K59">
        <f t="shared" si="9"/>
        <v>44</v>
      </c>
      <c r="M59" s="23">
        <f t="shared" si="10"/>
        <v>238082000</v>
      </c>
      <c r="O59" s="24">
        <f t="shared" si="11"/>
        <v>0.99308831687793808</v>
      </c>
      <c r="Q59" s="33">
        <f t="shared" si="4"/>
        <v>165.68</v>
      </c>
      <c r="R59" s="33"/>
      <c r="S59" s="33">
        <f t="shared" si="5"/>
        <v>8.9600000000000009</v>
      </c>
      <c r="T59" s="33"/>
      <c r="U59" s="33"/>
      <c r="V59" s="33">
        <f t="shared" si="13"/>
        <v>32.49</v>
      </c>
      <c r="W59" s="33">
        <f t="shared" si="15"/>
        <v>49.35</v>
      </c>
      <c r="X59" s="33">
        <f t="shared" si="16"/>
        <v>74.88</v>
      </c>
      <c r="Y59" s="33"/>
      <c r="Z59" s="33"/>
    </row>
    <row r="60" spans="1:26">
      <c r="A60">
        <f>+'5-8" W R'!E51*1000</f>
        <v>50000</v>
      </c>
      <c r="C60">
        <f>+'5-8" W R'!R51</f>
        <v>1</v>
      </c>
      <c r="E60">
        <f t="shared" si="6"/>
        <v>60479</v>
      </c>
      <c r="G60" s="35">
        <f t="shared" si="7"/>
        <v>50000</v>
      </c>
      <c r="H60" s="35"/>
      <c r="I60" s="35">
        <f t="shared" si="8"/>
        <v>235976000</v>
      </c>
      <c r="K60">
        <f t="shared" si="9"/>
        <v>43</v>
      </c>
      <c r="M60" s="23">
        <f t="shared" si="10"/>
        <v>238126000</v>
      </c>
      <c r="O60" s="24">
        <f t="shared" si="11"/>
        <v>0.99327184980332783</v>
      </c>
      <c r="Q60" s="33">
        <f t="shared" si="4"/>
        <v>168.8</v>
      </c>
      <c r="R60" s="33"/>
      <c r="S60" s="33">
        <f t="shared" si="5"/>
        <v>8.9600000000000009</v>
      </c>
      <c r="T60" s="33"/>
      <c r="U60" s="33"/>
      <c r="V60" s="33">
        <f t="shared" si="13"/>
        <v>32.49</v>
      </c>
      <c r="W60" s="33">
        <f t="shared" si="15"/>
        <v>49.35</v>
      </c>
      <c r="X60" s="33">
        <f>+$S$6*25*C60</f>
        <v>78</v>
      </c>
      <c r="Y60" s="33">
        <f>$S$7*((A60-50000)/1000)*C60</f>
        <v>0</v>
      </c>
      <c r="Z60" s="33"/>
    </row>
    <row r="61" spans="1:26">
      <c r="A61">
        <f>+'5-8" W R'!E52*1000</f>
        <v>51000</v>
      </c>
      <c r="C61">
        <f>+'5-8" W R'!R52</f>
        <v>4</v>
      </c>
      <c r="E61">
        <f t="shared" si="6"/>
        <v>60483</v>
      </c>
      <c r="G61" s="35">
        <f t="shared" si="7"/>
        <v>204000</v>
      </c>
      <c r="H61" s="35"/>
      <c r="I61" s="35">
        <f t="shared" si="8"/>
        <v>236180000</v>
      </c>
      <c r="K61">
        <f t="shared" si="9"/>
        <v>39</v>
      </c>
      <c r="M61" s="23">
        <f t="shared" si="10"/>
        <v>238169000</v>
      </c>
      <c r="O61" s="24">
        <f t="shared" si="11"/>
        <v>0.99345121152586768</v>
      </c>
      <c r="Q61" s="33">
        <f t="shared" si="4"/>
        <v>686.36</v>
      </c>
      <c r="R61" s="33"/>
      <c r="S61" s="33">
        <f t="shared" si="5"/>
        <v>35.840000000000003</v>
      </c>
      <c r="T61" s="33"/>
      <c r="U61" s="33"/>
      <c r="V61" s="33">
        <f t="shared" si="13"/>
        <v>129.96</v>
      </c>
      <c r="W61" s="33">
        <f t="shared" si="15"/>
        <v>197.4</v>
      </c>
      <c r="X61" s="33">
        <f t="shared" ref="X61:X95" si="17">+$S$6*25*C61</f>
        <v>312</v>
      </c>
      <c r="Y61" s="33">
        <f t="shared" ref="Y61:Y85" si="18">$S$7*((A61-50000)/1000)*C61</f>
        <v>11.16</v>
      </c>
      <c r="Z61" s="33"/>
    </row>
    <row r="62" spans="1:26">
      <c r="A62">
        <f>+'5-8" W R'!E53*1000</f>
        <v>52000</v>
      </c>
      <c r="C62">
        <f>+'5-8" W R'!R53</f>
        <v>1</v>
      </c>
      <c r="E62">
        <f t="shared" si="6"/>
        <v>60484</v>
      </c>
      <c r="G62" s="35">
        <f t="shared" si="7"/>
        <v>52000</v>
      </c>
      <c r="H62" s="35"/>
      <c r="I62" s="35">
        <f t="shared" si="8"/>
        <v>236232000</v>
      </c>
      <c r="K62">
        <f t="shared" si="9"/>
        <v>38</v>
      </c>
      <c r="M62" s="23">
        <f t="shared" si="10"/>
        <v>238208000</v>
      </c>
      <c r="O62" s="24">
        <f t="shared" si="11"/>
        <v>0.9936138884370086</v>
      </c>
      <c r="Q62" s="33">
        <f t="shared" si="4"/>
        <v>174.38000000000002</v>
      </c>
      <c r="R62" s="33"/>
      <c r="S62" s="33">
        <f t="shared" si="5"/>
        <v>8.9600000000000009</v>
      </c>
      <c r="T62" s="33"/>
      <c r="U62" s="33"/>
      <c r="V62" s="33">
        <f t="shared" si="13"/>
        <v>32.49</v>
      </c>
      <c r="W62" s="33">
        <f t="shared" si="15"/>
        <v>49.35</v>
      </c>
      <c r="X62" s="33">
        <f t="shared" si="17"/>
        <v>78</v>
      </c>
      <c r="Y62" s="33">
        <f t="shared" si="18"/>
        <v>5.58</v>
      </c>
      <c r="Z62" s="33"/>
    </row>
    <row r="63" spans="1:26">
      <c r="A63">
        <f>+'5-8" W R'!E54*1000</f>
        <v>53000</v>
      </c>
      <c r="C63">
        <f>+'5-8" W R'!R54</f>
        <v>1</v>
      </c>
      <c r="E63">
        <f t="shared" si="6"/>
        <v>60485</v>
      </c>
      <c r="G63" s="35">
        <f t="shared" si="7"/>
        <v>53000</v>
      </c>
      <c r="H63" s="35"/>
      <c r="I63" s="35">
        <f t="shared" si="8"/>
        <v>236285000</v>
      </c>
      <c r="K63">
        <f t="shared" si="9"/>
        <v>37</v>
      </c>
      <c r="M63" s="23">
        <f t="shared" si="10"/>
        <v>238246000</v>
      </c>
      <c r="O63" s="24">
        <f t="shared" si="11"/>
        <v>0.99377239414529972</v>
      </c>
      <c r="Q63" s="33">
        <f t="shared" si="4"/>
        <v>177.17000000000002</v>
      </c>
      <c r="R63" s="33"/>
      <c r="S63" s="33">
        <f t="shared" si="5"/>
        <v>8.9600000000000009</v>
      </c>
      <c r="T63" s="33"/>
      <c r="U63" s="33"/>
      <c r="V63" s="33">
        <f t="shared" si="13"/>
        <v>32.49</v>
      </c>
      <c r="W63" s="33">
        <f t="shared" si="15"/>
        <v>49.35</v>
      </c>
      <c r="X63" s="33">
        <f t="shared" si="17"/>
        <v>78</v>
      </c>
      <c r="Y63" s="33">
        <f t="shared" si="18"/>
        <v>8.370000000000001</v>
      </c>
      <c r="Z63" s="33"/>
    </row>
    <row r="64" spans="1:26">
      <c r="A64">
        <f>+'5-8" W R'!E55*1000</f>
        <v>54000</v>
      </c>
      <c r="C64">
        <f>+'5-8" W R'!R55</f>
        <v>2</v>
      </c>
      <c r="E64">
        <f t="shared" si="6"/>
        <v>60487</v>
      </c>
      <c r="G64" s="35">
        <f t="shared" si="7"/>
        <v>108000</v>
      </c>
      <c r="H64" s="35"/>
      <c r="I64" s="35">
        <f t="shared" si="8"/>
        <v>236393000</v>
      </c>
      <c r="K64">
        <f t="shared" si="9"/>
        <v>35</v>
      </c>
      <c r="M64" s="23">
        <f t="shared" si="10"/>
        <v>238283000</v>
      </c>
      <c r="O64" s="24">
        <f t="shared" si="11"/>
        <v>0.99392672865074105</v>
      </c>
      <c r="Q64" s="33">
        <f t="shared" si="4"/>
        <v>359.92</v>
      </c>
      <c r="R64" s="33"/>
      <c r="S64" s="33">
        <f t="shared" si="5"/>
        <v>17.920000000000002</v>
      </c>
      <c r="T64" s="33"/>
      <c r="U64" s="33"/>
      <c r="V64" s="33">
        <f t="shared" si="13"/>
        <v>64.98</v>
      </c>
      <c r="W64" s="33">
        <f t="shared" si="15"/>
        <v>98.7</v>
      </c>
      <c r="X64" s="33">
        <f t="shared" si="17"/>
        <v>156</v>
      </c>
      <c r="Y64" s="33">
        <f t="shared" si="18"/>
        <v>22.32</v>
      </c>
      <c r="Z64" s="33"/>
    </row>
    <row r="65" spans="1:26">
      <c r="A65">
        <f>+'5-8" W R'!E56*1000</f>
        <v>56000</v>
      </c>
      <c r="C65">
        <f>+'5-8" W R'!R56</f>
        <v>2</v>
      </c>
      <c r="E65">
        <f t="shared" si="6"/>
        <v>60489</v>
      </c>
      <c r="G65" s="35">
        <f t="shared" si="7"/>
        <v>112000</v>
      </c>
      <c r="H65" s="35"/>
      <c r="I65" s="35">
        <f t="shared" si="8"/>
        <v>236505000</v>
      </c>
      <c r="K65">
        <f t="shared" si="9"/>
        <v>33</v>
      </c>
      <c r="M65" s="23">
        <f t="shared" si="10"/>
        <v>238353000</v>
      </c>
      <c r="O65" s="24">
        <f t="shared" si="11"/>
        <v>0.99421871285022467</v>
      </c>
      <c r="Q65" s="33">
        <f t="shared" si="4"/>
        <v>371.08000000000004</v>
      </c>
      <c r="R65" s="33"/>
      <c r="S65" s="33">
        <f t="shared" si="5"/>
        <v>17.920000000000002</v>
      </c>
      <c r="T65" s="33"/>
      <c r="U65" s="33"/>
      <c r="V65" s="33">
        <f t="shared" si="13"/>
        <v>64.98</v>
      </c>
      <c r="W65" s="33">
        <f t="shared" si="15"/>
        <v>98.7</v>
      </c>
      <c r="X65" s="33">
        <f t="shared" si="17"/>
        <v>156</v>
      </c>
      <c r="Y65" s="33">
        <f t="shared" si="18"/>
        <v>33.480000000000004</v>
      </c>
      <c r="Z65" s="33"/>
    </row>
    <row r="66" spans="1:26">
      <c r="A66">
        <f>+'5-8" W R'!E57*1000</f>
        <v>58000</v>
      </c>
      <c r="C66">
        <f>+'5-8" W R'!R57</f>
        <v>2</v>
      </c>
      <c r="E66">
        <f t="shared" si="6"/>
        <v>60491</v>
      </c>
      <c r="G66" s="35">
        <f t="shared" si="7"/>
        <v>116000</v>
      </c>
      <c r="H66" s="35"/>
      <c r="I66" s="35">
        <f t="shared" si="8"/>
        <v>236621000</v>
      </c>
      <c r="K66">
        <f t="shared" si="9"/>
        <v>31</v>
      </c>
      <c r="M66" s="23">
        <f t="shared" si="10"/>
        <v>238419000</v>
      </c>
      <c r="O66" s="24">
        <f t="shared" si="11"/>
        <v>0.99449401223830913</v>
      </c>
      <c r="Q66" s="33">
        <f t="shared" si="4"/>
        <v>382.24</v>
      </c>
      <c r="R66" s="33"/>
      <c r="S66" s="33">
        <f t="shared" si="5"/>
        <v>17.920000000000002</v>
      </c>
      <c r="T66" s="33"/>
      <c r="U66" s="33"/>
      <c r="V66" s="33">
        <f t="shared" si="13"/>
        <v>64.98</v>
      </c>
      <c r="W66" s="33">
        <f t="shared" si="15"/>
        <v>98.7</v>
      </c>
      <c r="X66" s="33">
        <f t="shared" si="17"/>
        <v>156</v>
      </c>
      <c r="Y66" s="33">
        <f t="shared" si="18"/>
        <v>44.64</v>
      </c>
      <c r="Z66" s="33"/>
    </row>
    <row r="67" spans="1:26">
      <c r="A67">
        <f>+'5-8" W R'!E58*1000</f>
        <v>60000</v>
      </c>
      <c r="C67">
        <f>+'5-8" W R'!R58</f>
        <v>1</v>
      </c>
      <c r="E67">
        <f t="shared" si="6"/>
        <v>60492</v>
      </c>
      <c r="G67" s="35">
        <f t="shared" si="7"/>
        <v>60000</v>
      </c>
      <c r="H67" s="35"/>
      <c r="I67" s="35">
        <f t="shared" si="8"/>
        <v>236681000</v>
      </c>
      <c r="K67">
        <f t="shared" si="9"/>
        <v>30</v>
      </c>
      <c r="M67" s="23">
        <f t="shared" si="10"/>
        <v>238481000</v>
      </c>
      <c r="O67" s="24">
        <f t="shared" si="11"/>
        <v>0.99475262681499466</v>
      </c>
      <c r="Q67" s="33">
        <f t="shared" si="4"/>
        <v>196.70000000000002</v>
      </c>
      <c r="R67" s="33"/>
      <c r="S67" s="33">
        <f t="shared" si="5"/>
        <v>8.9600000000000009</v>
      </c>
      <c r="T67" s="33"/>
      <c r="U67" s="33"/>
      <c r="V67" s="33">
        <f t="shared" si="13"/>
        <v>32.49</v>
      </c>
      <c r="W67" s="33">
        <f t="shared" si="15"/>
        <v>49.35</v>
      </c>
      <c r="X67" s="33">
        <f t="shared" si="17"/>
        <v>78</v>
      </c>
      <c r="Y67" s="33">
        <f t="shared" si="18"/>
        <v>27.9</v>
      </c>
      <c r="Z67" s="33"/>
    </row>
    <row r="68" spans="1:26">
      <c r="A68">
        <f>+'5-8" W R'!E59*1000</f>
        <v>61000</v>
      </c>
      <c r="C68">
        <f>+'5-8" W R'!R59</f>
        <v>1</v>
      </c>
      <c r="E68">
        <f t="shared" si="6"/>
        <v>60493</v>
      </c>
      <c r="G68" s="35">
        <f t="shared" si="7"/>
        <v>61000</v>
      </c>
      <c r="H68" s="35"/>
      <c r="I68" s="35">
        <f t="shared" si="8"/>
        <v>236742000</v>
      </c>
      <c r="K68">
        <f t="shared" si="9"/>
        <v>29</v>
      </c>
      <c r="M68" s="23">
        <f t="shared" si="10"/>
        <v>238511000</v>
      </c>
      <c r="O68" s="24">
        <f t="shared" si="11"/>
        <v>0.99487776290048757</v>
      </c>
      <c r="Q68" s="33">
        <f t="shared" si="4"/>
        <v>199.49</v>
      </c>
      <c r="R68" s="33"/>
      <c r="S68" s="33">
        <f t="shared" si="5"/>
        <v>8.9600000000000009</v>
      </c>
      <c r="T68" s="33"/>
      <c r="U68" s="33"/>
      <c r="V68" s="33">
        <f t="shared" si="13"/>
        <v>32.49</v>
      </c>
      <c r="W68" s="33">
        <f t="shared" si="15"/>
        <v>49.35</v>
      </c>
      <c r="X68" s="33">
        <f t="shared" si="17"/>
        <v>78</v>
      </c>
      <c r="Y68" s="33">
        <f t="shared" si="18"/>
        <v>30.69</v>
      </c>
      <c r="Z68" s="33"/>
    </row>
    <row r="69" spans="1:26">
      <c r="A69">
        <f>+'5-8" W R'!E60*1000</f>
        <v>62000</v>
      </c>
      <c r="C69">
        <f>+'5-8" W R'!R60</f>
        <v>1</v>
      </c>
      <c r="E69">
        <f t="shared" si="6"/>
        <v>60494</v>
      </c>
      <c r="G69" s="35">
        <f t="shared" si="7"/>
        <v>62000</v>
      </c>
      <c r="H69" s="35"/>
      <c r="I69" s="35">
        <f t="shared" si="8"/>
        <v>236804000</v>
      </c>
      <c r="K69">
        <f t="shared" si="9"/>
        <v>28</v>
      </c>
      <c r="M69" s="23">
        <f t="shared" si="10"/>
        <v>238540000</v>
      </c>
      <c r="O69" s="24">
        <f t="shared" si="11"/>
        <v>0.99499872778313081</v>
      </c>
      <c r="Q69" s="33">
        <f t="shared" si="4"/>
        <v>202.28000000000003</v>
      </c>
      <c r="R69" s="33"/>
      <c r="S69" s="33">
        <f t="shared" si="5"/>
        <v>8.9600000000000009</v>
      </c>
      <c r="T69" s="33"/>
      <c r="U69" s="33"/>
      <c r="V69" s="33">
        <f t="shared" si="13"/>
        <v>32.49</v>
      </c>
      <c r="W69" s="33">
        <f t="shared" si="15"/>
        <v>49.35</v>
      </c>
      <c r="X69" s="33">
        <f t="shared" si="17"/>
        <v>78</v>
      </c>
      <c r="Y69" s="33">
        <f t="shared" si="18"/>
        <v>33.480000000000004</v>
      </c>
      <c r="Z69" s="33"/>
    </row>
    <row r="70" spans="1:26">
      <c r="A70">
        <f>+'5-8" W R'!E61*1000</f>
        <v>63000</v>
      </c>
      <c r="C70">
        <f>+'5-8" W R'!R61</f>
        <v>1</v>
      </c>
      <c r="E70">
        <f t="shared" si="6"/>
        <v>60495</v>
      </c>
      <c r="G70" s="35">
        <f t="shared" si="7"/>
        <v>63000</v>
      </c>
      <c r="H70" s="35"/>
      <c r="I70" s="35">
        <f t="shared" si="8"/>
        <v>236867000</v>
      </c>
      <c r="K70">
        <f t="shared" si="9"/>
        <v>27</v>
      </c>
      <c r="M70" s="23">
        <f t="shared" si="10"/>
        <v>238568000</v>
      </c>
      <c r="O70" s="24">
        <f t="shared" si="11"/>
        <v>0.99511552146292426</v>
      </c>
      <c r="Q70" s="33">
        <f t="shared" si="4"/>
        <v>205.07000000000002</v>
      </c>
      <c r="R70" s="33"/>
      <c r="S70" s="33">
        <f t="shared" si="5"/>
        <v>8.9600000000000009</v>
      </c>
      <c r="T70" s="33"/>
      <c r="U70" s="33"/>
      <c r="V70" s="33">
        <f t="shared" si="13"/>
        <v>32.49</v>
      </c>
      <c r="W70" s="33">
        <f t="shared" si="15"/>
        <v>49.35</v>
      </c>
      <c r="X70" s="33">
        <f t="shared" si="17"/>
        <v>78</v>
      </c>
      <c r="Y70" s="33">
        <f t="shared" si="18"/>
        <v>36.270000000000003</v>
      </c>
      <c r="Z70" s="33"/>
    </row>
    <row r="71" spans="1:26">
      <c r="A71">
        <f>+'5-8" W R'!E62*1000</f>
        <v>66000</v>
      </c>
      <c r="C71">
        <f>+'5-8" W R'!R62</f>
        <v>1</v>
      </c>
      <c r="E71">
        <f t="shared" si="6"/>
        <v>60496</v>
      </c>
      <c r="G71" s="35">
        <f t="shared" si="7"/>
        <v>66000</v>
      </c>
      <c r="H71" s="35"/>
      <c r="I71" s="35">
        <f t="shared" si="8"/>
        <v>236933000</v>
      </c>
      <c r="K71">
        <f t="shared" si="9"/>
        <v>26</v>
      </c>
      <c r="M71" s="23">
        <f t="shared" si="10"/>
        <v>238649000</v>
      </c>
      <c r="O71" s="24">
        <f t="shared" si="11"/>
        <v>0.99545338889375534</v>
      </c>
      <c r="Q71" s="33">
        <f t="shared" si="4"/>
        <v>213.44</v>
      </c>
      <c r="R71" s="33"/>
      <c r="S71" s="33">
        <f t="shared" si="5"/>
        <v>8.9600000000000009</v>
      </c>
      <c r="T71" s="33"/>
      <c r="U71" s="33"/>
      <c r="V71" s="33">
        <f t="shared" si="13"/>
        <v>32.49</v>
      </c>
      <c r="W71" s="33">
        <f t="shared" si="15"/>
        <v>49.35</v>
      </c>
      <c r="X71" s="33">
        <f t="shared" si="17"/>
        <v>78</v>
      </c>
      <c r="Y71" s="33">
        <f t="shared" si="18"/>
        <v>44.64</v>
      </c>
      <c r="Z71" s="33"/>
    </row>
    <row r="72" spans="1:26">
      <c r="A72">
        <f>+'5-8" W R'!E63*1000</f>
        <v>67000</v>
      </c>
      <c r="C72">
        <f>+'5-8" W R'!R63</f>
        <v>1</v>
      </c>
      <c r="E72">
        <f t="shared" si="6"/>
        <v>60497</v>
      </c>
      <c r="G72" s="35">
        <f t="shared" si="7"/>
        <v>67000</v>
      </c>
      <c r="H72" s="35"/>
      <c r="I72" s="35">
        <f t="shared" si="8"/>
        <v>237000000</v>
      </c>
      <c r="K72">
        <f t="shared" si="9"/>
        <v>25</v>
      </c>
      <c r="M72" s="23">
        <f t="shared" si="10"/>
        <v>238675000</v>
      </c>
      <c r="O72" s="24">
        <f t="shared" si="11"/>
        <v>0.99556184016784921</v>
      </c>
      <c r="Q72" s="33">
        <f t="shared" si="4"/>
        <v>216.23000000000002</v>
      </c>
      <c r="R72" s="33"/>
      <c r="S72" s="33">
        <f t="shared" si="5"/>
        <v>8.9600000000000009</v>
      </c>
      <c r="T72" s="33"/>
      <c r="U72" s="33"/>
      <c r="V72" s="33">
        <f t="shared" si="13"/>
        <v>32.49</v>
      </c>
      <c r="W72" s="33">
        <f t="shared" si="15"/>
        <v>49.35</v>
      </c>
      <c r="X72" s="33">
        <f t="shared" si="17"/>
        <v>78</v>
      </c>
      <c r="Y72" s="33">
        <f t="shared" si="18"/>
        <v>47.43</v>
      </c>
      <c r="Z72" s="33"/>
    </row>
    <row r="73" spans="1:26">
      <c r="A73">
        <f>+'5-8" W R'!E64*1000</f>
        <v>68000</v>
      </c>
      <c r="C73">
        <f>+'5-8" W R'!R64</f>
        <v>1</v>
      </c>
      <c r="E73">
        <f t="shared" si="6"/>
        <v>60498</v>
      </c>
      <c r="G73" s="35">
        <f t="shared" si="7"/>
        <v>68000</v>
      </c>
      <c r="H73" s="35"/>
      <c r="I73" s="35">
        <f t="shared" si="8"/>
        <v>237068000</v>
      </c>
      <c r="K73">
        <f t="shared" si="9"/>
        <v>24</v>
      </c>
      <c r="M73" s="23">
        <f t="shared" si="10"/>
        <v>238700000</v>
      </c>
      <c r="O73" s="24">
        <f t="shared" si="11"/>
        <v>0.9956661202390934</v>
      </c>
      <c r="Q73" s="33">
        <f t="shared" si="4"/>
        <v>219.02</v>
      </c>
      <c r="R73" s="33"/>
      <c r="S73" s="33">
        <f t="shared" si="5"/>
        <v>8.9600000000000009</v>
      </c>
      <c r="T73" s="33"/>
      <c r="U73" s="33"/>
      <c r="V73" s="33">
        <f t="shared" si="13"/>
        <v>32.49</v>
      </c>
      <c r="W73" s="33">
        <f t="shared" si="15"/>
        <v>49.35</v>
      </c>
      <c r="X73" s="33">
        <f t="shared" si="17"/>
        <v>78</v>
      </c>
      <c r="Y73" s="33">
        <f t="shared" si="18"/>
        <v>50.22</v>
      </c>
      <c r="Z73" s="33"/>
    </row>
    <row r="74" spans="1:26">
      <c r="A74">
        <f>+'5-8" W R'!E65*1000</f>
        <v>69000</v>
      </c>
      <c r="C74">
        <f>+'5-8" W R'!R65</f>
        <v>1</v>
      </c>
      <c r="E74">
        <f t="shared" si="6"/>
        <v>60499</v>
      </c>
      <c r="G74" s="35">
        <f t="shared" si="7"/>
        <v>69000</v>
      </c>
      <c r="H74" s="35"/>
      <c r="I74" s="35">
        <f t="shared" si="8"/>
        <v>237137000</v>
      </c>
      <c r="K74">
        <f t="shared" si="9"/>
        <v>23</v>
      </c>
      <c r="M74" s="23">
        <f t="shared" si="10"/>
        <v>238724000</v>
      </c>
      <c r="O74" s="24">
        <f t="shared" si="11"/>
        <v>0.99576622910748769</v>
      </c>
      <c r="Q74" s="33">
        <f t="shared" si="4"/>
        <v>221.81</v>
      </c>
      <c r="R74" s="33"/>
      <c r="S74" s="33">
        <f t="shared" si="5"/>
        <v>8.9600000000000009</v>
      </c>
      <c r="T74" s="33"/>
      <c r="U74" s="33"/>
      <c r="V74" s="33">
        <f t="shared" si="13"/>
        <v>32.49</v>
      </c>
      <c r="W74" s="33">
        <f t="shared" si="15"/>
        <v>49.35</v>
      </c>
      <c r="X74" s="33">
        <f t="shared" si="17"/>
        <v>78</v>
      </c>
      <c r="Y74" s="33">
        <f t="shared" si="18"/>
        <v>53.01</v>
      </c>
      <c r="Z74" s="33"/>
    </row>
    <row r="75" spans="1:26">
      <c r="A75">
        <f>+'5-8" W R'!E66*1000</f>
        <v>70000</v>
      </c>
      <c r="C75">
        <f>+'5-8" W R'!R66</f>
        <v>1</v>
      </c>
      <c r="E75">
        <f t="shared" si="6"/>
        <v>60500</v>
      </c>
      <c r="G75" s="35">
        <f t="shared" si="7"/>
        <v>70000</v>
      </c>
      <c r="H75" s="35"/>
      <c r="I75" s="35">
        <f t="shared" si="8"/>
        <v>237207000</v>
      </c>
      <c r="K75">
        <f t="shared" si="9"/>
        <v>22</v>
      </c>
      <c r="M75" s="23">
        <f t="shared" si="10"/>
        <v>238747000</v>
      </c>
      <c r="O75" s="24">
        <f t="shared" si="11"/>
        <v>0.9958621667730323</v>
      </c>
      <c r="Q75" s="33">
        <f t="shared" si="4"/>
        <v>224.60000000000002</v>
      </c>
      <c r="R75" s="33"/>
      <c r="S75" s="33">
        <f t="shared" si="5"/>
        <v>8.9600000000000009</v>
      </c>
      <c r="T75" s="33"/>
      <c r="U75" s="33"/>
      <c r="V75" s="33">
        <f t="shared" si="13"/>
        <v>32.49</v>
      </c>
      <c r="W75" s="33">
        <f t="shared" si="15"/>
        <v>49.35</v>
      </c>
      <c r="X75" s="33">
        <f t="shared" si="17"/>
        <v>78</v>
      </c>
      <c r="Y75" s="33">
        <f t="shared" si="18"/>
        <v>55.8</v>
      </c>
      <c r="Z75" s="33"/>
    </row>
    <row r="76" spans="1:26">
      <c r="A76">
        <f>+'5-8" W R'!E67*1000</f>
        <v>75000</v>
      </c>
      <c r="C76">
        <f>+'5-8" W R'!R67</f>
        <v>1</v>
      </c>
      <c r="E76">
        <f t="shared" si="6"/>
        <v>60501</v>
      </c>
      <c r="G76" s="35">
        <f t="shared" si="7"/>
        <v>75000</v>
      </c>
      <c r="H76" s="35"/>
      <c r="I76" s="35">
        <f t="shared" si="8"/>
        <v>237282000</v>
      </c>
      <c r="K76">
        <f t="shared" si="9"/>
        <v>21</v>
      </c>
      <c r="M76" s="23">
        <f t="shared" si="10"/>
        <v>238857000</v>
      </c>
      <c r="O76" s="24">
        <f t="shared" si="11"/>
        <v>0.99632099908650662</v>
      </c>
      <c r="Q76" s="33">
        <f t="shared" si="4"/>
        <v>238.55</v>
      </c>
      <c r="R76" s="33"/>
      <c r="S76" s="33">
        <f t="shared" si="5"/>
        <v>8.9600000000000009</v>
      </c>
      <c r="T76" s="33"/>
      <c r="U76" s="33"/>
      <c r="V76" s="33">
        <f t="shared" si="13"/>
        <v>32.49</v>
      </c>
      <c r="W76" s="33">
        <f t="shared" si="15"/>
        <v>49.35</v>
      </c>
      <c r="X76" s="33">
        <f t="shared" si="17"/>
        <v>78</v>
      </c>
      <c r="Y76" s="33">
        <f t="shared" si="18"/>
        <v>69.75</v>
      </c>
      <c r="Z76" s="33"/>
    </row>
    <row r="77" spans="1:26">
      <c r="A77">
        <f>+'5-8" W R'!E68*1000</f>
        <v>76000</v>
      </c>
      <c r="C77">
        <f>+'5-8" W R'!R68</f>
        <v>1</v>
      </c>
      <c r="E77">
        <f t="shared" si="6"/>
        <v>60502</v>
      </c>
      <c r="G77" s="35">
        <f t="shared" si="7"/>
        <v>76000</v>
      </c>
      <c r="H77" s="35"/>
      <c r="I77" s="35">
        <f t="shared" si="8"/>
        <v>237358000</v>
      </c>
      <c r="K77">
        <f t="shared" si="9"/>
        <v>20</v>
      </c>
      <c r="M77" s="23">
        <f t="shared" si="10"/>
        <v>238878000</v>
      </c>
      <c r="O77" s="24">
        <f t="shared" si="11"/>
        <v>0.99640859434635165</v>
      </c>
      <c r="Q77" s="33">
        <f t="shared" ref="Q77:Q95" si="19">SUM(S77:Z77)</f>
        <v>241.34000000000003</v>
      </c>
      <c r="R77" s="33"/>
      <c r="S77" s="33">
        <f t="shared" ref="S77:S95" si="20">$S$2*C77</f>
        <v>8.9600000000000009</v>
      </c>
      <c r="T77" s="33"/>
      <c r="U77" s="33"/>
      <c r="V77" s="33">
        <f t="shared" si="13"/>
        <v>32.49</v>
      </c>
      <c r="W77" s="33">
        <f t="shared" si="15"/>
        <v>49.35</v>
      </c>
      <c r="X77" s="33">
        <f t="shared" si="17"/>
        <v>78</v>
      </c>
      <c r="Y77" s="33">
        <f t="shared" si="18"/>
        <v>72.540000000000006</v>
      </c>
      <c r="Z77" s="33"/>
    </row>
    <row r="78" spans="1:26">
      <c r="A78">
        <f>+'5-8" W R'!E69*1000</f>
        <v>77000</v>
      </c>
      <c r="C78">
        <f>+'5-8" W R'!R69</f>
        <v>2</v>
      </c>
      <c r="E78">
        <f t="shared" ref="E78:E95" si="21">+E77+C78</f>
        <v>60504</v>
      </c>
      <c r="G78" s="35">
        <f t="shared" ref="G78:G95" si="22">+A78*C78</f>
        <v>154000</v>
      </c>
      <c r="H78" s="35"/>
      <c r="I78" s="35">
        <f t="shared" ref="I78:I95" si="23">+G78+I77</f>
        <v>237512000</v>
      </c>
      <c r="K78">
        <f t="shared" ref="K78:K95" si="24">$E$95-E78</f>
        <v>18</v>
      </c>
      <c r="M78" s="23">
        <f t="shared" ref="M78:M95" si="25">(A78*K78)+I78</f>
        <v>238898000</v>
      </c>
      <c r="O78" s="24">
        <f t="shared" ref="O78:O95" si="26">M78/$M$95</f>
        <v>0.996492018403347</v>
      </c>
      <c r="Q78" s="33">
        <f t="shared" si="19"/>
        <v>488.26</v>
      </c>
      <c r="R78" s="33"/>
      <c r="S78" s="33">
        <f t="shared" si="20"/>
        <v>17.920000000000002</v>
      </c>
      <c r="T78" s="33"/>
      <c r="U78" s="33"/>
      <c r="V78" s="33">
        <f t="shared" si="13"/>
        <v>64.98</v>
      </c>
      <c r="W78" s="33">
        <f t="shared" si="15"/>
        <v>98.7</v>
      </c>
      <c r="X78" s="33">
        <f t="shared" si="17"/>
        <v>156</v>
      </c>
      <c r="Y78" s="33">
        <f t="shared" si="18"/>
        <v>150.66</v>
      </c>
      <c r="Z78" s="33"/>
    </row>
    <row r="79" spans="1:26">
      <c r="A79">
        <f>+'5-8" W R'!E70*1000</f>
        <v>80000</v>
      </c>
      <c r="C79">
        <f>+'5-8" W R'!R70</f>
        <v>1</v>
      </c>
      <c r="E79">
        <f t="shared" si="21"/>
        <v>60505</v>
      </c>
      <c r="G79" s="35">
        <f t="shared" si="22"/>
        <v>80000</v>
      </c>
      <c r="H79" s="35"/>
      <c r="I79" s="35">
        <f t="shared" si="23"/>
        <v>237592000</v>
      </c>
      <c r="K79">
        <f t="shared" si="24"/>
        <v>17</v>
      </c>
      <c r="M79" s="23">
        <f t="shared" si="25"/>
        <v>238952000</v>
      </c>
      <c r="O79" s="24">
        <f t="shared" si="26"/>
        <v>0.99671726335723432</v>
      </c>
      <c r="Q79" s="33">
        <f t="shared" si="19"/>
        <v>252.5</v>
      </c>
      <c r="R79" s="33"/>
      <c r="S79" s="33">
        <f t="shared" si="20"/>
        <v>8.9600000000000009</v>
      </c>
      <c r="T79" s="33"/>
      <c r="U79" s="33"/>
      <c r="V79" s="33">
        <f t="shared" si="13"/>
        <v>32.49</v>
      </c>
      <c r="W79" s="33">
        <f t="shared" si="15"/>
        <v>49.35</v>
      </c>
      <c r="X79" s="33">
        <f t="shared" si="17"/>
        <v>78</v>
      </c>
      <c r="Y79" s="33">
        <f t="shared" si="18"/>
        <v>83.7</v>
      </c>
      <c r="Z79" s="33"/>
    </row>
    <row r="80" spans="1:26">
      <c r="A80">
        <f>+'5-8" W R'!E71*1000</f>
        <v>81000</v>
      </c>
      <c r="C80">
        <f>+'5-8" W R'!R71</f>
        <v>1</v>
      </c>
      <c r="E80">
        <f t="shared" si="21"/>
        <v>60506</v>
      </c>
      <c r="G80" s="35">
        <f t="shared" si="22"/>
        <v>81000</v>
      </c>
      <c r="H80" s="35"/>
      <c r="I80" s="35">
        <f t="shared" si="23"/>
        <v>237673000</v>
      </c>
      <c r="K80">
        <f t="shared" si="24"/>
        <v>16</v>
      </c>
      <c r="M80" s="23">
        <f t="shared" si="25"/>
        <v>238969000</v>
      </c>
      <c r="O80" s="24">
        <f t="shared" si="26"/>
        <v>0.9967881738056803</v>
      </c>
      <c r="Q80" s="33">
        <f t="shared" si="19"/>
        <v>255.29000000000002</v>
      </c>
      <c r="R80" s="33"/>
      <c r="S80" s="33">
        <f t="shared" si="20"/>
        <v>8.9600000000000009</v>
      </c>
      <c r="T80" s="33"/>
      <c r="U80" s="33"/>
      <c r="V80" s="33">
        <f t="shared" si="13"/>
        <v>32.49</v>
      </c>
      <c r="W80" s="33">
        <f t="shared" si="15"/>
        <v>49.35</v>
      </c>
      <c r="X80" s="33">
        <f t="shared" si="17"/>
        <v>78</v>
      </c>
      <c r="Y80" s="33">
        <f t="shared" si="18"/>
        <v>86.49</v>
      </c>
      <c r="Z80" s="33"/>
    </row>
    <row r="81" spans="1:26">
      <c r="A81">
        <f>+'5-8" W R'!E72*1000</f>
        <v>83000</v>
      </c>
      <c r="C81">
        <f>+'5-8" W R'!R72</f>
        <v>1</v>
      </c>
      <c r="E81">
        <f t="shared" si="21"/>
        <v>60507</v>
      </c>
      <c r="G81" s="35">
        <f t="shared" si="22"/>
        <v>83000</v>
      </c>
      <c r="H81" s="35"/>
      <c r="I81" s="35">
        <f t="shared" si="23"/>
        <v>237756000</v>
      </c>
      <c r="K81">
        <f t="shared" si="24"/>
        <v>15</v>
      </c>
      <c r="M81" s="23">
        <f t="shared" si="25"/>
        <v>239001000</v>
      </c>
      <c r="O81" s="24">
        <f t="shared" si="26"/>
        <v>0.9969216522968728</v>
      </c>
      <c r="Q81" s="33">
        <f t="shared" si="19"/>
        <v>260.87</v>
      </c>
      <c r="R81" s="33"/>
      <c r="S81" s="33">
        <f t="shared" si="20"/>
        <v>8.9600000000000009</v>
      </c>
      <c r="T81" s="33"/>
      <c r="U81" s="33"/>
      <c r="V81" s="33">
        <f t="shared" si="13"/>
        <v>32.49</v>
      </c>
      <c r="W81" s="33">
        <f t="shared" si="15"/>
        <v>49.35</v>
      </c>
      <c r="X81" s="33">
        <f t="shared" si="17"/>
        <v>78</v>
      </c>
      <c r="Y81" s="33">
        <f t="shared" si="18"/>
        <v>92.070000000000007</v>
      </c>
      <c r="Z81" s="33"/>
    </row>
    <row r="82" spans="1:26">
      <c r="A82">
        <f>+'5-8" W R'!E73*1000</f>
        <v>85000</v>
      </c>
      <c r="C82">
        <f>+'5-8" W R'!R73</f>
        <v>1</v>
      </c>
      <c r="E82">
        <f t="shared" si="21"/>
        <v>60508</v>
      </c>
      <c r="G82" s="35">
        <f t="shared" si="22"/>
        <v>85000</v>
      </c>
      <c r="H82" s="35"/>
      <c r="I82" s="35">
        <f t="shared" si="23"/>
        <v>237841000</v>
      </c>
      <c r="K82">
        <f t="shared" si="24"/>
        <v>14</v>
      </c>
      <c r="M82" s="23">
        <f t="shared" si="25"/>
        <v>239031000</v>
      </c>
      <c r="O82" s="24">
        <f t="shared" si="26"/>
        <v>0.99704678838236582</v>
      </c>
      <c r="Q82" s="33">
        <f t="shared" si="19"/>
        <v>266.45000000000005</v>
      </c>
      <c r="R82" s="33"/>
      <c r="S82" s="33">
        <f t="shared" si="20"/>
        <v>8.9600000000000009</v>
      </c>
      <c r="T82" s="33"/>
      <c r="U82" s="33"/>
      <c r="V82" s="33">
        <f t="shared" si="13"/>
        <v>32.49</v>
      </c>
      <c r="W82" s="33">
        <f t="shared" si="15"/>
        <v>49.35</v>
      </c>
      <c r="X82" s="33">
        <f t="shared" si="17"/>
        <v>78</v>
      </c>
      <c r="Y82" s="33">
        <f t="shared" si="18"/>
        <v>97.65</v>
      </c>
      <c r="Z82" s="33"/>
    </row>
    <row r="83" spans="1:26">
      <c r="A83">
        <f>+'5-8" W R'!E74*1000</f>
        <v>93000</v>
      </c>
      <c r="C83">
        <f>+'5-8" W R'!R74</f>
        <v>1</v>
      </c>
      <c r="E83">
        <f t="shared" si="21"/>
        <v>60509</v>
      </c>
      <c r="G83" s="35">
        <f t="shared" si="22"/>
        <v>93000</v>
      </c>
      <c r="H83" s="35"/>
      <c r="I83" s="35">
        <f t="shared" si="23"/>
        <v>237934000</v>
      </c>
      <c r="K83">
        <f t="shared" si="24"/>
        <v>13</v>
      </c>
      <c r="M83" s="23">
        <f t="shared" si="25"/>
        <v>239143000</v>
      </c>
      <c r="O83" s="24">
        <f t="shared" si="26"/>
        <v>0.99751396310153961</v>
      </c>
      <c r="Q83" s="33">
        <f t="shared" si="19"/>
        <v>288.77</v>
      </c>
      <c r="R83" s="33"/>
      <c r="S83" s="33">
        <f t="shared" si="20"/>
        <v>8.9600000000000009</v>
      </c>
      <c r="T83" s="33"/>
      <c r="U83" s="33"/>
      <c r="V83" s="33">
        <f t="shared" si="13"/>
        <v>32.49</v>
      </c>
      <c r="W83" s="33">
        <f t="shared" si="15"/>
        <v>49.35</v>
      </c>
      <c r="X83" s="33">
        <f t="shared" si="17"/>
        <v>78</v>
      </c>
      <c r="Y83" s="33">
        <f t="shared" si="18"/>
        <v>119.97</v>
      </c>
      <c r="Z83" s="33"/>
    </row>
    <row r="84" spans="1:26">
      <c r="A84">
        <f>+'5-8" W R'!E75*1000</f>
        <v>98000</v>
      </c>
      <c r="C84">
        <f>+'5-8" W R'!R75</f>
        <v>1</v>
      </c>
      <c r="E84">
        <f t="shared" si="21"/>
        <v>60510</v>
      </c>
      <c r="G84" s="35">
        <f t="shared" si="22"/>
        <v>98000</v>
      </c>
      <c r="H84" s="35"/>
      <c r="I84" s="35">
        <f t="shared" si="23"/>
        <v>238032000</v>
      </c>
      <c r="K84">
        <f t="shared" si="24"/>
        <v>12</v>
      </c>
      <c r="M84" s="23">
        <f t="shared" si="25"/>
        <v>239208000</v>
      </c>
      <c r="O84" s="24">
        <f t="shared" si="26"/>
        <v>0.99778509128677439</v>
      </c>
      <c r="Q84" s="33">
        <f t="shared" si="19"/>
        <v>302.72000000000003</v>
      </c>
      <c r="R84" s="33"/>
      <c r="S84" s="33">
        <f t="shared" si="20"/>
        <v>8.9600000000000009</v>
      </c>
      <c r="T84" s="33"/>
      <c r="U84" s="33"/>
      <c r="V84" s="33">
        <f t="shared" si="13"/>
        <v>32.49</v>
      </c>
      <c r="W84" s="33">
        <f t="shared" si="15"/>
        <v>49.35</v>
      </c>
      <c r="X84" s="33">
        <f t="shared" si="17"/>
        <v>78</v>
      </c>
      <c r="Y84" s="33">
        <f t="shared" si="18"/>
        <v>133.92000000000002</v>
      </c>
      <c r="Z84" s="33"/>
    </row>
    <row r="85" spans="1:26">
      <c r="A85">
        <f>+'5-8" W R'!E76*1000</f>
        <v>99000</v>
      </c>
      <c r="C85">
        <f>+'5-8" W R'!R76</f>
        <v>2</v>
      </c>
      <c r="E85">
        <f t="shared" si="21"/>
        <v>60512</v>
      </c>
      <c r="G85" s="35">
        <f t="shared" si="22"/>
        <v>198000</v>
      </c>
      <c r="H85" s="35"/>
      <c r="I85" s="35">
        <f t="shared" si="23"/>
        <v>238230000</v>
      </c>
      <c r="K85">
        <f t="shared" si="24"/>
        <v>10</v>
      </c>
      <c r="M85" s="23">
        <f t="shared" si="25"/>
        <v>239220000</v>
      </c>
      <c r="O85" s="24">
        <f t="shared" si="26"/>
        <v>0.99783514572097154</v>
      </c>
      <c r="Q85" s="33">
        <f t="shared" si="19"/>
        <v>611.02</v>
      </c>
      <c r="R85" s="33"/>
      <c r="S85" s="33">
        <f t="shared" si="20"/>
        <v>17.920000000000002</v>
      </c>
      <c r="T85" s="33"/>
      <c r="U85" s="33"/>
      <c r="V85" s="33">
        <f t="shared" si="13"/>
        <v>64.98</v>
      </c>
      <c r="W85" s="33">
        <f t="shared" si="15"/>
        <v>98.7</v>
      </c>
      <c r="X85" s="33">
        <f t="shared" si="17"/>
        <v>156</v>
      </c>
      <c r="Y85" s="33">
        <f t="shared" si="18"/>
        <v>273.42</v>
      </c>
      <c r="Z85" s="33"/>
    </row>
    <row r="86" spans="1:26">
      <c r="A86">
        <f>+'5-8" W R'!E77*1000</f>
        <v>101000</v>
      </c>
      <c r="C86">
        <f>+'5-8" W R'!R77</f>
        <v>1</v>
      </c>
      <c r="E86">
        <f t="shared" si="21"/>
        <v>60513</v>
      </c>
      <c r="G86" s="35">
        <f t="shared" si="22"/>
        <v>101000</v>
      </c>
      <c r="H86" s="35"/>
      <c r="I86" s="35">
        <f t="shared" si="23"/>
        <v>238331000</v>
      </c>
      <c r="K86">
        <f t="shared" si="24"/>
        <v>9</v>
      </c>
      <c r="M86" s="23">
        <f t="shared" si="25"/>
        <v>239240000</v>
      </c>
      <c r="O86" s="24">
        <f t="shared" si="26"/>
        <v>0.99791856977796689</v>
      </c>
      <c r="Q86" s="33">
        <f t="shared" si="19"/>
        <v>310.85000000000002</v>
      </c>
      <c r="R86" s="33"/>
      <c r="S86" s="33">
        <f t="shared" si="20"/>
        <v>8.9600000000000009</v>
      </c>
      <c r="T86" s="33"/>
      <c r="U86" s="33"/>
      <c r="V86" s="33">
        <f t="shared" si="13"/>
        <v>32.49</v>
      </c>
      <c r="W86" s="33">
        <f t="shared" si="15"/>
        <v>49.35</v>
      </c>
      <c r="X86" s="33">
        <f t="shared" si="17"/>
        <v>78</v>
      </c>
      <c r="Y86" s="33">
        <f>+$S$7*50*C86</f>
        <v>139.5</v>
      </c>
      <c r="Z86" s="33">
        <f>$S$8*((A86-100000)/1000)*C86</f>
        <v>2.5499999999999998</v>
      </c>
    </row>
    <row r="87" spans="1:26">
      <c r="A87">
        <f>+'5-8" W R'!E78*1000</f>
        <v>112000</v>
      </c>
      <c r="C87">
        <f>+'5-8" W R'!R78</f>
        <v>1</v>
      </c>
      <c r="E87">
        <f t="shared" si="21"/>
        <v>60514</v>
      </c>
      <c r="G87" s="35">
        <f t="shared" si="22"/>
        <v>112000</v>
      </c>
      <c r="H87" s="35"/>
      <c r="I87" s="35">
        <f t="shared" si="23"/>
        <v>238443000</v>
      </c>
      <c r="K87">
        <f t="shared" si="24"/>
        <v>8</v>
      </c>
      <c r="M87" s="23">
        <f t="shared" si="25"/>
        <v>239339000</v>
      </c>
      <c r="O87" s="24">
        <f t="shared" si="26"/>
        <v>0.99833151886009364</v>
      </c>
      <c r="Q87" s="33">
        <f t="shared" si="19"/>
        <v>338.90000000000003</v>
      </c>
      <c r="R87" s="33"/>
      <c r="S87" s="33">
        <f t="shared" si="20"/>
        <v>8.9600000000000009</v>
      </c>
      <c r="T87" s="33"/>
      <c r="U87" s="33"/>
      <c r="V87" s="33">
        <f t="shared" ref="V87:V95" si="27">+$S$4*9*C87</f>
        <v>32.49</v>
      </c>
      <c r="W87" s="33">
        <f t="shared" si="15"/>
        <v>49.35</v>
      </c>
      <c r="X87" s="33">
        <f t="shared" si="17"/>
        <v>78</v>
      </c>
      <c r="Y87" s="33">
        <f t="shared" ref="Y87:Y95" si="28">+$S$7*50*C87</f>
        <v>139.5</v>
      </c>
      <c r="Z87" s="33">
        <f t="shared" ref="Z87:Z95" si="29">$S$8*((A87-100000)/1000)*C87</f>
        <v>30.599999999999998</v>
      </c>
    </row>
    <row r="88" spans="1:26">
      <c r="A88">
        <f>+'5-8" W R'!E79*1000</f>
        <v>116000</v>
      </c>
      <c r="C88">
        <f>+'5-8" W R'!R79</f>
        <v>1</v>
      </c>
      <c r="E88">
        <f t="shared" si="21"/>
        <v>60515</v>
      </c>
      <c r="G88" s="35">
        <f t="shared" si="22"/>
        <v>116000</v>
      </c>
      <c r="H88" s="35"/>
      <c r="I88" s="35">
        <f t="shared" si="23"/>
        <v>238559000</v>
      </c>
      <c r="K88">
        <f t="shared" si="24"/>
        <v>7</v>
      </c>
      <c r="M88" s="23">
        <f t="shared" si="25"/>
        <v>239371000</v>
      </c>
      <c r="O88" s="24">
        <f t="shared" si="26"/>
        <v>0.99846499735128624</v>
      </c>
      <c r="Q88" s="33">
        <f t="shared" si="19"/>
        <v>349.1</v>
      </c>
      <c r="R88" s="33"/>
      <c r="S88" s="33">
        <f t="shared" si="20"/>
        <v>8.9600000000000009</v>
      </c>
      <c r="T88" s="33"/>
      <c r="U88" s="33"/>
      <c r="V88" s="33">
        <f t="shared" si="27"/>
        <v>32.49</v>
      </c>
      <c r="W88" s="33">
        <f t="shared" si="15"/>
        <v>49.35</v>
      </c>
      <c r="X88" s="33">
        <f t="shared" si="17"/>
        <v>78</v>
      </c>
      <c r="Y88" s="33">
        <f t="shared" si="28"/>
        <v>139.5</v>
      </c>
      <c r="Z88" s="33">
        <f t="shared" si="29"/>
        <v>40.799999999999997</v>
      </c>
    </row>
    <row r="89" spans="1:26">
      <c r="A89">
        <f>+'5-8" W R'!E80*1000</f>
        <v>132000</v>
      </c>
      <c r="C89">
        <f>+'5-8" W R'!R80</f>
        <v>1</v>
      </c>
      <c r="E89">
        <f t="shared" si="21"/>
        <v>60516</v>
      </c>
      <c r="G89" s="35">
        <f t="shared" si="22"/>
        <v>132000</v>
      </c>
      <c r="H89" s="35"/>
      <c r="I89" s="35">
        <f t="shared" si="23"/>
        <v>238691000</v>
      </c>
      <c r="K89">
        <f t="shared" si="24"/>
        <v>6</v>
      </c>
      <c r="M89" s="23">
        <f t="shared" si="25"/>
        <v>239483000</v>
      </c>
      <c r="O89" s="24">
        <f t="shared" si="26"/>
        <v>0.99893217207045992</v>
      </c>
      <c r="Q89" s="33">
        <f t="shared" si="19"/>
        <v>389.9</v>
      </c>
      <c r="R89" s="33"/>
      <c r="S89" s="33">
        <f t="shared" si="20"/>
        <v>8.9600000000000009</v>
      </c>
      <c r="T89" s="33"/>
      <c r="U89" s="33"/>
      <c r="V89" s="33">
        <f t="shared" si="27"/>
        <v>32.49</v>
      </c>
      <c r="W89" s="33">
        <f t="shared" si="15"/>
        <v>49.35</v>
      </c>
      <c r="X89" s="33">
        <f t="shared" si="17"/>
        <v>78</v>
      </c>
      <c r="Y89" s="33">
        <f t="shared" si="28"/>
        <v>139.5</v>
      </c>
      <c r="Z89" s="33">
        <f t="shared" si="29"/>
        <v>81.599999999999994</v>
      </c>
    </row>
    <row r="90" spans="1:26">
      <c r="A90">
        <f>+'5-8" W R'!E81*1000</f>
        <v>136000</v>
      </c>
      <c r="C90">
        <f>+'5-8" W R'!R81</f>
        <v>1</v>
      </c>
      <c r="E90">
        <f t="shared" si="21"/>
        <v>60517</v>
      </c>
      <c r="G90" s="35">
        <f t="shared" si="22"/>
        <v>136000</v>
      </c>
      <c r="H90" s="35"/>
      <c r="I90" s="35">
        <f t="shared" si="23"/>
        <v>238827000</v>
      </c>
      <c r="K90">
        <f t="shared" si="24"/>
        <v>5</v>
      </c>
      <c r="M90" s="23">
        <f t="shared" si="25"/>
        <v>239507000</v>
      </c>
      <c r="O90" s="24">
        <f t="shared" si="26"/>
        <v>0.99903228093885432</v>
      </c>
      <c r="Q90" s="33">
        <f t="shared" si="19"/>
        <v>400.1</v>
      </c>
      <c r="R90" s="33"/>
      <c r="S90" s="33">
        <f t="shared" si="20"/>
        <v>8.9600000000000009</v>
      </c>
      <c r="T90" s="33"/>
      <c r="U90" s="33"/>
      <c r="V90" s="33">
        <f t="shared" si="27"/>
        <v>32.49</v>
      </c>
      <c r="W90" s="33">
        <f t="shared" si="15"/>
        <v>49.35</v>
      </c>
      <c r="X90" s="33">
        <f t="shared" si="17"/>
        <v>78</v>
      </c>
      <c r="Y90" s="33">
        <f t="shared" si="28"/>
        <v>139.5</v>
      </c>
      <c r="Z90" s="33">
        <f t="shared" si="29"/>
        <v>91.8</v>
      </c>
    </row>
    <row r="91" spans="1:26">
      <c r="A91">
        <f>+'5-8" W R'!E82*1000</f>
        <v>160000</v>
      </c>
      <c r="C91">
        <f>+'5-8" W R'!R82</f>
        <v>1</v>
      </c>
      <c r="E91">
        <f t="shared" si="21"/>
        <v>60518</v>
      </c>
      <c r="G91" s="35">
        <f t="shared" si="22"/>
        <v>160000</v>
      </c>
      <c r="H91" s="35"/>
      <c r="I91" s="35">
        <f t="shared" si="23"/>
        <v>238987000</v>
      </c>
      <c r="K91">
        <f t="shared" si="24"/>
        <v>4</v>
      </c>
      <c r="M91" s="23">
        <f t="shared" si="25"/>
        <v>239627000</v>
      </c>
      <c r="O91" s="24">
        <f t="shared" si="26"/>
        <v>0.99953282528082621</v>
      </c>
      <c r="Q91" s="33">
        <f t="shared" si="19"/>
        <v>461.3</v>
      </c>
      <c r="R91" s="33"/>
      <c r="S91" s="33">
        <f t="shared" si="20"/>
        <v>8.9600000000000009</v>
      </c>
      <c r="T91" s="33"/>
      <c r="U91" s="33"/>
      <c r="V91" s="33">
        <f t="shared" si="27"/>
        <v>32.49</v>
      </c>
      <c r="W91" s="33">
        <f t="shared" si="15"/>
        <v>49.35</v>
      </c>
      <c r="X91" s="33">
        <f t="shared" si="17"/>
        <v>78</v>
      </c>
      <c r="Y91" s="33">
        <f t="shared" si="28"/>
        <v>139.5</v>
      </c>
      <c r="Z91" s="33">
        <f t="shared" si="29"/>
        <v>153</v>
      </c>
    </row>
    <row r="92" spans="1:26">
      <c r="A92">
        <f>+'5-8" W R'!E83*1000</f>
        <v>176000</v>
      </c>
      <c r="C92">
        <f>+'5-8" W R'!R83</f>
        <v>1</v>
      </c>
      <c r="E92">
        <f t="shared" si="21"/>
        <v>60519</v>
      </c>
      <c r="G92" s="35">
        <f t="shared" si="22"/>
        <v>176000</v>
      </c>
      <c r="H92" s="35"/>
      <c r="I92" s="35">
        <f t="shared" si="23"/>
        <v>239163000</v>
      </c>
      <c r="K92">
        <f t="shared" si="24"/>
        <v>3</v>
      </c>
      <c r="M92" s="23">
        <f t="shared" si="25"/>
        <v>239691000</v>
      </c>
      <c r="O92" s="24">
        <f t="shared" si="26"/>
        <v>0.9997997822632112</v>
      </c>
      <c r="Q92" s="33">
        <f t="shared" si="19"/>
        <v>502.1</v>
      </c>
      <c r="R92" s="33"/>
      <c r="S92" s="33">
        <f t="shared" si="20"/>
        <v>8.9600000000000009</v>
      </c>
      <c r="T92" s="33"/>
      <c r="U92" s="33"/>
      <c r="V92" s="33">
        <f t="shared" si="27"/>
        <v>32.49</v>
      </c>
      <c r="W92" s="33">
        <f t="shared" si="15"/>
        <v>49.35</v>
      </c>
      <c r="X92" s="33">
        <f t="shared" si="17"/>
        <v>78</v>
      </c>
      <c r="Y92" s="33">
        <f t="shared" si="28"/>
        <v>139.5</v>
      </c>
      <c r="Z92" s="33">
        <f t="shared" si="29"/>
        <v>193.79999999999998</v>
      </c>
    </row>
    <row r="93" spans="1:26">
      <c r="A93">
        <f>+'5-8" W R'!E84*1000</f>
        <v>180000</v>
      </c>
      <c r="C93">
        <f>+'5-8" W R'!R84</f>
        <v>1</v>
      </c>
      <c r="E93">
        <f t="shared" si="21"/>
        <v>60520</v>
      </c>
      <c r="G93" s="35">
        <f t="shared" si="22"/>
        <v>180000</v>
      </c>
      <c r="H93" s="35"/>
      <c r="I93" s="35">
        <f t="shared" si="23"/>
        <v>239343000</v>
      </c>
      <c r="K93">
        <f t="shared" si="24"/>
        <v>2</v>
      </c>
      <c r="M93" s="23">
        <f t="shared" si="25"/>
        <v>239703000</v>
      </c>
      <c r="O93" s="24">
        <f t="shared" si="26"/>
        <v>0.99984983669740846</v>
      </c>
      <c r="Q93" s="33">
        <f t="shared" si="19"/>
        <v>512.29999999999995</v>
      </c>
      <c r="R93" s="33"/>
      <c r="S93" s="33">
        <f t="shared" si="20"/>
        <v>8.9600000000000009</v>
      </c>
      <c r="T93" s="33"/>
      <c r="U93" s="33"/>
      <c r="V93" s="33">
        <f t="shared" si="27"/>
        <v>32.49</v>
      </c>
      <c r="W93" s="33">
        <f t="shared" si="15"/>
        <v>49.35</v>
      </c>
      <c r="X93" s="33">
        <f t="shared" si="17"/>
        <v>78</v>
      </c>
      <c r="Y93" s="33">
        <f t="shared" si="28"/>
        <v>139.5</v>
      </c>
      <c r="Z93" s="33">
        <f t="shared" si="29"/>
        <v>204</v>
      </c>
    </row>
    <row r="94" spans="1:26">
      <c r="A94">
        <f>+'5-8" W R'!E85*1000</f>
        <v>185000</v>
      </c>
      <c r="C94">
        <f>+'5-8" W R'!R85</f>
        <v>1</v>
      </c>
      <c r="E94">
        <f t="shared" si="21"/>
        <v>60521</v>
      </c>
      <c r="G94" s="35">
        <f t="shared" si="22"/>
        <v>185000</v>
      </c>
      <c r="H94" s="35"/>
      <c r="I94" s="35">
        <f t="shared" si="23"/>
        <v>239528000</v>
      </c>
      <c r="K94">
        <f t="shared" si="24"/>
        <v>1</v>
      </c>
      <c r="M94" s="23">
        <f t="shared" si="25"/>
        <v>239713000</v>
      </c>
      <c r="O94" s="24">
        <f t="shared" si="26"/>
        <v>0.99989154872590613</v>
      </c>
      <c r="Q94" s="33">
        <f t="shared" si="19"/>
        <v>525.04999999999995</v>
      </c>
      <c r="R94" s="33"/>
      <c r="S94" s="33">
        <f t="shared" si="20"/>
        <v>8.9600000000000009</v>
      </c>
      <c r="T94" s="33"/>
      <c r="U94" s="33"/>
      <c r="V94" s="33">
        <f t="shared" si="27"/>
        <v>32.49</v>
      </c>
      <c r="W94" s="33">
        <f t="shared" si="15"/>
        <v>49.35</v>
      </c>
      <c r="X94" s="33">
        <f t="shared" si="17"/>
        <v>78</v>
      </c>
      <c r="Y94" s="33">
        <f t="shared" si="28"/>
        <v>139.5</v>
      </c>
      <c r="Z94" s="33">
        <f t="shared" si="29"/>
        <v>216.74999999999997</v>
      </c>
    </row>
    <row r="95" spans="1:26">
      <c r="A95">
        <f>+'5-8" W R'!E86*1000</f>
        <v>211000</v>
      </c>
      <c r="C95">
        <f>+'5-8" W R'!R86</f>
        <v>1</v>
      </c>
      <c r="E95">
        <f t="shared" si="21"/>
        <v>60522</v>
      </c>
      <c r="G95" s="35">
        <f t="shared" si="22"/>
        <v>211000</v>
      </c>
      <c r="H95" s="35"/>
      <c r="I95" s="35">
        <f t="shared" si="23"/>
        <v>239739000</v>
      </c>
      <c r="K95">
        <f t="shared" si="24"/>
        <v>0</v>
      </c>
      <c r="M95" s="23">
        <f t="shared" si="25"/>
        <v>239739000</v>
      </c>
      <c r="O95" s="24">
        <f t="shared" si="26"/>
        <v>1</v>
      </c>
      <c r="Q95" s="33">
        <f t="shared" si="19"/>
        <v>591.34999999999991</v>
      </c>
      <c r="R95" s="33"/>
      <c r="S95" s="33">
        <f t="shared" si="20"/>
        <v>8.9600000000000009</v>
      </c>
      <c r="T95" s="33"/>
      <c r="U95" s="33"/>
      <c r="V95" s="33">
        <f t="shared" si="27"/>
        <v>32.49</v>
      </c>
      <c r="W95" s="33">
        <f t="shared" si="15"/>
        <v>49.35</v>
      </c>
      <c r="X95" s="33">
        <f t="shared" si="17"/>
        <v>78</v>
      </c>
      <c r="Y95" s="33">
        <f t="shared" si="28"/>
        <v>139.5</v>
      </c>
      <c r="Z95" s="33">
        <f t="shared" si="29"/>
        <v>283.04999999999995</v>
      </c>
    </row>
    <row r="97" spans="17:26">
      <c r="Q97" s="33">
        <f>SUM(Q12:Q96)</f>
        <v>1199185.1500000006</v>
      </c>
      <c r="S97" s="33">
        <f>SUM(S12:S96)</f>
        <v>542277.1199999993</v>
      </c>
      <c r="V97" s="33">
        <f>SUM(V12:V96)</f>
        <v>603776.1099999994</v>
      </c>
      <c r="W97" s="33">
        <f>SUM(W12:W96)</f>
        <v>40891.409999999945</v>
      </c>
      <c r="X97" s="33">
        <f>SUM(X12:X96)</f>
        <v>7862.4</v>
      </c>
      <c r="Y97" s="33">
        <f>SUM(Y12:Y96)</f>
        <v>3080.1600000000003</v>
      </c>
      <c r="Z97" s="33">
        <f>SUM(Z12:Z96)</f>
        <v>1297.9499999999998</v>
      </c>
    </row>
    <row r="99" spans="17:26">
      <c r="S99" s="212">
        <f>+S97/S2</f>
        <v>60521.999999999913</v>
      </c>
      <c r="T99" s="212"/>
      <c r="U99" s="212"/>
      <c r="V99" s="212">
        <f>+V97/S4</f>
        <v>167250.99999999985</v>
      </c>
      <c r="W99" s="212">
        <f>+W97/S5</f>
        <v>12428.999999999984</v>
      </c>
      <c r="X99" s="212">
        <f>+X97/S6</f>
        <v>2520</v>
      </c>
      <c r="Y99" s="212">
        <f>+Y97/S7</f>
        <v>1104</v>
      </c>
      <c r="Z99" s="212">
        <f>+Z97/S8</f>
        <v>508.99999999999994</v>
      </c>
    </row>
  </sheetData>
  <pageMargins left="0.7" right="0.7" top="0.75" bottom="0.75" header="0.3" footer="0.3"/>
  <pageSetup scale="9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6"/>
  <sheetViews>
    <sheetView workbookViewId="0">
      <selection sqref="A1:XFD1"/>
    </sheetView>
  </sheetViews>
  <sheetFormatPr defaultRowHeight="12.75"/>
  <cols>
    <col min="2" max="2" width="41" bestFit="1" customWidth="1"/>
  </cols>
  <sheetData>
    <row r="1" spans="1:18" s="1" customFormat="1" ht="12.75" customHeight="1">
      <c r="A1" s="1" t="s">
        <v>56</v>
      </c>
      <c r="B1" s="1" t="s">
        <v>55</v>
      </c>
      <c r="C1" s="1" t="s">
        <v>0</v>
      </c>
      <c r="D1" s="1" t="s">
        <v>54</v>
      </c>
      <c r="E1" s="1" t="s">
        <v>302</v>
      </c>
      <c r="F1" s="3" t="s">
        <v>1</v>
      </c>
      <c r="G1" s="3" t="s">
        <v>2</v>
      </c>
      <c r="H1" s="3" t="s">
        <v>3</v>
      </c>
      <c r="I1" s="3" t="s">
        <v>4</v>
      </c>
      <c r="J1" s="3" t="s">
        <v>5</v>
      </c>
      <c r="K1" s="3" t="s">
        <v>6</v>
      </c>
      <c r="L1" s="3" t="s">
        <v>7</v>
      </c>
      <c r="M1" s="3" t="s">
        <v>8</v>
      </c>
      <c r="N1" s="3" t="s">
        <v>9</v>
      </c>
      <c r="O1" s="3" t="s">
        <v>10</v>
      </c>
      <c r="P1" s="3" t="s">
        <v>11</v>
      </c>
      <c r="Q1" s="3" t="s">
        <v>12</v>
      </c>
      <c r="R1" s="1" t="s">
        <v>13</v>
      </c>
    </row>
    <row r="3" spans="1:18" s="1" customFormat="1" ht="12.75" customHeight="1">
      <c r="A3" s="3" t="s">
        <v>14</v>
      </c>
      <c r="B3" s="3" t="s">
        <v>15</v>
      </c>
      <c r="C3" s="3" t="s">
        <v>29</v>
      </c>
      <c r="D3" s="3" t="s">
        <v>18</v>
      </c>
      <c r="E3" s="3" t="s">
        <v>57</v>
      </c>
      <c r="F3" s="2">
        <v>1</v>
      </c>
      <c r="G3" s="2">
        <v>1</v>
      </c>
      <c r="H3" s="2">
        <v>1</v>
      </c>
      <c r="J3" s="2">
        <v>1</v>
      </c>
      <c r="K3" s="2">
        <v>1</v>
      </c>
      <c r="L3" s="2">
        <v>1</v>
      </c>
      <c r="M3" s="2">
        <v>1</v>
      </c>
      <c r="O3" s="2">
        <v>1</v>
      </c>
      <c r="P3" s="2">
        <v>1</v>
      </c>
      <c r="Q3" s="2">
        <v>1</v>
      </c>
      <c r="R3" s="2">
        <v>10</v>
      </c>
    </row>
    <row r="4" spans="1:18" s="1" customFormat="1" ht="12.75" customHeight="1">
      <c r="A4" s="3" t="s">
        <v>14</v>
      </c>
      <c r="B4" s="3" t="s">
        <v>15</v>
      </c>
      <c r="C4" s="3" t="s">
        <v>29</v>
      </c>
      <c r="D4" s="3" t="s">
        <v>18</v>
      </c>
      <c r="E4" s="3" t="s">
        <v>17</v>
      </c>
      <c r="I4" s="2">
        <v>1</v>
      </c>
      <c r="M4" s="2">
        <v>1</v>
      </c>
      <c r="R4" s="2">
        <v>2</v>
      </c>
    </row>
    <row r="5" spans="1:18" s="1" customFormat="1" ht="12.75" customHeight="1">
      <c r="A5" s="3" t="s">
        <v>14</v>
      </c>
      <c r="B5" s="3" t="s">
        <v>15</v>
      </c>
      <c r="C5" s="3" t="s">
        <v>29</v>
      </c>
      <c r="D5" s="3" t="s">
        <v>18</v>
      </c>
      <c r="E5" s="3" t="s">
        <v>42</v>
      </c>
      <c r="F5" s="2">
        <v>1</v>
      </c>
      <c r="H5" s="2">
        <v>1</v>
      </c>
      <c r="N5" s="2">
        <v>1</v>
      </c>
      <c r="R5" s="2">
        <v>3</v>
      </c>
    </row>
    <row r="6" spans="1:18" s="1" customFormat="1" ht="12.75" customHeight="1">
      <c r="A6" s="3" t="s">
        <v>14</v>
      </c>
      <c r="B6" s="3" t="s">
        <v>15</v>
      </c>
      <c r="C6" s="3" t="s">
        <v>29</v>
      </c>
      <c r="D6" s="3" t="s">
        <v>18</v>
      </c>
      <c r="E6" s="3" t="s">
        <v>41</v>
      </c>
      <c r="F6" s="2">
        <v>1</v>
      </c>
      <c r="G6" s="2">
        <v>1</v>
      </c>
      <c r="H6" s="2">
        <v>1</v>
      </c>
      <c r="I6" s="2">
        <v>1</v>
      </c>
      <c r="J6" s="2">
        <v>1</v>
      </c>
      <c r="K6" s="2">
        <v>1</v>
      </c>
      <c r="R6" s="2">
        <v>6</v>
      </c>
    </row>
    <row r="7" spans="1:18" s="1" customFormat="1" ht="12.75" customHeight="1">
      <c r="A7" s="3" t="s">
        <v>14</v>
      </c>
      <c r="B7" s="3" t="s">
        <v>15</v>
      </c>
      <c r="C7" s="3" t="s">
        <v>29</v>
      </c>
      <c r="D7" s="3" t="s">
        <v>18</v>
      </c>
      <c r="E7" s="3" t="s">
        <v>38</v>
      </c>
      <c r="G7" s="2">
        <v>1</v>
      </c>
      <c r="L7" s="2">
        <v>2</v>
      </c>
      <c r="Q7" s="2">
        <v>1</v>
      </c>
      <c r="R7" s="2">
        <v>4</v>
      </c>
    </row>
    <row r="8" spans="1:18" s="1" customFormat="1" ht="12.75" customHeight="1">
      <c r="A8" s="3" t="s">
        <v>14</v>
      </c>
      <c r="B8" s="3" t="s">
        <v>15</v>
      </c>
      <c r="C8" s="3" t="s">
        <v>29</v>
      </c>
      <c r="D8" s="3" t="s">
        <v>18</v>
      </c>
      <c r="E8" s="3" t="s">
        <v>50</v>
      </c>
      <c r="G8" s="2">
        <v>1</v>
      </c>
      <c r="N8" s="2">
        <v>1</v>
      </c>
      <c r="O8" s="2">
        <v>1</v>
      </c>
      <c r="R8" s="2">
        <v>3</v>
      </c>
    </row>
    <row r="9" spans="1:18" s="1" customFormat="1" ht="12.75" customHeight="1">
      <c r="A9" s="3" t="s">
        <v>14</v>
      </c>
      <c r="B9" s="3" t="s">
        <v>15</v>
      </c>
      <c r="C9" s="3" t="s">
        <v>29</v>
      </c>
      <c r="D9" s="3" t="s">
        <v>18</v>
      </c>
      <c r="E9" s="3" t="s">
        <v>124</v>
      </c>
      <c r="F9" s="2">
        <v>1</v>
      </c>
      <c r="H9" s="2">
        <v>2</v>
      </c>
      <c r="I9" s="2">
        <v>1</v>
      </c>
      <c r="J9" s="2">
        <v>1</v>
      </c>
      <c r="M9" s="2">
        <v>1</v>
      </c>
      <c r="P9" s="2">
        <v>1</v>
      </c>
      <c r="R9" s="2">
        <v>7</v>
      </c>
    </row>
    <row r="10" spans="1:18" s="1" customFormat="1" ht="12.75" customHeight="1">
      <c r="A10" s="3" t="s">
        <v>14</v>
      </c>
      <c r="B10" s="3" t="s">
        <v>15</v>
      </c>
      <c r="C10" s="3" t="s">
        <v>29</v>
      </c>
      <c r="D10" s="3" t="s">
        <v>18</v>
      </c>
      <c r="E10" s="3" t="s">
        <v>46</v>
      </c>
      <c r="K10" s="2">
        <v>1</v>
      </c>
      <c r="R10" s="2">
        <v>1</v>
      </c>
    </row>
    <row r="11" spans="1:18" s="1" customFormat="1" ht="12.75" customHeight="1">
      <c r="A11" s="3" t="s">
        <v>14</v>
      </c>
      <c r="B11" s="3" t="s">
        <v>15</v>
      </c>
      <c r="C11" s="3" t="s">
        <v>29</v>
      </c>
      <c r="D11" s="3" t="s">
        <v>18</v>
      </c>
      <c r="E11" s="3" t="s">
        <v>123</v>
      </c>
      <c r="F11" s="2">
        <v>1</v>
      </c>
      <c r="I11" s="2">
        <v>2</v>
      </c>
      <c r="R11" s="2">
        <v>3</v>
      </c>
    </row>
    <row r="12" spans="1:18" s="1" customFormat="1" ht="12.75" customHeight="1">
      <c r="A12" s="3" t="s">
        <v>14</v>
      </c>
      <c r="B12" s="3" t="s">
        <v>15</v>
      </c>
      <c r="C12" s="3" t="s">
        <v>29</v>
      </c>
      <c r="D12" s="3" t="s">
        <v>18</v>
      </c>
      <c r="E12" s="3" t="s">
        <v>122</v>
      </c>
      <c r="K12" s="2">
        <v>1</v>
      </c>
      <c r="M12" s="2">
        <v>1</v>
      </c>
      <c r="Q12" s="2">
        <v>1</v>
      </c>
      <c r="R12" s="2">
        <v>3</v>
      </c>
    </row>
    <row r="13" spans="1:18" s="1" customFormat="1" ht="12.75" customHeight="1">
      <c r="A13" s="3" t="s">
        <v>14</v>
      </c>
      <c r="B13" s="3" t="s">
        <v>15</v>
      </c>
      <c r="C13" s="3" t="s">
        <v>29</v>
      </c>
      <c r="D13" s="3" t="s">
        <v>18</v>
      </c>
      <c r="E13" s="3" t="s">
        <v>121</v>
      </c>
      <c r="N13" s="2">
        <v>1</v>
      </c>
      <c r="R13" s="2">
        <v>1</v>
      </c>
    </row>
    <row r="14" spans="1:18" s="1" customFormat="1" ht="12.75" customHeight="1">
      <c r="A14" s="3" t="s">
        <v>14</v>
      </c>
      <c r="B14" s="3" t="s">
        <v>15</v>
      </c>
      <c r="C14" s="3" t="s">
        <v>29</v>
      </c>
      <c r="D14" s="3" t="s">
        <v>18</v>
      </c>
      <c r="E14" s="3" t="s">
        <v>120</v>
      </c>
      <c r="J14" s="2">
        <v>1</v>
      </c>
      <c r="L14" s="2">
        <v>1</v>
      </c>
      <c r="P14" s="2">
        <v>1</v>
      </c>
      <c r="R14" s="2">
        <v>3</v>
      </c>
    </row>
    <row r="15" spans="1:18" s="1" customFormat="1" ht="12.75" customHeight="1">
      <c r="A15" s="3" t="s">
        <v>14</v>
      </c>
      <c r="B15" s="3" t="s">
        <v>15</v>
      </c>
      <c r="C15" s="3" t="s">
        <v>29</v>
      </c>
      <c r="D15" s="3" t="s">
        <v>18</v>
      </c>
      <c r="E15" s="3" t="s">
        <v>119</v>
      </c>
      <c r="L15" s="2">
        <v>1</v>
      </c>
      <c r="R15" s="2">
        <v>1</v>
      </c>
    </row>
    <row r="16" spans="1:18" s="1" customFormat="1" ht="12.75" customHeight="1">
      <c r="A16" s="3" t="s">
        <v>14</v>
      </c>
      <c r="B16" s="3" t="s">
        <v>15</v>
      </c>
      <c r="C16" s="3" t="s">
        <v>29</v>
      </c>
      <c r="D16" s="3" t="s">
        <v>18</v>
      </c>
      <c r="E16" s="3" t="s">
        <v>118</v>
      </c>
      <c r="F16" s="2">
        <v>1</v>
      </c>
      <c r="L16" s="2">
        <v>1</v>
      </c>
      <c r="N16" s="2">
        <v>1</v>
      </c>
      <c r="R16" s="2">
        <v>3</v>
      </c>
    </row>
    <row r="17" spans="1:18" s="1" customFormat="1" ht="12.75" customHeight="1">
      <c r="A17" s="3" t="s">
        <v>14</v>
      </c>
      <c r="B17" s="3" t="s">
        <v>15</v>
      </c>
      <c r="C17" s="3" t="s">
        <v>29</v>
      </c>
      <c r="D17" s="3" t="s">
        <v>18</v>
      </c>
      <c r="E17" s="3" t="s">
        <v>117</v>
      </c>
      <c r="G17" s="2">
        <v>1</v>
      </c>
      <c r="M17" s="2">
        <v>1</v>
      </c>
      <c r="O17" s="2">
        <v>1</v>
      </c>
      <c r="R17" s="2">
        <v>3</v>
      </c>
    </row>
    <row r="18" spans="1:18" s="1" customFormat="1" ht="12.75" customHeight="1">
      <c r="A18" s="3" t="s">
        <v>14</v>
      </c>
      <c r="B18" s="3" t="s">
        <v>15</v>
      </c>
      <c r="C18" s="3" t="s">
        <v>29</v>
      </c>
      <c r="D18" s="3" t="s">
        <v>18</v>
      </c>
      <c r="E18" s="3" t="s">
        <v>116</v>
      </c>
      <c r="G18" s="2">
        <v>1</v>
      </c>
      <c r="H18" s="2">
        <v>1</v>
      </c>
      <c r="K18" s="2">
        <v>1</v>
      </c>
      <c r="R18" s="2">
        <v>3</v>
      </c>
    </row>
    <row r="19" spans="1:18" s="1" customFormat="1" ht="12.75" customHeight="1">
      <c r="A19" s="3" t="s">
        <v>14</v>
      </c>
      <c r="B19" s="3" t="s">
        <v>15</v>
      </c>
      <c r="C19" s="3" t="s">
        <v>29</v>
      </c>
      <c r="D19" s="3" t="s">
        <v>18</v>
      </c>
      <c r="E19" s="3" t="s">
        <v>115</v>
      </c>
      <c r="I19" s="2">
        <v>1</v>
      </c>
      <c r="N19" s="2">
        <v>1</v>
      </c>
      <c r="Q19" s="2">
        <v>1</v>
      </c>
      <c r="R19" s="2">
        <v>3</v>
      </c>
    </row>
    <row r="20" spans="1:18" s="1" customFormat="1" ht="12.75" customHeight="1">
      <c r="A20" s="3" t="s">
        <v>14</v>
      </c>
      <c r="B20" s="3" t="s">
        <v>15</v>
      </c>
      <c r="C20" s="3" t="s">
        <v>29</v>
      </c>
      <c r="D20" s="3" t="s">
        <v>18</v>
      </c>
      <c r="E20" s="3" t="s">
        <v>114</v>
      </c>
      <c r="J20" s="2">
        <v>1</v>
      </c>
      <c r="O20" s="2">
        <v>1</v>
      </c>
      <c r="P20" s="2">
        <v>1</v>
      </c>
      <c r="R20" s="2">
        <v>3</v>
      </c>
    </row>
    <row r="21" spans="1:18" s="1" customFormat="1" ht="12.75" customHeight="1">
      <c r="A21" s="3" t="s">
        <v>14</v>
      </c>
      <c r="B21" s="3" t="s">
        <v>15</v>
      </c>
      <c r="C21" s="3" t="s">
        <v>29</v>
      </c>
      <c r="D21" s="3" t="s">
        <v>18</v>
      </c>
      <c r="E21" s="3" t="s">
        <v>44</v>
      </c>
      <c r="J21" s="2">
        <v>1</v>
      </c>
      <c r="R21" s="2">
        <v>1</v>
      </c>
    </row>
    <row r="22" spans="1:18" s="1" customFormat="1" ht="12.75" customHeight="1">
      <c r="A22" s="3" t="s">
        <v>14</v>
      </c>
      <c r="B22" s="3" t="s">
        <v>15</v>
      </c>
      <c r="C22" s="3" t="s">
        <v>29</v>
      </c>
      <c r="D22" s="3" t="s">
        <v>18</v>
      </c>
      <c r="E22" s="3" t="s">
        <v>110</v>
      </c>
      <c r="K22" s="2">
        <v>1</v>
      </c>
      <c r="R22" s="2">
        <v>1</v>
      </c>
    </row>
    <row r="23" spans="1:18" s="1" customFormat="1" ht="12.75" customHeight="1">
      <c r="A23" s="3" t="s">
        <v>14</v>
      </c>
      <c r="B23" s="3" t="s">
        <v>15</v>
      </c>
      <c r="C23" s="3" t="s">
        <v>29</v>
      </c>
      <c r="D23" s="3" t="s">
        <v>18</v>
      </c>
      <c r="E23" s="3" t="s">
        <v>107</v>
      </c>
      <c r="M23" s="2">
        <v>1</v>
      </c>
      <c r="R23" s="2">
        <v>1</v>
      </c>
    </row>
    <row r="24" spans="1:18" s="1" customFormat="1" ht="12.75" customHeight="1">
      <c r="A24" s="3" t="s">
        <v>14</v>
      </c>
      <c r="B24" s="3" t="s">
        <v>15</v>
      </c>
      <c r="C24" s="3" t="s">
        <v>29</v>
      </c>
      <c r="D24" s="3" t="s">
        <v>18</v>
      </c>
      <c r="E24" s="3" t="s">
        <v>93</v>
      </c>
      <c r="Q24" s="2">
        <v>1</v>
      </c>
      <c r="R24" s="2">
        <v>1</v>
      </c>
    </row>
    <row r="25" spans="1:18" s="1" customFormat="1" ht="12.75" customHeight="1">
      <c r="A25" s="3" t="s">
        <v>14</v>
      </c>
      <c r="B25" s="3" t="s">
        <v>15</v>
      </c>
      <c r="C25" s="3" t="s">
        <v>29</v>
      </c>
      <c r="D25" s="3" t="s">
        <v>18</v>
      </c>
      <c r="E25" s="3" t="s">
        <v>79</v>
      </c>
      <c r="O25" s="2">
        <v>1</v>
      </c>
      <c r="R25" s="2">
        <v>1</v>
      </c>
    </row>
    <row r="26" spans="1:18" s="1" customFormat="1" ht="12.75" customHeight="1">
      <c r="A26" s="3" t="s">
        <v>14</v>
      </c>
      <c r="B26" s="3" t="s">
        <v>15</v>
      </c>
      <c r="C26" s="3" t="s">
        <v>29</v>
      </c>
      <c r="D26" s="3" t="s">
        <v>18</v>
      </c>
      <c r="E26" s="3" t="s">
        <v>78</v>
      </c>
      <c r="P26" s="2">
        <v>1</v>
      </c>
      <c r="R26" s="2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58</vt:i4>
      </vt:variant>
      <vt:variant>
        <vt:lpstr>Named Ranges</vt:lpstr>
      </vt:variant>
      <vt:variant>
        <vt:i4>58</vt:i4>
      </vt:variant>
    </vt:vector>
  </HeadingPairs>
  <TitlesOfParts>
    <vt:vector size="116" baseType="lpstr">
      <vt:lpstr>17</vt:lpstr>
      <vt:lpstr>Schedule D draft</vt:lpstr>
      <vt:lpstr>5-8" W C</vt:lpstr>
      <vt:lpstr>5-8" W C E14</vt:lpstr>
      <vt:lpstr>5-8" W-R Com</vt:lpstr>
      <vt:lpstr>5-8" W-R Com E14</vt:lpstr>
      <vt:lpstr>5-8" W R</vt:lpstr>
      <vt:lpstr>5-8" W R E14</vt:lpstr>
      <vt:lpstr>5-8" ResCom</vt:lpstr>
      <vt:lpstr>5-8" ResCom E14</vt:lpstr>
      <vt:lpstr>5-8" W Gov</vt:lpstr>
      <vt:lpstr>5-8" W Gov E14</vt:lpstr>
      <vt:lpstr>5-8" W Ind</vt:lpstr>
      <vt:lpstr>5-8" W Ind E14</vt:lpstr>
      <vt:lpstr>3-4" W C</vt:lpstr>
      <vt:lpstr>3-4" W C E14</vt:lpstr>
      <vt:lpstr>1" W C</vt:lpstr>
      <vt:lpstr>1" W C E14</vt:lpstr>
      <vt:lpstr>1" W ResCom</vt:lpstr>
      <vt:lpstr>1" W ResCom E14</vt:lpstr>
      <vt:lpstr>1" W Gov</vt:lpstr>
      <vt:lpstr>1" W Gov E14</vt:lpstr>
      <vt:lpstr>1" W Ind</vt:lpstr>
      <vt:lpstr>1" W Ind E14</vt:lpstr>
      <vt:lpstr>1" W R</vt:lpstr>
      <vt:lpstr>1" W R E14</vt:lpstr>
      <vt:lpstr>1.5" W C</vt:lpstr>
      <vt:lpstr>1.5" W C E14</vt:lpstr>
      <vt:lpstr>1.5" W Gov</vt:lpstr>
      <vt:lpstr>1.5" W Gov E14</vt:lpstr>
      <vt:lpstr>1.5" W Ind</vt:lpstr>
      <vt:lpstr>1.5" W Ind E14</vt:lpstr>
      <vt:lpstr>2" W C</vt:lpstr>
      <vt:lpstr>2" W C E14</vt:lpstr>
      <vt:lpstr>2" W Ind 2</vt:lpstr>
      <vt:lpstr>2" W Ind 2 E14</vt:lpstr>
      <vt:lpstr>2" W Ind</vt:lpstr>
      <vt:lpstr>2" W Ind E14</vt:lpstr>
      <vt:lpstr>2" W Gov</vt:lpstr>
      <vt:lpstr>2" W Gov E14</vt:lpstr>
      <vt:lpstr>3" W C</vt:lpstr>
      <vt:lpstr>3" W C E14</vt:lpstr>
      <vt:lpstr>3" W Ind</vt:lpstr>
      <vt:lpstr>3" W Ind E14</vt:lpstr>
      <vt:lpstr>3" W Pine</vt:lpstr>
      <vt:lpstr>3" W Pine E14</vt:lpstr>
      <vt:lpstr>3" W Gov</vt:lpstr>
      <vt:lpstr>3" W Gov E14</vt:lpstr>
      <vt:lpstr>4" W C</vt:lpstr>
      <vt:lpstr>4" W C E14</vt:lpstr>
      <vt:lpstr>4" W Gov</vt:lpstr>
      <vt:lpstr>4" W Gov E14</vt:lpstr>
      <vt:lpstr>4" W Ind</vt:lpstr>
      <vt:lpstr>4" W Ind E14</vt:lpstr>
      <vt:lpstr>6" W C</vt:lpstr>
      <vt:lpstr>6" W C E14</vt:lpstr>
      <vt:lpstr>6" W Ind</vt:lpstr>
      <vt:lpstr>6" W Ind E14</vt:lpstr>
      <vt:lpstr>'1" W C E14'!Print_Area</vt:lpstr>
      <vt:lpstr>'1" W Gov E14'!Print_Area</vt:lpstr>
      <vt:lpstr>'1" W Ind E14'!Print_Area</vt:lpstr>
      <vt:lpstr>'1" W R E14'!Print_Area</vt:lpstr>
      <vt:lpstr>'1" W ResCom E14'!Print_Area</vt:lpstr>
      <vt:lpstr>'1.5" W C E14'!Print_Area</vt:lpstr>
      <vt:lpstr>'1.5" W Gov E14'!Print_Area</vt:lpstr>
      <vt:lpstr>'1.5" W Ind E14'!Print_Area</vt:lpstr>
      <vt:lpstr>'2" W C E14'!Print_Area</vt:lpstr>
      <vt:lpstr>'2" W Gov E14'!Print_Area</vt:lpstr>
      <vt:lpstr>'2" W Ind 2 E14'!Print_Area</vt:lpstr>
      <vt:lpstr>'2" W Ind E14'!Print_Area</vt:lpstr>
      <vt:lpstr>'3" W C E14'!Print_Area</vt:lpstr>
      <vt:lpstr>'3" W Gov E14'!Print_Area</vt:lpstr>
      <vt:lpstr>'3" W Ind E14'!Print_Area</vt:lpstr>
      <vt:lpstr>'3" W Pine E14'!Print_Area</vt:lpstr>
      <vt:lpstr>'3-4" W C E14'!Print_Area</vt:lpstr>
      <vt:lpstr>'4" W C E14'!Print_Area</vt:lpstr>
      <vt:lpstr>'4" W Gov E14'!Print_Area</vt:lpstr>
      <vt:lpstr>'4" W Ind E14'!Print_Area</vt:lpstr>
      <vt:lpstr>'5-8" ResCom E14'!Print_Area</vt:lpstr>
      <vt:lpstr>'5-8" W C E14'!Print_Area</vt:lpstr>
      <vt:lpstr>'5-8" W Gov E14'!Print_Area</vt:lpstr>
      <vt:lpstr>'5-8" W Ind E14'!Print_Area</vt:lpstr>
      <vt:lpstr>'5-8" W R E14'!Print_Area</vt:lpstr>
      <vt:lpstr>'5-8" W-R Com E14'!Print_Area</vt:lpstr>
      <vt:lpstr>'6" W C E14'!Print_Area</vt:lpstr>
      <vt:lpstr>'6" W Ind E14'!Print_Area</vt:lpstr>
      <vt:lpstr>'Schedule D draft'!Print_Area</vt:lpstr>
      <vt:lpstr>'1" W C E14'!Print_Titles</vt:lpstr>
      <vt:lpstr>'1" W Gov E14'!Print_Titles</vt:lpstr>
      <vt:lpstr>'1" W Ind E14'!Print_Titles</vt:lpstr>
      <vt:lpstr>'1" W R E14'!Print_Titles</vt:lpstr>
      <vt:lpstr>'1" W ResCom E14'!Print_Titles</vt:lpstr>
      <vt:lpstr>'1.5" W C E14'!Print_Titles</vt:lpstr>
      <vt:lpstr>'1.5" W Gov E14'!Print_Titles</vt:lpstr>
      <vt:lpstr>'1.5" W Ind E14'!Print_Titles</vt:lpstr>
      <vt:lpstr>'2" W C E14'!Print_Titles</vt:lpstr>
      <vt:lpstr>'2" W Gov E14'!Print_Titles</vt:lpstr>
      <vt:lpstr>'2" W Ind 2 E14'!Print_Titles</vt:lpstr>
      <vt:lpstr>'2" W Ind E14'!Print_Titles</vt:lpstr>
      <vt:lpstr>'3" W C E14'!Print_Titles</vt:lpstr>
      <vt:lpstr>'3" W Gov E14'!Print_Titles</vt:lpstr>
      <vt:lpstr>'3" W Ind E14'!Print_Titles</vt:lpstr>
      <vt:lpstr>'3" W Pine E14'!Print_Titles</vt:lpstr>
      <vt:lpstr>'3-4" W C E14'!Print_Titles</vt:lpstr>
      <vt:lpstr>'4" W C E14'!Print_Titles</vt:lpstr>
      <vt:lpstr>'4" W Gov E14'!Print_Titles</vt:lpstr>
      <vt:lpstr>'4" W Ind E14'!Print_Titles</vt:lpstr>
      <vt:lpstr>'5-8" ResCom E14'!Print_Titles</vt:lpstr>
      <vt:lpstr>'5-8" W C E14'!Print_Titles</vt:lpstr>
      <vt:lpstr>'5-8" W Gov E14'!Print_Titles</vt:lpstr>
      <vt:lpstr>'5-8" W Ind E14'!Print_Titles</vt:lpstr>
      <vt:lpstr>'5-8" W R E14'!Print_Titles</vt:lpstr>
      <vt:lpstr>'5-8" W-R Com E14'!Print_Titles</vt:lpstr>
      <vt:lpstr>'6" W C E14'!Print_Titles</vt:lpstr>
      <vt:lpstr>'6" W Ind E14'!Print_Titles</vt:lpstr>
      <vt:lpstr>'Schedule D draft'!Print_Titles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CMRP0015</dc:title>
  <dc:creator>Crystal Decisions</dc:creator>
  <dc:description>Powered by Crystal</dc:description>
  <cp:lastModifiedBy>Lowell Yap</cp:lastModifiedBy>
  <cp:lastPrinted>2013-08-16T19:57:17Z</cp:lastPrinted>
  <dcterms:created xsi:type="dcterms:W3CDTF">2013-05-14T16:30:00Z</dcterms:created>
  <dcterms:modified xsi:type="dcterms:W3CDTF">2013-12-06T17:45:41Z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01ABF3CCFB80805C67D62EABDD70F364D18EE5EB832A649A145973CE9275BC3281A3B2341B319342C27078D351121ED208F47FB11CBBEEF01E662F073A4E49C383206818E25D6B14A226ACBDA405B20F833507936C29366E196BE3548B43F7F510E2531A12DE4D3FE0E234A4A094279AA60ACD3B44BED1F694C5E119B583EF3</vt:lpwstr>
  </property>
  <property fmtid="{D5CDD505-2E9C-101B-9397-08002B2CF9AE}" pid="3" name="Business Objects Context Information1">
    <vt:lpwstr>16B9C434408AB83F9F677F2366D4BA9B5ACCE5826C0E75FF57806D14BEF4097134404E8933E558253A57CE405876AB9355517FD3276E084738E69FC672CEC5A6D986B373EF80B85140508C1EFAB365305DC6D405DDA3A747286365B86C0825E691D5B080F8642206CDF175106BF08B93297AB0B3F4165162EEA20F280E8B9F6</vt:lpwstr>
  </property>
  <property fmtid="{D5CDD505-2E9C-101B-9397-08002B2CF9AE}" pid="4" name="Business Objects Context Information2">
    <vt:lpwstr>F722C24B0A692FD8D087AC30BEFE9ECE0C9F8E81F7B92083623C156EC7631E946AFAD73EDE917FCA6A532191EEDA5F66558D630799AD9B90985BBAD8140E3F42C8DA3A88BCD6202B99B33E167FE39ADE15D24FA3065998E72D0120994FCA8D58378B477983E84A51683154EE447E79C637E8881AB8CD583729DF0BDE5F3F03D</vt:lpwstr>
  </property>
  <property fmtid="{D5CDD505-2E9C-101B-9397-08002B2CF9AE}" pid="5" name="Business Objects Context Information3">
    <vt:lpwstr>3F867A4834D6AD81F77335C60D68DE86BC219FDA68BC22E3DA3320023759B1B4CB6F5531310E68A946160F1104D3DA2325067F74FCBCD1A61FFD1968BE753DDCEF4B6A4F6409516BDAA76CEAEA36DB749E7B3B7DCA8A0C23F8410452AD77D98A5C2FE12FF79D2D5BA8DCFD9BC1D741DA71BFF7F08DC4B151C4EE778D1900950</vt:lpwstr>
  </property>
  <property fmtid="{D5CDD505-2E9C-101B-9397-08002B2CF9AE}" pid="6" name="Business Objects Context Information4">
    <vt:lpwstr>AB25A5D45799AE71718BE2E24B91F966F9BEB983C7358EF1DB3CFC493ABBF10DC25AE38C9239B272603FA1E2E7B44692CC229F1BB586E3B17D1969D3F3059C50678414E5659AE00282945E5B5B729C4BF19B354E55C9FA2094FB33E897A703B65571C63B31336498550E060C03F1479F5192F1658FD4A24DC06C873AD3A9B74</vt:lpwstr>
  </property>
  <property fmtid="{D5CDD505-2E9C-101B-9397-08002B2CF9AE}" pid="7" name="Business Objects Context Information5">
    <vt:lpwstr>0FB2147BA499A6226921B947AEDCF23D89BDD3BEFA4B53499D98DB44DD68CF5865689933173176D96F10555F2D1A64750BE810621D39434D0C23C9640246569AF3B2A004DD4DA8DBC7D5E7A4F3F78BEE5ABE55470D3784E9E71F9486A8B612BB65B8B8405458DC9577EFCCDAB2222B21A0BD5215C6352B2855760C3C71563FD</vt:lpwstr>
  </property>
  <property fmtid="{D5CDD505-2E9C-101B-9397-08002B2CF9AE}" pid="8" name="Business Objects Context Information6">
    <vt:lpwstr>23C1A93EBB245E75373D1F7DA3817486A2F65DF03AF3E02077FC2065BA322457DCC054BD4EA1956EFAD717AAC7940D098C314CA759C0F0A1D102C8D70B6B0D41431B88087242BB9FD9F5CA254852913E648A186412BAC3949952C7716F83C3933F5146BB7DE24623F61AA2CF40D75ECB46FD0D4B2364E017B4F3982601F686B</vt:lpwstr>
  </property>
  <property fmtid="{D5CDD505-2E9C-101B-9397-08002B2CF9AE}" pid="9" name="Business Objects Context Information7">
    <vt:lpwstr>0E3560290438D2D790F5719A54F774605BE0756BAE8320318D658A4CB65229D652D190E08EE5A3A1EFF807C05C8CFE6B016D172F9A9F065B3FF46793C54CD92443CBC270B35468EF0D1F92688D97E5D94F447FF89A91C51E5C2AE6EC892E9BF0AF7FA7EF53C827C718A1D396786138E0529EFCCB7B5C56EE11C1885E2F812E5</vt:lpwstr>
  </property>
  <property fmtid="{D5CDD505-2E9C-101B-9397-08002B2CF9AE}" pid="10" name="Business Objects Context Information8">
    <vt:lpwstr>D18B23AE812CD71D364C81B243068D67DE75C6EAC565E2F41CD9C5BA0282542FE0A4619C74</vt:lpwstr>
  </property>
</Properties>
</file>