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1075" windowHeight="9270"/>
  </bookViews>
  <sheets>
    <sheet name="Wp b - salary" sheetId="1" r:id="rId1"/>
    <sheet name="wp b1" sheetId="2" r:id="rId2"/>
    <sheet name="Wp b2 - Captime" sheetId="3" r:id="rId3"/>
    <sheet name="WSC Personnel" sheetId="6" r:id="rId4"/>
    <sheet name="WSC Personnel Update" sheetId="9" r:id="rId5"/>
    <sheet name="wp b3 - CSR" sheetId="4" r:id="rId6"/>
    <sheet name="CSRs Update" sheetId="8" r:id="rId7"/>
    <sheet name="Job Titles"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D">'[1]A-15'!#REF!</definedName>
    <definedName name="\G">'[1]A-15'!#REF!</definedName>
    <definedName name="\P">'[1]A-15'!#REF!</definedName>
    <definedName name="\S">'[1]A-15'!#REF!</definedName>
    <definedName name="_1CONTRACT_LABOR">#REF!</definedName>
    <definedName name="_CNC2.CE2">'[2]Cust Eq Input'!#REF!</definedName>
    <definedName name="_xlnm._FilterDatabase" localSheetId="5" hidden="1">'wp b3 - CSR'!$D$9:$D$50</definedName>
    <definedName name="_pri0004">'[1]A-15'!#REF!</definedName>
    <definedName name="_pri0005">'[1]A-15'!#REF!</definedName>
    <definedName name="_pri0006">'[1]A-15'!#REF!</definedName>
    <definedName name="_pri0007">'[1]A-15'!#REF!</definedName>
    <definedName name="_pri0008">'[1]A-15'!#REF!</definedName>
    <definedName name="_pri0009">'[1]A-15'!#REF!</definedName>
    <definedName name="_pri0010">'[1]A-15'!#REF!</definedName>
    <definedName name="_pri0011">'[1]A-15'!#REF!</definedName>
    <definedName name="_pri0012">'[1]A-15'!#REF!</definedName>
    <definedName name="_pri0013">'[1]A-15'!#REF!</definedName>
    <definedName name="_pri0014">'[1]A-15'!#REF!</definedName>
    <definedName name="_pri0015">'[1]A-15'!#REF!</definedName>
    <definedName name="_pri0016">'[1]A-15'!#REF!</definedName>
    <definedName name="_pri0017">'[1]A-15'!#REF!</definedName>
    <definedName name="_pri0019">'[1]A-15'!#REF!</definedName>
    <definedName name="Account_and_Adjustment_Information">OFFSET(#REF!,0,0,COUNTA(#REF!),COUNTA(#REF!))</definedName>
    <definedName name="Account_Balance">'[3]COPY ELECTRONIC TB HERE'!$L$2:$L$512</definedName>
    <definedName name="Account_Name">'[3]COPY ELECTRONIC TB HERE'!$B$2:$B$513</definedName>
    <definedName name="Account_Number">'[3]COPY ELECTRONIC TB HERE'!$A$2:$A$512</definedName>
    <definedName name="Accounts">#REF!</definedName>
    <definedName name="AccumDepr">[4]Data!$I$13:$J$131</definedName>
    <definedName name="AFUDC">'[1]A-15'!#REF!</definedName>
    <definedName name="AIAC">[4]Data!$O$13:$P$131</definedName>
    <definedName name="allocation_data">OFFSET(#REF!,1,0,COUNTA(#REF!)-1,COUNTA(#REF!))</definedName>
    <definedName name="ALLOCATION_TABLE">'[5]Linked TB'!$B$684:$H$691</definedName>
    <definedName name="ANNAACIAC">'[1]A-15'!#REF!</definedName>
    <definedName name="ANNAD">'[1]A-15'!#REF!</definedName>
    <definedName name="ANNAFC">'[1]A-15'!#REF!</definedName>
    <definedName name="ANNCIAC">'[1]A-15'!#REF!</definedName>
    <definedName name="ANNPL">'[1]A-15'!#REF!</definedName>
    <definedName name="ARB">'[1]A-15'!#REF!</definedName>
    <definedName name="BALANCE">'[1]A-15'!#REF!</definedName>
    <definedName name="Calculate">'[6]General Data'!$A$42</definedName>
    <definedName name="CAM.CE">#REF!</definedName>
    <definedName name="CCE.CAM.">#REF!</definedName>
    <definedName name="CCE.CB.">#REF!</definedName>
    <definedName name="CCE.CH.">#REF!</definedName>
    <definedName name="CCE.CHAR.">#REF!</definedName>
    <definedName name="CCE.CL.">#REF!</definedName>
    <definedName name="CCE.CLAR.">#REF!</definedName>
    <definedName name="CCE.DM.">#REF!</definedName>
    <definedName name="CCE.FC.">#REF!</definedName>
    <definedName name="CCE.GN.">#REF!</definedName>
    <definedName name="CCE.GT.">#REF!</definedName>
    <definedName name="CCE.HR.">#REF!</definedName>
    <definedName name="CCE.KILL.">#REF!</definedName>
    <definedName name="CCE.MED.">#REF!</definedName>
    <definedName name="CCE.VAL.">#REF!</definedName>
    <definedName name="CCE.WH.">#REF!</definedName>
    <definedName name="CCE.WUW.">#REF!</definedName>
    <definedName name="CH.CE">#REF!</definedName>
    <definedName name="CHAR.CE">#REF!</definedName>
    <definedName name="Charlotte_office_factor">'[3]Input Schedule'!#REF!</definedName>
    <definedName name="Charlotte_Warehouse_factor">'[3]Input Schedule'!#REF!</definedName>
    <definedName name="CIAC">[4]Data!$R$13:$S$131</definedName>
    <definedName name="CL.CE">#REF!</definedName>
    <definedName name="CLAR.CE">#REF!</definedName>
    <definedName name="CNC.CE">#REF!</definedName>
    <definedName name="CNC2.CE">#REF!</definedName>
    <definedName name="Co.">'[7]General Data'!$C$2</definedName>
    <definedName name="co_sub">'[3]Input Schedule'!$C$5</definedName>
    <definedName name="COL.CE">#REF!</definedName>
    <definedName name="Company_Name">[8]Input!$B$5</definedName>
    <definedName name="company_title">'[3]Input Schedule'!$C$3</definedName>
    <definedName name="Company2">'[6]WSC Factor'!$C$101</definedName>
    <definedName name="Company3">'[6]WSC Factor'!$C$152</definedName>
    <definedName name="Computers_rate">[9]Input!$B$20</definedName>
    <definedName name="CPI">'[10]wp-t-Assumptions'!$C$26</definedName>
    <definedName name="CSI.CE">#REF!</definedName>
    <definedName name="CustomerDeposits">[4]Data!$AA$13:$AB$131</definedName>
    <definedName name="CWIP">[4]Data!$F$13:$G$131</definedName>
    <definedName name="CWS.CE">#REF!</definedName>
    <definedName name="cws_customers">'[3]Input Schedule'!$C$15</definedName>
    <definedName name="DeferredCharges">[4]Data!$U$13:$V$131</definedName>
    <definedName name="DeferredIncomeTaxes">[4]Data!$X$13:$Y$131</definedName>
    <definedName name="DIR">'[1]A-15'!#REF!</definedName>
    <definedName name="DisallowedPAA">[4]Data!$CF$13:$CG$131</definedName>
    <definedName name="DM.CE">#REF!</definedName>
    <definedName name="Docket_Number">'[3]Input Schedule'!$C$7:$C$7</definedName>
    <definedName name="Docket2">'[6]WSC Factor'!$C$102</definedName>
    <definedName name="Docket3">'[6]WSC Factor'!$C$153</definedName>
    <definedName name="end_balance">OFFSET('[11]tb 2007 reformat'!$H$1,1,0,COUNTA('[11]tb 2007 reformat'!$A$1:$A$65536),1)</definedName>
    <definedName name="FC.CE">#REF!</definedName>
    <definedName name="FICA">'[10]wp-t-Assumptions'!$C$10</definedName>
    <definedName name="FICARate">'[10]wp-t-Assumptions'!$C$10</definedName>
    <definedName name="FL.1">#REF!</definedName>
    <definedName name="FL.3">#REF!</definedName>
    <definedName name="FL.5">#REF!</definedName>
    <definedName name="FL.CE">#REF!</definedName>
    <definedName name="FL.CEP">#REF!</definedName>
    <definedName name="Florida_CSR_Allocation">'[3]Input Schedule'!#REF!</definedName>
    <definedName name="FUTA">'[10]wp-t-Assumptions'!$C$18</definedName>
    <definedName name="GA.1">#REF!</definedName>
    <definedName name="GA.3">#REF!</definedName>
    <definedName name="GA.5">#REF!</definedName>
    <definedName name="GA.CE">#REF!</definedName>
    <definedName name="GA.CEP">#REF!</definedName>
    <definedName name="GN.CE">#REF!</definedName>
    <definedName name="GT.CE">#REF!</definedName>
    <definedName name="HealthIns">'[10]wp-t-Assumptions'!$C$22</definedName>
    <definedName name="HR.CE">#REF!</definedName>
    <definedName name="IL.1">#REF!</definedName>
    <definedName name="IL.3">#REF!</definedName>
    <definedName name="IL.5">#REF!</definedName>
    <definedName name="IL.CE">#REF!</definedName>
    <definedName name="IL.CEP">#REF!</definedName>
    <definedName name="IN.3">#REF!</definedName>
    <definedName name="IN.5">#REF!</definedName>
    <definedName name="IN.CE">#REF!</definedName>
    <definedName name="IN.CEP">#REF!</definedName>
    <definedName name="KILL.CE">#REF!</definedName>
    <definedName name="LA.1">#REF!</definedName>
    <definedName name="LA.3">#REF!</definedName>
    <definedName name="LA.5">#REF!</definedName>
    <definedName name="LA.CE">#REF!</definedName>
    <definedName name="LA.CEP">#REF!</definedName>
    <definedName name="LEXINGTON">#REF!</definedName>
    <definedName name="LH.CE">#REF!</definedName>
    <definedName name="LUI.CE">#REF!</definedName>
    <definedName name="LUS.CE">#REF!</definedName>
    <definedName name="LW.CE">#REF!</definedName>
    <definedName name="MASS.CE">#REF!</definedName>
    <definedName name="MCSI.CE">#REF!</definedName>
    <definedName name="MD.1">#REF!</definedName>
    <definedName name="MD.3">#REF!</definedName>
    <definedName name="MD.5">#REF!</definedName>
    <definedName name="MD.CE">#REF!</definedName>
    <definedName name="MD.CEP">#REF!</definedName>
    <definedName name="MED.CE">#REF!</definedName>
    <definedName name="Medicare">'[10]wp-t-Assumptions'!$C$15</definedName>
    <definedName name="MG.CE">#REF!</definedName>
    <definedName name="MID.C.CE">#REF!</definedName>
    <definedName name="MS.1">#REF!</definedName>
    <definedName name="MS.3">#REF!</definedName>
    <definedName name="MS.5">#REF!</definedName>
    <definedName name="MS.CE">#REF!</definedName>
    <definedName name="MS.CEP">#REF!</definedName>
    <definedName name="NC.1">#REF!</definedName>
    <definedName name="NC.3">#REF!</definedName>
    <definedName name="NC.5">#REF!</definedName>
    <definedName name="NC.CE">#REF!</definedName>
    <definedName name="NC.CEP">#REF!</definedName>
    <definedName name="New_Account_balance">'[12]COPY ELECTRONIC TB HERE'!$D$2:$D$329</definedName>
    <definedName name="New_Account_Name">'[12]COPY ELECTRONIC TB HERE'!$B$2:$B$329</definedName>
    <definedName name="New_Account_Number">'[12]COPY ELECTRONIC TB HERE'!$A$2:$A$329</definedName>
    <definedName name="NEW_ALLOCATION_TABLE">'[12]Linked TB'!$B$531:$H$537</definedName>
    <definedName name="NEW_COMPANY_NAME">[9]Input!$B$5</definedName>
    <definedName name="NEW_COMPANY_TITLE">'[12]Input Schedule'!$C$3</definedName>
    <definedName name="NEW_DOCKET_NUMBER">'[12]Input Schedule'!$C$5:$C$5</definedName>
    <definedName name="NEW_SEWER_CUSTOMERS">'[12]Input Schedule'!$C$12</definedName>
    <definedName name="NEW_TB">'[12]COPY ELECTRONIC TB HERE'!$A$1:$G$65536</definedName>
    <definedName name="NEW_TEST_YEAR_END_DATE">'[12]Input Schedule'!$C$7</definedName>
    <definedName name="NEW_WATER_CUSTOMER">'[12]Input Schedule'!$C$11</definedName>
    <definedName name="Note">'[13]General Data'!$C$5</definedName>
    <definedName name="OCC.CE">#REF!</definedName>
    <definedName name="OH.1">#REF!</definedName>
    <definedName name="OH.3">#REF!</definedName>
    <definedName name="OH.5">#REF!</definedName>
    <definedName name="OH.CE">#REF!</definedName>
    <definedName name="OH.CEP">#REF!</definedName>
    <definedName name="OtherBenefits">'[10]wp-t-Assumptions'!$C$25</definedName>
    <definedName name="PAA">[4]Data!$L$13:$M$131</definedName>
    <definedName name="Parump_CSR_Allocation">'[3]Input Schedule'!#REF!</definedName>
    <definedName name="Pension">'[10]wp-t-Assumptions'!$C$23</definedName>
    <definedName name="Plant">[4]Data!$C$13:$D$131</definedName>
    <definedName name="_xlnm.Print_Area" localSheetId="0">'Wp b - salary'!$A$1:$W$91</definedName>
    <definedName name="_xlnm.Print_Area" localSheetId="2">'Wp b2 - Captime'!$A$1:$H$117</definedName>
    <definedName name="_xlnm.Print_Area" localSheetId="5">'wp b3 - CSR'!$A$1:$X$66</definedName>
    <definedName name="_xlnm.Print_Titles" localSheetId="0">'Wp b - salary'!$1:$5</definedName>
    <definedName name="_xlnm.Print_Titles" localSheetId="2">'Wp b2 - Captime'!$1:$9</definedName>
    <definedName name="Rate401k">'[10]wp-t-Assumptions'!$C$24</definedName>
    <definedName name="Reduced_acct">OFFSET('[11]tb 2007 reformat'!$A$1,1,0,COUNTA('[11]tb 2007 reformat'!$A$1:$A$65536),1)</definedName>
    <definedName name="Reg_factor">'[3]Input Schedule'!$D$20</definedName>
    <definedName name="RPC.CE">#REF!</definedName>
    <definedName name="RVP_factor">'[3]Input Schedule'!$D$19</definedName>
    <definedName name="SADPRIM">'[1]A-15'!#REF!</definedName>
    <definedName name="SalaryIncrease">'[10]wp-t-Assumptions'!$C$9</definedName>
    <definedName name="SC.1">#REF!</definedName>
    <definedName name="SC.3">#REF!</definedName>
    <definedName name="SC.5">#REF!</definedName>
    <definedName name="SC.CE">#REF!</definedName>
    <definedName name="SC.CEP">#REF!</definedName>
    <definedName name="SCI.CE">#REF!</definedName>
    <definedName name="SCU.CE">#REF!</definedName>
    <definedName name="SE.SE60D.ALLOC.">#REF!</definedName>
    <definedName name="sewer_customers">'[3]Input Schedule'!$C$14</definedName>
    <definedName name="Sewer_distributions_of_costs_to_plant">[9]Input!$B$14</definedName>
    <definedName name="SocSec">'[10]wp-t-Assumptions'!$C$12</definedName>
    <definedName name="SPPRIM">'[1]A-15'!#REF!</definedName>
    <definedName name="SRB">'[1]A-15'!#REF!</definedName>
    <definedName name="State_factor">'[3]Input Schedule'!$D$21</definedName>
    <definedName name="Sub_Names">#REF!</definedName>
    <definedName name="SUI.CE">#REF!</definedName>
    <definedName name="SUMU_U">'[1]A-15'!#REF!</definedName>
    <definedName name="SUTA">'[10]wp-t-Assumptions'!$C$20</definedName>
    <definedName name="SUTALimit">'[10]wp-t-Assumptions'!$C$21</definedName>
    <definedName name="swr_cust_per">'[3]Input Schedule'!$D$14</definedName>
    <definedName name="swr_plt_dep">'[3]Input Schedule'!$D$29</definedName>
    <definedName name="TC.CE">#REF!</definedName>
    <definedName name="Test">'[6]WSC Factor'!$C$4</definedName>
    <definedName name="test_year_end_date">'[3]Input Schedule'!$C$9</definedName>
    <definedName name="TestYr">'[7]General Data'!$C$4</definedName>
    <definedName name="TN.1">#REF!</definedName>
    <definedName name="TN.3">#REF!</definedName>
    <definedName name="TN.5">#REF!</definedName>
    <definedName name="TN.CE">#REF!</definedName>
    <definedName name="TN.CEP">#REF!</definedName>
    <definedName name="TOT.CNC.CE">#REF!</definedName>
    <definedName name="UIF.CE">#REF!</definedName>
    <definedName name="UUC.CE">#REF!</definedName>
    <definedName name="v">'[14]Input Schedule'!$D$39</definedName>
    <definedName name="VA.1">#REF!</definedName>
    <definedName name="VA.3">#REF!</definedName>
    <definedName name="VA.5">#REF!</definedName>
    <definedName name="VA.CE">#REF!</definedName>
    <definedName name="VA.CEP">#REF!</definedName>
    <definedName name="VAL.CE">#REF!</definedName>
    <definedName name="Vehicles_rate">[9]Input!$B$21</definedName>
    <definedName name="WADPRIM">'[1]A-15'!#REF!</definedName>
    <definedName name="water_customer">'[3]Input Schedule'!$C$13</definedName>
    <definedName name="Water_customers">[8]Input!$B$10</definedName>
    <definedName name="Water_distributions_of_costs_to_plant">[9]Input!$B$13</definedName>
    <definedName name="Water_Rates">#REF!</definedName>
    <definedName name="WD.CE">#REF!</definedName>
    <definedName name="WH.CE">#REF!</definedName>
    <definedName name="WPPRIM">'[1]A-15'!#REF!</definedName>
    <definedName name="WRB">'[1]A-15'!#REF!</definedName>
    <definedName name="WSC_factor">'[3]Input Schedule'!$D$18</definedName>
    <definedName name="WSCBSAllocation">[4]Data!$BE$13:$BF$131</definedName>
    <definedName name="wtr_comp_dep">'[3]Input Schedule'!$C$30</definedName>
    <definedName name="wtr_cust_per">'[3]Input Schedule'!$D$13</definedName>
    <definedName name="wtr_plt_dep">'[3]Input Schedule'!$C$29</definedName>
    <definedName name="wtr_vhle_dep">'[3]Input Schedule'!$C$31</definedName>
    <definedName name="WUW.CE">#REF!</definedName>
    <definedName name="WV.CE">#REF!</definedName>
    <definedName name="Year_End_Results_for_1997__1996____1995">#REF!</definedName>
  </definedNames>
  <calcPr calcId="144525"/>
</workbook>
</file>

<file path=xl/calcChain.xml><?xml version="1.0" encoding="utf-8"?>
<calcChain xmlns="http://schemas.openxmlformats.org/spreadsheetml/2006/main">
  <c r="X57" i="4" l="1"/>
  <c r="V57" i="4"/>
  <c r="T57" i="4"/>
  <c r="R57" i="4"/>
  <c r="P57" i="4"/>
  <c r="N57" i="4"/>
  <c r="L57" i="4"/>
  <c r="J57" i="4"/>
  <c r="H57" i="4"/>
  <c r="F57" i="4"/>
  <c r="F53" i="4"/>
  <c r="V53" i="4" s="1"/>
  <c r="J51" i="4"/>
  <c r="AD50" i="4"/>
  <c r="AH50" i="4" s="1"/>
  <c r="F50" i="4" s="1"/>
  <c r="Z50" i="4"/>
  <c r="D50" i="4"/>
  <c r="Z49" i="4"/>
  <c r="AD49" i="4" s="1"/>
  <c r="AH49" i="4" s="1"/>
  <c r="F49" i="4" s="1"/>
  <c r="D49" i="4"/>
  <c r="Z48" i="4"/>
  <c r="AD48" i="4" s="1"/>
  <c r="AH48" i="4" s="1"/>
  <c r="F48" i="4" s="1"/>
  <c r="D48" i="4"/>
  <c r="AD47" i="4"/>
  <c r="AH47" i="4" s="1"/>
  <c r="F47" i="4" s="1"/>
  <c r="D47" i="4"/>
  <c r="Z46" i="4"/>
  <c r="AD46" i="4" s="1"/>
  <c r="AH46" i="4" s="1"/>
  <c r="F46" i="4" s="1"/>
  <c r="D46" i="4"/>
  <c r="Z45" i="4"/>
  <c r="AD45" i="4" s="1"/>
  <c r="AH45" i="4" s="1"/>
  <c r="F45" i="4" s="1"/>
  <c r="D45" i="4"/>
  <c r="AH44" i="4"/>
  <c r="F44" i="4" s="1"/>
  <c r="AD44" i="4"/>
  <c r="D44" i="4"/>
  <c r="AD43" i="4"/>
  <c r="AH43" i="4" s="1"/>
  <c r="F43" i="4" s="1"/>
  <c r="Z43" i="4"/>
  <c r="D43" i="4"/>
  <c r="Z42" i="4"/>
  <c r="AD42" i="4" s="1"/>
  <c r="AH42" i="4" s="1"/>
  <c r="F42" i="4" s="1"/>
  <c r="D42" i="4"/>
  <c r="Z41" i="4"/>
  <c r="AD41" i="4" s="1"/>
  <c r="AH41" i="4" s="1"/>
  <c r="F41" i="4" s="1"/>
  <c r="D41" i="4"/>
  <c r="Z40" i="4"/>
  <c r="AD40" i="4" s="1"/>
  <c r="AH40" i="4" s="1"/>
  <c r="F40" i="4" s="1"/>
  <c r="D40" i="4"/>
  <c r="Z39" i="4"/>
  <c r="AD39" i="4" s="1"/>
  <c r="AH39" i="4" s="1"/>
  <c r="F39" i="4" s="1"/>
  <c r="D39" i="4"/>
  <c r="AD38" i="4"/>
  <c r="AH38" i="4" s="1"/>
  <c r="F38" i="4" s="1"/>
  <c r="D38" i="4"/>
  <c r="AD37" i="4"/>
  <c r="AH37" i="4" s="1"/>
  <c r="F37" i="4" s="1"/>
  <c r="D37" i="4"/>
  <c r="AD36" i="4"/>
  <c r="AH36" i="4" s="1"/>
  <c r="F36" i="4" s="1"/>
  <c r="D36" i="4"/>
  <c r="Z35" i="4"/>
  <c r="AD35" i="4" s="1"/>
  <c r="AH35" i="4" s="1"/>
  <c r="F35" i="4" s="1"/>
  <c r="D35" i="4"/>
  <c r="Z34" i="4"/>
  <c r="AD34" i="4" s="1"/>
  <c r="AH34" i="4" s="1"/>
  <c r="F34" i="4" s="1"/>
  <c r="D34" i="4"/>
  <c r="AD33" i="4"/>
  <c r="AH33" i="4" s="1"/>
  <c r="F33" i="4" s="1"/>
  <c r="D33" i="4"/>
  <c r="AD32" i="4"/>
  <c r="AH32" i="4" s="1"/>
  <c r="F32" i="4" s="1"/>
  <c r="Z32" i="4"/>
  <c r="D32" i="4"/>
  <c r="AD31" i="4"/>
  <c r="AH31" i="4" s="1"/>
  <c r="F31" i="4" s="1"/>
  <c r="D31" i="4"/>
  <c r="Z30" i="4"/>
  <c r="AD30" i="4" s="1"/>
  <c r="AH30" i="4" s="1"/>
  <c r="F30" i="4" s="1"/>
  <c r="D30" i="4"/>
  <c r="Z29" i="4"/>
  <c r="AD29" i="4" s="1"/>
  <c r="AH29" i="4" s="1"/>
  <c r="F29" i="4" s="1"/>
  <c r="D29" i="4"/>
  <c r="Z28" i="4"/>
  <c r="AD28" i="4" s="1"/>
  <c r="AH28" i="4" s="1"/>
  <c r="F28" i="4" s="1"/>
  <c r="D28" i="4"/>
  <c r="AD27" i="4"/>
  <c r="AH27" i="4" s="1"/>
  <c r="F27" i="4" s="1"/>
  <c r="Z27" i="4"/>
  <c r="D27" i="4"/>
  <c r="Z26" i="4"/>
  <c r="AD26" i="4" s="1"/>
  <c r="AH26" i="4" s="1"/>
  <c r="F26" i="4" s="1"/>
  <c r="D26" i="4"/>
  <c r="Z25" i="4"/>
  <c r="AD25" i="4" s="1"/>
  <c r="AH25" i="4" s="1"/>
  <c r="F25" i="4" s="1"/>
  <c r="D25" i="4"/>
  <c r="Z24" i="4"/>
  <c r="AD24" i="4" s="1"/>
  <c r="AH24" i="4" s="1"/>
  <c r="F24" i="4" s="1"/>
  <c r="D24" i="4"/>
  <c r="Z23" i="4"/>
  <c r="AD23" i="4" s="1"/>
  <c r="AH23" i="4" s="1"/>
  <c r="F23" i="4" s="1"/>
  <c r="D23" i="4"/>
  <c r="Z22" i="4"/>
  <c r="AD22" i="4" s="1"/>
  <c r="AH22" i="4" s="1"/>
  <c r="F22" i="4" s="1"/>
  <c r="D22" i="4"/>
  <c r="Z21" i="4"/>
  <c r="AD21" i="4" s="1"/>
  <c r="AH21" i="4" s="1"/>
  <c r="F21" i="4" s="1"/>
  <c r="D21" i="4"/>
  <c r="Z20" i="4"/>
  <c r="AD20" i="4" s="1"/>
  <c r="AH20" i="4" s="1"/>
  <c r="F20" i="4" s="1"/>
  <c r="D20" i="4"/>
  <c r="AD19" i="4"/>
  <c r="AH19" i="4" s="1"/>
  <c r="F19" i="4" s="1"/>
  <c r="D19" i="4"/>
  <c r="AD18" i="4"/>
  <c r="AH18" i="4" s="1"/>
  <c r="F18" i="4" s="1"/>
  <c r="Z18" i="4"/>
  <c r="D18" i="4"/>
  <c r="Z17" i="4"/>
  <c r="AD17" i="4" s="1"/>
  <c r="AH17" i="4" s="1"/>
  <c r="F17" i="4" s="1"/>
  <c r="D17" i="4"/>
  <c r="Z16" i="4"/>
  <c r="AD16" i="4" s="1"/>
  <c r="AH16" i="4" s="1"/>
  <c r="F16" i="4" s="1"/>
  <c r="D16" i="4"/>
  <c r="AD15" i="4"/>
  <c r="AH15" i="4" s="1"/>
  <c r="F15" i="4" s="1"/>
  <c r="D15" i="4"/>
  <c r="Z14" i="4"/>
  <c r="AD14" i="4" s="1"/>
  <c r="AH14" i="4" s="1"/>
  <c r="F14" i="4" s="1"/>
  <c r="D14" i="4"/>
  <c r="Z13" i="4"/>
  <c r="AD13" i="4" s="1"/>
  <c r="AH13" i="4" s="1"/>
  <c r="F13" i="4" s="1"/>
  <c r="D13" i="4"/>
  <c r="Z12" i="4"/>
  <c r="AD12" i="4" s="1"/>
  <c r="AH12" i="4" s="1"/>
  <c r="F12" i="4" s="1"/>
  <c r="D12" i="4"/>
  <c r="Z11" i="4"/>
  <c r="AD11" i="4" s="1"/>
  <c r="AH11" i="4" s="1"/>
  <c r="F11" i="4" s="1"/>
  <c r="D11" i="4"/>
  <c r="A4" i="4"/>
  <c r="A2" i="4"/>
  <c r="A1" i="4"/>
  <c r="F104" i="3"/>
  <c r="H104" i="3"/>
  <c r="F103" i="3"/>
  <c r="H103" i="3"/>
  <c r="F102" i="3"/>
  <c r="H102" i="3"/>
  <c r="F101" i="3"/>
  <c r="H101" i="3"/>
  <c r="F100" i="3"/>
  <c r="F99" i="3"/>
  <c r="H99" i="3" s="1"/>
  <c r="F98" i="3"/>
  <c r="F97" i="3"/>
  <c r="F96" i="3"/>
  <c r="H96" i="3" s="1"/>
  <c r="F95" i="3"/>
  <c r="H95" i="3"/>
  <c r="F94" i="3"/>
  <c r="F93" i="3"/>
  <c r="H93" i="3" s="1"/>
  <c r="F92" i="3"/>
  <c r="F91" i="3"/>
  <c r="H91" i="3"/>
  <c r="F90" i="3"/>
  <c r="F89" i="3"/>
  <c r="F88" i="3"/>
  <c r="H88" i="3" s="1"/>
  <c r="F87" i="3"/>
  <c r="H87" i="3" s="1"/>
  <c r="F86" i="3"/>
  <c r="H86" i="3" s="1"/>
  <c r="F85" i="3"/>
  <c r="H85" i="3" s="1"/>
  <c r="F84" i="3"/>
  <c r="F83" i="3"/>
  <c r="H83" i="3"/>
  <c r="F82" i="3"/>
  <c r="F81" i="3"/>
  <c r="F80" i="3"/>
  <c r="H80" i="3" s="1"/>
  <c r="F79" i="3"/>
  <c r="H79" i="3" s="1"/>
  <c r="F78" i="3"/>
  <c r="F77" i="3"/>
  <c r="H77" i="3"/>
  <c r="F76" i="3"/>
  <c r="F75" i="3"/>
  <c r="H75" i="3" s="1"/>
  <c r="F74" i="3"/>
  <c r="F73" i="3"/>
  <c r="F72" i="3"/>
  <c r="H72" i="3" s="1"/>
  <c r="F71" i="3"/>
  <c r="H71" i="3"/>
  <c r="F70" i="3"/>
  <c r="H70" i="3"/>
  <c r="F69" i="3"/>
  <c r="H69" i="3"/>
  <c r="F68" i="3"/>
  <c r="F67" i="3"/>
  <c r="H67" i="3" s="1"/>
  <c r="F61" i="3"/>
  <c r="H61" i="3" s="1"/>
  <c r="F60" i="3"/>
  <c r="H60" i="3"/>
  <c r="F59" i="3"/>
  <c r="H59" i="3"/>
  <c r="F58" i="3"/>
  <c r="H58" i="3"/>
  <c r="F57" i="3"/>
  <c r="F56" i="3"/>
  <c r="H56" i="3" s="1"/>
  <c r="F55" i="3"/>
  <c r="F54" i="3"/>
  <c r="F53" i="3"/>
  <c r="H53" i="3" s="1"/>
  <c r="F52" i="3"/>
  <c r="H52" i="3"/>
  <c r="F51" i="3"/>
  <c r="F50" i="3"/>
  <c r="H50" i="3" s="1"/>
  <c r="F49" i="3"/>
  <c r="F48" i="3"/>
  <c r="H48" i="3"/>
  <c r="F47" i="3"/>
  <c r="F46" i="3"/>
  <c r="F45" i="3"/>
  <c r="H45" i="3" s="1"/>
  <c r="F44" i="3"/>
  <c r="H44" i="3" s="1"/>
  <c r="F43" i="3"/>
  <c r="H43" i="3" s="1"/>
  <c r="F42" i="3"/>
  <c r="H42" i="3" s="1"/>
  <c r="F41" i="3"/>
  <c r="F40" i="3"/>
  <c r="H40" i="3"/>
  <c r="F39" i="3"/>
  <c r="F38" i="3"/>
  <c r="F37" i="3"/>
  <c r="H37" i="3" s="1"/>
  <c r="F36" i="3"/>
  <c r="H36" i="3" s="1"/>
  <c r="F35" i="3"/>
  <c r="A4" i="3"/>
  <c r="A2" i="3"/>
  <c r="A4" i="2"/>
  <c r="A2" i="2"/>
  <c r="A1" i="2"/>
  <c r="Q98" i="1"/>
  <c r="S94" i="1" s="1"/>
  <c r="S95" i="1" s="1"/>
  <c r="Q76" i="1" s="1"/>
  <c r="O82" i="1"/>
  <c r="K82" i="1"/>
  <c r="G82" i="1"/>
  <c r="D82" i="1"/>
  <c r="S82" i="1" s="1"/>
  <c r="I80" i="1"/>
  <c r="I84" i="1" s="1"/>
  <c r="O79" i="1"/>
  <c r="K79" i="1"/>
  <c r="G79" i="1"/>
  <c r="O76" i="1"/>
  <c r="K76" i="1" s="1"/>
  <c r="G76" i="1" s="1"/>
  <c r="D76" i="1" s="1"/>
  <c r="M76" i="1"/>
  <c r="I76" i="1" s="1"/>
  <c r="E76" i="1" s="1"/>
  <c r="V53" i="1"/>
  <c r="T53" i="1"/>
  <c r="R53" i="1"/>
  <c r="P53" i="1"/>
  <c r="N53" i="1"/>
  <c r="J53" i="1"/>
  <c r="H53" i="1"/>
  <c r="B52" i="1"/>
  <c r="B51" i="1"/>
  <c r="B50" i="1"/>
  <c r="B49" i="1"/>
  <c r="B48" i="1"/>
  <c r="AE28" i="1"/>
  <c r="AK28" i="1" s="1"/>
  <c r="E28" i="1" s="1"/>
  <c r="Y28" i="1"/>
  <c r="I28" i="1"/>
  <c r="AE27" i="1"/>
  <c r="AK27" i="1" s="1"/>
  <c r="E27" i="1" s="1"/>
  <c r="K27" i="1" s="1"/>
  <c r="K51" i="1" s="1"/>
  <c r="Y27" i="1"/>
  <c r="S27" i="1"/>
  <c r="I27" i="1"/>
  <c r="AK26" i="1"/>
  <c r="E26" i="1" s="1"/>
  <c r="AE26" i="1"/>
  <c r="Y26" i="1"/>
  <c r="I26" i="1"/>
  <c r="AK25" i="1"/>
  <c r="E25" i="1" s="1"/>
  <c r="AE25" i="1"/>
  <c r="Y25" i="1"/>
  <c r="F25" i="3" s="1"/>
  <c r="H25" i="3" s="1"/>
  <c r="I25" i="1"/>
  <c r="AK24" i="1"/>
  <c r="E24" i="1" s="1"/>
  <c r="AE24" i="1"/>
  <c r="Y24" i="1"/>
  <c r="I24" i="1"/>
  <c r="AI21" i="1"/>
  <c r="AK21" i="1" s="1"/>
  <c r="E21" i="1" s="1"/>
  <c r="AE21" i="1"/>
  <c r="I21" i="1"/>
  <c r="AI20" i="1"/>
  <c r="AE20" i="1"/>
  <c r="I20" i="1"/>
  <c r="AI19" i="1"/>
  <c r="AK19" i="1" s="1"/>
  <c r="E19" i="1" s="1"/>
  <c r="S19" i="1" s="1"/>
  <c r="AE19" i="1"/>
  <c r="I19" i="1"/>
  <c r="AI18" i="1"/>
  <c r="AE18" i="1"/>
  <c r="I18" i="1"/>
  <c r="AI17" i="1"/>
  <c r="AK17" i="1" s="1"/>
  <c r="E17" i="1" s="1"/>
  <c r="AE17" i="1"/>
  <c r="I17" i="1"/>
  <c r="AI16" i="1"/>
  <c r="AE16" i="1"/>
  <c r="I16" i="1"/>
  <c r="AI15" i="1"/>
  <c r="AK15" i="1" s="1"/>
  <c r="E15" i="1" s="1"/>
  <c r="AE15" i="1"/>
  <c r="I15" i="1"/>
  <c r="AI14" i="1"/>
  <c r="AE14" i="1"/>
  <c r="I14" i="1"/>
  <c r="AI13" i="1"/>
  <c r="AK13" i="1" s="1"/>
  <c r="E13" i="1" s="1"/>
  <c r="AE13" i="1"/>
  <c r="I13" i="1"/>
  <c r="AI12" i="1"/>
  <c r="AE12" i="1"/>
  <c r="I12" i="1"/>
  <c r="AI11" i="1"/>
  <c r="AK11" i="1" s="1"/>
  <c r="E11" i="1" s="1"/>
  <c r="S11" i="1" s="1"/>
  <c r="AE11" i="1"/>
  <c r="I11" i="1"/>
  <c r="I30" i="1" s="1"/>
  <c r="G9" i="1"/>
  <c r="A4" i="1"/>
  <c r="A2" i="1"/>
  <c r="AE30" i="1" l="1"/>
  <c r="AK12" i="1"/>
  <c r="AK14" i="1"/>
  <c r="E14" i="1" s="1"/>
  <c r="AK16" i="1"/>
  <c r="E16" i="1" s="1"/>
  <c r="AK18" i="1"/>
  <c r="E18" i="1" s="1"/>
  <c r="AK20" i="1"/>
  <c r="E20" i="1" s="1"/>
  <c r="G27" i="1"/>
  <c r="Q27" i="1"/>
  <c r="E51" i="1"/>
  <c r="I49" i="1"/>
  <c r="E21" i="2"/>
  <c r="C39" i="2"/>
  <c r="G13" i="2" s="1"/>
  <c r="H38" i="3"/>
  <c r="H39" i="3"/>
  <c r="H41" i="3"/>
  <c r="H46" i="3"/>
  <c r="H47" i="3"/>
  <c r="H49" i="3"/>
  <c r="H54" i="3"/>
  <c r="H55" i="3"/>
  <c r="H57" i="3"/>
  <c r="H68" i="3"/>
  <c r="H73" i="3"/>
  <c r="H74" i="3"/>
  <c r="H76" i="3"/>
  <c r="H81" i="3"/>
  <c r="H84" i="3"/>
  <c r="H89" i="3"/>
  <c r="H90" i="3"/>
  <c r="H92" i="3"/>
  <c r="H97" i="3"/>
  <c r="H100" i="3"/>
  <c r="F27" i="3"/>
  <c r="K15" i="1"/>
  <c r="S15" i="1"/>
  <c r="F11" i="3"/>
  <c r="H11" i="3" s="1"/>
  <c r="S35" i="1"/>
  <c r="I35" i="1"/>
  <c r="I36" i="1"/>
  <c r="F12" i="3"/>
  <c r="H12" i="3" s="1"/>
  <c r="F14" i="3"/>
  <c r="H14" i="3" s="1"/>
  <c r="I38" i="1"/>
  <c r="F15" i="3"/>
  <c r="H15" i="3" s="1"/>
  <c r="K39" i="1"/>
  <c r="I39" i="1"/>
  <c r="S39" i="1"/>
  <c r="F16" i="3"/>
  <c r="H16" i="3" s="1"/>
  <c r="I40" i="1"/>
  <c r="F18" i="3"/>
  <c r="H18" i="3" s="1"/>
  <c r="I42" i="1"/>
  <c r="F19" i="3"/>
  <c r="I43" i="1"/>
  <c r="S43" i="1"/>
  <c r="I44" i="1"/>
  <c r="F20" i="3"/>
  <c r="H20" i="3" s="1"/>
  <c r="I37" i="1"/>
  <c r="F13" i="3"/>
  <c r="H13" i="3" s="1"/>
  <c r="F17" i="3"/>
  <c r="H17" i="3" s="1"/>
  <c r="I41" i="1"/>
  <c r="I45" i="1"/>
  <c r="G20" i="1"/>
  <c r="K20" i="1"/>
  <c r="K44" i="1" s="1"/>
  <c r="E44" i="1"/>
  <c r="S20" i="1"/>
  <c r="S44" i="1" s="1"/>
  <c r="Q20" i="1"/>
  <c r="Q44" i="1" s="1"/>
  <c r="S18" i="1"/>
  <c r="S42" i="1" s="1"/>
  <c r="K18" i="1"/>
  <c r="K42" i="1" s="1"/>
  <c r="E42" i="1"/>
  <c r="Q18" i="1"/>
  <c r="Q42" i="1" s="1"/>
  <c r="G18" i="1"/>
  <c r="M18" i="1" s="1"/>
  <c r="Q21" i="1"/>
  <c r="Q45" i="1" s="1"/>
  <c r="K21" i="1"/>
  <c r="K45" i="1" s="1"/>
  <c r="E45" i="1"/>
  <c r="G21" i="1"/>
  <c r="M21" i="1" s="1"/>
  <c r="S21" i="1"/>
  <c r="S45" i="1" s="1"/>
  <c r="S24" i="1"/>
  <c r="K24" i="1"/>
  <c r="Q24" i="1"/>
  <c r="Q48" i="1" s="1"/>
  <c r="G24" i="1"/>
  <c r="E48" i="1"/>
  <c r="Q25" i="1"/>
  <c r="Q49" i="1" s="1"/>
  <c r="E49" i="1"/>
  <c r="K25" i="1"/>
  <c r="G25" i="1"/>
  <c r="S25" i="1"/>
  <c r="E50" i="1"/>
  <c r="G26" i="1"/>
  <c r="Q26" i="1"/>
  <c r="S26" i="1"/>
  <c r="K26" i="1"/>
  <c r="E35" i="1"/>
  <c r="S14" i="1"/>
  <c r="S38" i="1" s="1"/>
  <c r="K14" i="1"/>
  <c r="K38" i="1" s="1"/>
  <c r="E38" i="1"/>
  <c r="Q14" i="1"/>
  <c r="Q38" i="1" s="1"/>
  <c r="G14" i="1"/>
  <c r="M14" i="1" s="1"/>
  <c r="AK30" i="1"/>
  <c r="E12" i="1"/>
  <c r="Q17" i="1"/>
  <c r="Q41" i="1" s="1"/>
  <c r="K17" i="1"/>
  <c r="K41" i="1" s="1"/>
  <c r="E41" i="1"/>
  <c r="S17" i="1"/>
  <c r="S41" i="1" s="1"/>
  <c r="G17" i="1"/>
  <c r="M17" i="1" s="1"/>
  <c r="Q13" i="1"/>
  <c r="Q37" i="1" s="1"/>
  <c r="K13" i="1"/>
  <c r="K37" i="1" s="1"/>
  <c r="S13" i="1"/>
  <c r="S37" i="1" s="1"/>
  <c r="G13" i="1"/>
  <c r="M13" i="1" s="1"/>
  <c r="E37" i="1"/>
  <c r="G16" i="1"/>
  <c r="M16" i="1" s="1"/>
  <c r="K16" i="1"/>
  <c r="K40" i="1" s="1"/>
  <c r="E40" i="1"/>
  <c r="S16" i="1"/>
  <c r="S40" i="1" s="1"/>
  <c r="Q16" i="1"/>
  <c r="Q40" i="1" s="1"/>
  <c r="E43" i="1"/>
  <c r="F26" i="3"/>
  <c r="H26" i="3" s="1"/>
  <c r="S28" i="1"/>
  <c r="K28" i="1"/>
  <c r="R12" i="4"/>
  <c r="H12" i="4"/>
  <c r="T12" i="4"/>
  <c r="L12" i="4"/>
  <c r="N12" i="4" s="1"/>
  <c r="R19" i="4"/>
  <c r="H19" i="4"/>
  <c r="T19" i="4"/>
  <c r="L19" i="4"/>
  <c r="N19" i="4" s="1"/>
  <c r="R21" i="4"/>
  <c r="H21" i="4"/>
  <c r="T21" i="4"/>
  <c r="L21" i="4"/>
  <c r="N21" i="4" s="1"/>
  <c r="R28" i="4"/>
  <c r="H28" i="4"/>
  <c r="T28" i="4"/>
  <c r="L28" i="4"/>
  <c r="N28" i="4" s="1"/>
  <c r="R30" i="4"/>
  <c r="H30" i="4"/>
  <c r="T30" i="4"/>
  <c r="L30" i="4"/>
  <c r="N30" i="4" s="1"/>
  <c r="R33" i="4"/>
  <c r="H33" i="4"/>
  <c r="T33" i="4"/>
  <c r="L33" i="4"/>
  <c r="N33" i="4" s="1"/>
  <c r="R35" i="4"/>
  <c r="H35" i="4"/>
  <c r="T35" i="4"/>
  <c r="L35" i="4"/>
  <c r="N35" i="4" s="1"/>
  <c r="R37" i="4"/>
  <c r="H37" i="4"/>
  <c r="T37" i="4"/>
  <c r="L37" i="4"/>
  <c r="N37" i="4" s="1"/>
  <c r="R39" i="4"/>
  <c r="H39" i="4"/>
  <c r="T39" i="4"/>
  <c r="L39" i="4"/>
  <c r="N39" i="4" s="1"/>
  <c r="T50" i="4"/>
  <c r="L50" i="4"/>
  <c r="R50" i="4"/>
  <c r="H50" i="4"/>
  <c r="T13" i="4"/>
  <c r="L13" i="4"/>
  <c r="R13" i="4"/>
  <c r="H13" i="4"/>
  <c r="R15" i="4"/>
  <c r="H15" i="4"/>
  <c r="T15" i="4"/>
  <c r="L15" i="4"/>
  <c r="N15" i="4" s="1"/>
  <c r="R17" i="4"/>
  <c r="H17" i="4"/>
  <c r="T17" i="4"/>
  <c r="L17" i="4"/>
  <c r="N17" i="4" s="1"/>
  <c r="R24" i="4"/>
  <c r="H24" i="4"/>
  <c r="T24" i="4"/>
  <c r="L24" i="4"/>
  <c r="N24" i="4" s="1"/>
  <c r="R26" i="4"/>
  <c r="H26" i="4"/>
  <c r="T26" i="4"/>
  <c r="L26" i="4"/>
  <c r="N26" i="4" s="1"/>
  <c r="T31" i="4"/>
  <c r="L31" i="4"/>
  <c r="R31" i="4"/>
  <c r="H31" i="4"/>
  <c r="T40" i="4"/>
  <c r="L40" i="4"/>
  <c r="R40" i="4"/>
  <c r="H40" i="4"/>
  <c r="R42" i="4"/>
  <c r="H42" i="4"/>
  <c r="T42" i="4"/>
  <c r="L42" i="4"/>
  <c r="N42" i="4" s="1"/>
  <c r="R43" i="4"/>
  <c r="H43" i="4"/>
  <c r="T43" i="4"/>
  <c r="L43" i="4"/>
  <c r="N43" i="4" s="1"/>
  <c r="R46" i="4"/>
  <c r="H46" i="4"/>
  <c r="T46" i="4"/>
  <c r="L46" i="4"/>
  <c r="N46" i="4" s="1"/>
  <c r="R48" i="4"/>
  <c r="H48" i="4"/>
  <c r="T48" i="4"/>
  <c r="L48" i="4"/>
  <c r="N48" i="4" s="1"/>
  <c r="G11" i="1"/>
  <c r="G35" i="1" s="1"/>
  <c r="Q11" i="1"/>
  <c r="G15" i="1"/>
  <c r="M15" i="1" s="1"/>
  <c r="Q15" i="1"/>
  <c r="Q39" i="1" s="1"/>
  <c r="G19" i="1"/>
  <c r="Q19" i="1"/>
  <c r="Q43" i="1" s="1"/>
  <c r="M27" i="1"/>
  <c r="E30" i="1"/>
  <c r="AI30" i="1"/>
  <c r="E39" i="1"/>
  <c r="I50" i="1"/>
  <c r="S50" i="1"/>
  <c r="I51" i="1"/>
  <c r="S51" i="1"/>
  <c r="S52" i="1"/>
  <c r="H27" i="3"/>
  <c r="H35" i="3"/>
  <c r="H51" i="3"/>
  <c r="H82" i="3"/>
  <c r="H98" i="3"/>
  <c r="F24" i="3"/>
  <c r="H24" i="3" s="1"/>
  <c r="I48" i="1"/>
  <c r="R11" i="4"/>
  <c r="H11" i="4"/>
  <c r="F51" i="4"/>
  <c r="F55" i="4" s="1"/>
  <c r="G78" i="1" s="1"/>
  <c r="G80" i="1" s="1"/>
  <c r="G84" i="1" s="1"/>
  <c r="T11" i="4"/>
  <c r="L11" i="4"/>
  <c r="T18" i="4"/>
  <c r="L18" i="4"/>
  <c r="R18" i="4"/>
  <c r="H18" i="4"/>
  <c r="R20" i="4"/>
  <c r="H20" i="4"/>
  <c r="T20" i="4"/>
  <c r="L20" i="4"/>
  <c r="N20" i="4" s="1"/>
  <c r="R22" i="4"/>
  <c r="H22" i="4"/>
  <c r="T22" i="4"/>
  <c r="L22" i="4"/>
  <c r="N22" i="4" s="1"/>
  <c r="T27" i="4"/>
  <c r="L27" i="4"/>
  <c r="R27" i="4"/>
  <c r="H27" i="4"/>
  <c r="R29" i="4"/>
  <c r="H29" i="4"/>
  <c r="T29" i="4"/>
  <c r="L29" i="4"/>
  <c r="N29" i="4" s="1"/>
  <c r="T32" i="4"/>
  <c r="L32" i="4"/>
  <c r="R32" i="4"/>
  <c r="H32" i="4"/>
  <c r="R34" i="4"/>
  <c r="H34" i="4"/>
  <c r="T34" i="4"/>
  <c r="L34" i="4"/>
  <c r="N34" i="4" s="1"/>
  <c r="R36" i="4"/>
  <c r="H36" i="4"/>
  <c r="T36" i="4"/>
  <c r="L36" i="4"/>
  <c r="N36" i="4" s="1"/>
  <c r="R38" i="4"/>
  <c r="H38" i="4"/>
  <c r="T38" i="4"/>
  <c r="L38" i="4"/>
  <c r="N38" i="4" s="1"/>
  <c r="T44" i="4"/>
  <c r="L44" i="4"/>
  <c r="R44" i="4"/>
  <c r="H44" i="4"/>
  <c r="K50" i="1"/>
  <c r="K52" i="1"/>
  <c r="S49" i="1"/>
  <c r="E52" i="1"/>
  <c r="G21" i="2"/>
  <c r="I21" i="2" s="1"/>
  <c r="H19" i="3"/>
  <c r="H78" i="3"/>
  <c r="H94" i="3"/>
  <c r="F28" i="3"/>
  <c r="H28" i="3" s="1"/>
  <c r="I52" i="1"/>
  <c r="G51" i="1"/>
  <c r="M51" i="1" s="1"/>
  <c r="D30" i="3"/>
  <c r="R14" i="4"/>
  <c r="H14" i="4"/>
  <c r="T14" i="4"/>
  <c r="L14" i="4"/>
  <c r="R16" i="4"/>
  <c r="H16" i="4"/>
  <c r="T16" i="4"/>
  <c r="L16" i="4"/>
  <c r="T23" i="4"/>
  <c r="L23" i="4"/>
  <c r="R23" i="4"/>
  <c r="H23" i="4"/>
  <c r="R25" i="4"/>
  <c r="H25" i="4"/>
  <c r="T25" i="4"/>
  <c r="L25" i="4"/>
  <c r="R41" i="4"/>
  <c r="H41" i="4"/>
  <c r="T41" i="4"/>
  <c r="L41" i="4"/>
  <c r="T45" i="4"/>
  <c r="L45" i="4"/>
  <c r="R45" i="4"/>
  <c r="H45" i="4"/>
  <c r="R47" i="4"/>
  <c r="H47" i="4"/>
  <c r="T47" i="4"/>
  <c r="L47" i="4"/>
  <c r="R49" i="4"/>
  <c r="H49" i="4"/>
  <c r="T49" i="4"/>
  <c r="L49" i="4"/>
  <c r="D63" i="3"/>
  <c r="K48" i="1"/>
  <c r="G50" i="1"/>
  <c r="Q50" i="1"/>
  <c r="Q51" i="1"/>
  <c r="K11" i="1"/>
  <c r="K19" i="1"/>
  <c r="K43" i="1" s="1"/>
  <c r="G28" i="1"/>
  <c r="M28" i="1" s="1"/>
  <c r="Q28" i="1"/>
  <c r="Q52" i="1" s="1"/>
  <c r="G48" i="1"/>
  <c r="M48" i="1" s="1"/>
  <c r="S48" i="1"/>
  <c r="E13" i="2"/>
  <c r="I13" i="2" s="1"/>
  <c r="D107" i="3"/>
  <c r="K49" i="1"/>
  <c r="L53" i="4"/>
  <c r="T53" i="4"/>
  <c r="J53" i="4"/>
  <c r="J55" i="4" s="1"/>
  <c r="J59" i="4" s="1"/>
  <c r="R53" i="4"/>
  <c r="H53" i="4"/>
  <c r="P53" i="4"/>
  <c r="X53" i="4"/>
  <c r="N53" i="4"/>
  <c r="N45" i="4" l="1"/>
  <c r="N23" i="4"/>
  <c r="H63" i="3"/>
  <c r="H114" i="3" s="1"/>
  <c r="H107" i="3"/>
  <c r="H115" i="3" s="1"/>
  <c r="M19" i="1"/>
  <c r="H30" i="3"/>
  <c r="H113" i="3" s="1"/>
  <c r="H116" i="3" s="1"/>
  <c r="V49" i="4"/>
  <c r="V43" i="4"/>
  <c r="V39" i="4"/>
  <c r="V38" i="4"/>
  <c r="V37" i="4"/>
  <c r="V36" i="4"/>
  <c r="V30" i="4"/>
  <c r="V26" i="4"/>
  <c r="V22" i="4"/>
  <c r="V17" i="4"/>
  <c r="V12" i="4"/>
  <c r="V50" i="4"/>
  <c r="V45" i="4"/>
  <c r="V44" i="4"/>
  <c r="V40" i="4"/>
  <c r="V32" i="4"/>
  <c r="V31" i="4"/>
  <c r="V27" i="4"/>
  <c r="V23" i="4"/>
  <c r="V18" i="4"/>
  <c r="V13" i="4"/>
  <c r="V46" i="4"/>
  <c r="V41" i="4"/>
  <c r="V34" i="4"/>
  <c r="V33" i="4"/>
  <c r="V28" i="4"/>
  <c r="V24" i="4"/>
  <c r="V20" i="4"/>
  <c r="V19" i="4"/>
  <c r="V14" i="4"/>
  <c r="V48" i="4"/>
  <c r="V47" i="4"/>
  <c r="V42" i="4"/>
  <c r="V35" i="4"/>
  <c r="V29" i="4"/>
  <c r="V25" i="4"/>
  <c r="V21" i="4"/>
  <c r="V16" i="4"/>
  <c r="V15" i="4"/>
  <c r="V11" i="4"/>
  <c r="U11" i="1"/>
  <c r="H51" i="4"/>
  <c r="H55" i="4" s="1"/>
  <c r="H59" i="4" s="1"/>
  <c r="G42" i="1"/>
  <c r="M42" i="1" s="1"/>
  <c r="M50" i="1"/>
  <c r="N44" i="4"/>
  <c r="N32" i="4"/>
  <c r="N27" i="4"/>
  <c r="N18" i="4"/>
  <c r="F59" i="4"/>
  <c r="N40" i="4"/>
  <c r="N31" i="4"/>
  <c r="N13" i="4"/>
  <c r="N50" i="4"/>
  <c r="M26" i="1"/>
  <c r="M24" i="1"/>
  <c r="G45" i="1"/>
  <c r="M45" i="1" s="1"/>
  <c r="G41" i="1"/>
  <c r="M41" i="1" s="1"/>
  <c r="G37" i="1"/>
  <c r="M37" i="1" s="1"/>
  <c r="G38" i="1"/>
  <c r="M38" i="1" s="1"/>
  <c r="I53" i="1"/>
  <c r="G12" i="1"/>
  <c r="G30" i="1" s="1"/>
  <c r="K12" i="1"/>
  <c r="K36" i="1" s="1"/>
  <c r="E36" i="1"/>
  <c r="E53" i="1" s="1"/>
  <c r="S12" i="1"/>
  <c r="Q12" i="1"/>
  <c r="Q36" i="1" s="1"/>
  <c r="M25" i="1"/>
  <c r="G49" i="1"/>
  <c r="M49" i="1" s="1"/>
  <c r="N49" i="4"/>
  <c r="N47" i="4"/>
  <c r="N41" i="4"/>
  <c r="N25" i="4"/>
  <c r="N16" i="4"/>
  <c r="N14" i="4"/>
  <c r="T51" i="4"/>
  <c r="T55" i="4" s="1"/>
  <c r="T59" i="4" s="1"/>
  <c r="G52" i="1"/>
  <c r="M52" i="1" s="1"/>
  <c r="G43" i="1"/>
  <c r="M43" i="1" s="1"/>
  <c r="G40" i="1"/>
  <c r="M40" i="1" s="1"/>
  <c r="G39" i="1"/>
  <c r="M39" i="1" s="1"/>
  <c r="M11" i="1"/>
  <c r="P48" i="4"/>
  <c r="P47" i="4"/>
  <c r="X47" i="4" s="1"/>
  <c r="P42" i="4"/>
  <c r="P35" i="4"/>
  <c r="P29" i="4"/>
  <c r="P25" i="4"/>
  <c r="X25" i="4" s="1"/>
  <c r="P21" i="4"/>
  <c r="P16" i="4"/>
  <c r="P15" i="4"/>
  <c r="P11" i="4"/>
  <c r="P49" i="4"/>
  <c r="P43" i="4"/>
  <c r="P39" i="4"/>
  <c r="P38" i="4"/>
  <c r="X38" i="4" s="1"/>
  <c r="P37" i="4"/>
  <c r="P36" i="4"/>
  <c r="P30" i="4"/>
  <c r="P26" i="4"/>
  <c r="X26" i="4" s="1"/>
  <c r="P22" i="4"/>
  <c r="P17" i="4"/>
  <c r="P12" i="4"/>
  <c r="P50" i="4"/>
  <c r="X50" i="4" s="1"/>
  <c r="P45" i="4"/>
  <c r="P44" i="4"/>
  <c r="P40" i="4"/>
  <c r="P32" i="4"/>
  <c r="X32" i="4" s="1"/>
  <c r="P31" i="4"/>
  <c r="P27" i="4"/>
  <c r="P23" i="4"/>
  <c r="P18" i="4"/>
  <c r="X18" i="4" s="1"/>
  <c r="P13" i="4"/>
  <c r="P46" i="4"/>
  <c r="P41" i="4"/>
  <c r="P34" i="4"/>
  <c r="X34" i="4" s="1"/>
  <c r="P33" i="4"/>
  <c r="P28" i="4"/>
  <c r="P24" i="4"/>
  <c r="P20" i="4"/>
  <c r="X20" i="4" s="1"/>
  <c r="P19" i="4"/>
  <c r="P14" i="4"/>
  <c r="O11" i="1"/>
  <c r="L51" i="4"/>
  <c r="L55" i="4" s="1"/>
  <c r="L59" i="4" s="1"/>
  <c r="N11" i="4"/>
  <c r="N51" i="4" s="1"/>
  <c r="N55" i="4" s="1"/>
  <c r="R51" i="4"/>
  <c r="R55" i="4" s="1"/>
  <c r="R59" i="4" s="1"/>
  <c r="M20" i="1"/>
  <c r="G44" i="1"/>
  <c r="M44" i="1" s="1"/>
  <c r="K35" i="1"/>
  <c r="K53" i="1" s="1"/>
  <c r="Q35" i="1"/>
  <c r="Q53" i="1" l="1"/>
  <c r="X24" i="4"/>
  <c r="X41" i="4"/>
  <c r="X23" i="4"/>
  <c r="X40" i="4"/>
  <c r="X12" i="4"/>
  <c r="X30" i="4"/>
  <c r="X39" i="4"/>
  <c r="X15" i="4"/>
  <c r="X29" i="4"/>
  <c r="X48" i="4"/>
  <c r="K30" i="1"/>
  <c r="X19" i="4"/>
  <c r="X33" i="4"/>
  <c r="X13" i="4"/>
  <c r="X31" i="4"/>
  <c r="X45" i="4"/>
  <c r="X22" i="4"/>
  <c r="X37" i="4"/>
  <c r="X49" i="4"/>
  <c r="X21" i="4"/>
  <c r="X42" i="4"/>
  <c r="S30" i="1"/>
  <c r="S36" i="1"/>
  <c r="S53" i="1" s="1"/>
  <c r="M12" i="1"/>
  <c r="G36" i="1"/>
  <c r="X14" i="4"/>
  <c r="X28" i="4"/>
  <c r="X46" i="4"/>
  <c r="X27" i="4"/>
  <c r="X44" i="4"/>
  <c r="X17" i="4"/>
  <c r="X36" i="4"/>
  <c r="X43" i="4"/>
  <c r="X16" i="4"/>
  <c r="X35" i="4"/>
  <c r="Q30" i="1"/>
  <c r="D77" i="1"/>
  <c r="D80" i="1" s="1"/>
  <c r="O12" i="1"/>
  <c r="W11" i="1"/>
  <c r="O25" i="1"/>
  <c r="O35" i="1"/>
  <c r="V51" i="4"/>
  <c r="V55" i="4" s="1"/>
  <c r="V59" i="4" s="1"/>
  <c r="M35" i="1"/>
  <c r="K78" i="1"/>
  <c r="N59" i="4"/>
  <c r="X11" i="4"/>
  <c r="P51" i="4"/>
  <c r="P55" i="4" s="1"/>
  <c r="P59" i="4" s="1"/>
  <c r="U12" i="1"/>
  <c r="U25" i="1"/>
  <c r="U35" i="1"/>
  <c r="M30" i="1"/>
  <c r="X51" i="4" l="1"/>
  <c r="X55" i="4" s="1"/>
  <c r="E77" i="1"/>
  <c r="E80" i="1" s="1"/>
  <c r="E84" i="1" s="1"/>
  <c r="U13" i="1"/>
  <c r="U28" i="1"/>
  <c r="U52" i="1" s="1"/>
  <c r="U36" i="1"/>
  <c r="W35" i="1"/>
  <c r="O26" i="1"/>
  <c r="W12" i="1"/>
  <c r="O13" i="1"/>
  <c r="O36" i="1"/>
  <c r="U49" i="1"/>
  <c r="U26" i="1"/>
  <c r="O78" i="1"/>
  <c r="X59" i="4"/>
  <c r="O49" i="1"/>
  <c r="W49" i="1" s="1"/>
  <c r="W25" i="1"/>
  <c r="D84" i="1"/>
  <c r="M36" i="1"/>
  <c r="M53" i="1" s="1"/>
  <c r="G53" i="1"/>
  <c r="W36" i="1" l="1"/>
  <c r="K77" i="1"/>
  <c r="K80" i="1" s="1"/>
  <c r="U14" i="1"/>
  <c r="U37" i="1"/>
  <c r="W26" i="1"/>
  <c r="O50" i="1"/>
  <c r="U27" i="1"/>
  <c r="U51" i="1" s="1"/>
  <c r="U50" i="1"/>
  <c r="O14" i="1"/>
  <c r="W13" i="1"/>
  <c r="O37" i="1"/>
  <c r="M77" i="1" l="1"/>
  <c r="M80" i="1" s="1"/>
  <c r="M84" i="1" s="1"/>
  <c r="W14" i="1"/>
  <c r="O27" i="1"/>
  <c r="O15" i="1"/>
  <c r="O38" i="1"/>
  <c r="K84" i="1"/>
  <c r="W37" i="1"/>
  <c r="U15" i="1"/>
  <c r="U38" i="1"/>
  <c r="W50" i="1"/>
  <c r="W38" i="1" l="1"/>
  <c r="O16" i="1"/>
  <c r="W15" i="1"/>
  <c r="O28" i="1"/>
  <c r="O39" i="1"/>
  <c r="U16" i="1"/>
  <c r="U39" i="1"/>
  <c r="W27" i="1"/>
  <c r="O51" i="1"/>
  <c r="W51" i="1" s="1"/>
  <c r="W16" i="1" l="1"/>
  <c r="O17" i="1"/>
  <c r="O40" i="1"/>
  <c r="U17" i="1"/>
  <c r="U40" i="1"/>
  <c r="W28" i="1"/>
  <c r="O52" i="1"/>
  <c r="W52" i="1" s="1"/>
  <c r="W39" i="1"/>
  <c r="U18" i="1" l="1"/>
  <c r="U41" i="1"/>
  <c r="W40" i="1"/>
  <c r="W17" i="1"/>
  <c r="O18" i="1"/>
  <c r="O41" i="1"/>
  <c r="U19" i="1" l="1"/>
  <c r="U42" i="1"/>
  <c r="W18" i="1"/>
  <c r="O19" i="1"/>
  <c r="O42" i="1"/>
  <c r="W41" i="1"/>
  <c r="O20" i="1" l="1"/>
  <c r="W19" i="1"/>
  <c r="O43" i="1"/>
  <c r="U20" i="1"/>
  <c r="U43" i="1"/>
  <c r="W42" i="1"/>
  <c r="W20" i="1" l="1"/>
  <c r="O21" i="1"/>
  <c r="O44" i="1"/>
  <c r="U21" i="1"/>
  <c r="U44" i="1"/>
  <c r="W43" i="1"/>
  <c r="W44" i="1" l="1"/>
  <c r="U24" i="1"/>
  <c r="U45" i="1"/>
  <c r="O24" i="1"/>
  <c r="W21" i="1"/>
  <c r="O45" i="1"/>
  <c r="W45" i="1" l="1"/>
  <c r="U48" i="1"/>
  <c r="U53" i="1" s="1"/>
  <c r="U30" i="1"/>
  <c r="W24" i="1"/>
  <c r="W30" i="1" s="1"/>
  <c r="O48" i="1"/>
  <c r="O30" i="1"/>
  <c r="W48" i="1" l="1"/>
  <c r="W53" i="1" s="1"/>
  <c r="O53" i="1"/>
  <c r="O77" i="1" l="1"/>
  <c r="O80" i="1" s="1"/>
  <c r="Q77" i="1" l="1"/>
  <c r="Q80" i="1" s="1"/>
  <c r="Q84" i="1" s="1"/>
  <c r="O84" i="1"/>
  <c r="S80" i="1"/>
  <c r="S84" i="1" l="1"/>
</calcChain>
</file>

<file path=xl/comments1.xml><?xml version="1.0" encoding="utf-8"?>
<comments xmlns="http://schemas.openxmlformats.org/spreadsheetml/2006/main">
  <authors>
    <author>raguttor</author>
  </authors>
  <commentList>
    <comment ref="E1" authorId="0">
      <text>
        <r>
          <rPr>
            <b/>
            <sz val="9"/>
            <color indexed="81"/>
            <rFont val="Tahoma"/>
            <family val="2"/>
          </rPr>
          <t>raguttor:</t>
        </r>
        <r>
          <rPr>
            <sz val="9"/>
            <color indexed="81"/>
            <rFont val="Tahoma"/>
            <family val="2"/>
          </rPr>
          <t xml:space="preserve">
</t>
        </r>
        <r>
          <rPr>
            <b/>
            <sz val="9"/>
            <color indexed="81"/>
            <rFont val="Tahoma"/>
            <family val="2"/>
          </rPr>
          <t>Pay periods are shown for salaried employees</t>
        </r>
      </text>
    </comment>
  </commentList>
</comments>
</file>

<file path=xl/sharedStrings.xml><?xml version="1.0" encoding="utf-8"?>
<sst xmlns="http://schemas.openxmlformats.org/spreadsheetml/2006/main" count="1090" uniqueCount="318">
  <si>
    <t>WATER SERVICE CORPORATION OF KENTUCKY</t>
  </si>
  <si>
    <t>w/p  [b]</t>
  </si>
  <si>
    <t>SUTA</t>
  </si>
  <si>
    <t>%</t>
  </si>
  <si>
    <t>Calculation of Salary and Benefits</t>
  </si>
  <si>
    <t>KY</t>
  </si>
  <si>
    <t>Confidential</t>
  </si>
  <si>
    <t xml:space="preserve">Total </t>
  </si>
  <si>
    <t>Company</t>
  </si>
  <si>
    <t>Percentage</t>
  </si>
  <si>
    <t>Annualized</t>
  </si>
  <si>
    <t>FICA</t>
  </si>
  <si>
    <t>FUTA</t>
  </si>
  <si>
    <t>Total</t>
  </si>
  <si>
    <t>Health</t>
  </si>
  <si>
    <t>401(k)</t>
  </si>
  <si>
    <t>Contribution</t>
  </si>
  <si>
    <t>Allocated</t>
  </si>
  <si>
    <t>Pay Period</t>
  </si>
  <si>
    <t xml:space="preserve">Overtime </t>
  </si>
  <si>
    <t>Salary</t>
  </si>
  <si>
    <t>[1]</t>
  </si>
  <si>
    <t>7,000 @ .8%</t>
  </si>
  <si>
    <t>9,300 @ 3.3%</t>
  </si>
  <si>
    <t>Taxes</t>
  </si>
  <si>
    <t>Insurance</t>
  </si>
  <si>
    <t>at 3%</t>
  </si>
  <si>
    <t>at 4%</t>
  </si>
  <si>
    <t>Other</t>
  </si>
  <si>
    <t>Benefits</t>
  </si>
  <si>
    <t>per Year</t>
  </si>
  <si>
    <t>Hours</t>
  </si>
  <si>
    <t>Overtime</t>
  </si>
  <si>
    <t>Maintenance</t>
  </si>
  <si>
    <t>Supervisory</t>
  </si>
  <si>
    <t>Total Operator Salary</t>
  </si>
  <si>
    <t>Operator Allocation</t>
  </si>
  <si>
    <t>Total Operator Allocation</t>
  </si>
  <si>
    <t>Salaries Annualized to include an estimated 3.0% raise effective 4/01/2013</t>
  </si>
  <si>
    <t xml:space="preserve">    Salaries (operations)</t>
  </si>
  <si>
    <t>Salaries (non-operations)</t>
  </si>
  <si>
    <t>Payroll Taxes</t>
  </si>
  <si>
    <t>Oper. (see above)</t>
  </si>
  <si>
    <t>Office (see wp-b CSR)</t>
  </si>
  <si>
    <t xml:space="preserve">WSC - per WSC w/p </t>
  </si>
  <si>
    <t>Test Year</t>
  </si>
  <si>
    <t>Adjustments (Water/Sewer)</t>
  </si>
  <si>
    <t>W</t>
  </si>
  <si>
    <t>S</t>
  </si>
  <si>
    <t>Customers:</t>
  </si>
  <si>
    <t>W/p [b-1]</t>
  </si>
  <si>
    <t xml:space="preserve">Calculation of Health and Other Benefits </t>
  </si>
  <si>
    <t>Account Number</t>
  </si>
  <si>
    <t>Account Name</t>
  </si>
  <si>
    <t>Balance 12/31/12</t>
  </si>
  <si>
    <t>Average Full Time Head Count for the 12 months ended 12/31/12</t>
  </si>
  <si>
    <t>Benefits per employee</t>
  </si>
  <si>
    <t xml:space="preserve">    HEALTH &amp; DENTAL PREMIUMS</t>
  </si>
  <si>
    <t xml:space="preserve">    DENTAL INS REIMBURSEMENTS</t>
  </si>
  <si>
    <t xml:space="preserve">    EMP PENSIONS &amp; BENEFITS</t>
  </si>
  <si>
    <t xml:space="preserve">    EMPLOYEE INS DEDUCTIONS</t>
  </si>
  <si>
    <t xml:space="preserve">    HEALTH COSTS &amp; OTHER</t>
  </si>
  <si>
    <t xml:space="preserve">    HEALTH INS REIMBURSEMENTS</t>
  </si>
  <si>
    <t>Total Health Insurance</t>
  </si>
  <si>
    <t xml:space="preserve">    OTHER EMP BENEFITS</t>
  </si>
  <si>
    <t xml:space="preserve">    TERM LIFE INS</t>
  </si>
  <si>
    <t xml:space="preserve">    TERM LIFE INS-OPT</t>
  </si>
  <si>
    <t xml:space="preserve">    DEPEND LIFE INS-OPT</t>
  </si>
  <si>
    <t xml:space="preserve">    SUPPLEMENTAL LIFE INS</t>
  </si>
  <si>
    <t xml:space="preserve">    TUITION</t>
  </si>
  <si>
    <t>Total Other Benefits</t>
  </si>
  <si>
    <t xml:space="preserve">Full time employee </t>
  </si>
  <si>
    <t>Month</t>
  </si>
  <si>
    <t>Head Count</t>
  </si>
  <si>
    <t>12 month Average</t>
  </si>
  <si>
    <t>Water Service Corporation of Kentucky</t>
  </si>
  <si>
    <t>w/p [b-2]</t>
  </si>
  <si>
    <t>Calculation of Capitalized Time Allocation</t>
  </si>
  <si>
    <t xml:space="preserve">WSC KY Capitalized  </t>
  </si>
  <si>
    <t xml:space="preserve">Capitalized </t>
  </si>
  <si>
    <t>Time</t>
  </si>
  <si>
    <t>United</t>
  </si>
  <si>
    <t>Adjustment</t>
  </si>
  <si>
    <t>[a]</t>
  </si>
  <si>
    <t>[b]</t>
  </si>
  <si>
    <t>[c]</t>
  </si>
  <si>
    <t>Total Operator Capitalized Time</t>
  </si>
  <si>
    <t>Office</t>
  </si>
  <si>
    <t>Total Office Capitalized Time</t>
  </si>
  <si>
    <t>WSC</t>
  </si>
  <si>
    <t>Lingeman, Samuel W.</t>
  </si>
  <si>
    <t>Shrake, Brian W.</t>
  </si>
  <si>
    <t>Total WSC Capitalized Time</t>
  </si>
  <si>
    <t>Total Capitalized Time Adjustment</t>
  </si>
  <si>
    <t xml:space="preserve">Operator Capitalized Time </t>
  </si>
  <si>
    <t>Office Capitalized Time</t>
  </si>
  <si>
    <t>Wsc Capitalized Time</t>
  </si>
  <si>
    <t>Total Capitalized  Time Adjustment</t>
  </si>
  <si>
    <t>w/p [b-3]</t>
  </si>
  <si>
    <t xml:space="preserve">Calculation of Customer Service Salary and benefits </t>
  </si>
  <si>
    <t xml:space="preserve">Confidential </t>
  </si>
  <si>
    <t>Using 05/24/13 Paystub Salaries</t>
  </si>
  <si>
    <t>Pension</t>
  </si>
  <si>
    <t>Pay period</t>
  </si>
  <si>
    <t xml:space="preserve">Annual </t>
  </si>
  <si>
    <t>YE</t>
  </si>
  <si>
    <t>Employee</t>
  </si>
  <si>
    <t xml:space="preserve">Line </t>
  </si>
  <si>
    <t>Customer Service Personnel</t>
  </si>
  <si>
    <t>State</t>
  </si>
  <si>
    <t>[6]</t>
  </si>
  <si>
    <t>7.65%</t>
  </si>
  <si>
    <t>[4]</t>
  </si>
  <si>
    <t>[5]</t>
  </si>
  <si>
    <t>per stub</t>
  </si>
  <si>
    <t>W2</t>
  </si>
  <si>
    <t>ID</t>
  </si>
  <si>
    <t>[A]</t>
  </si>
  <si>
    <t>[B]</t>
  </si>
  <si>
    <t>[C]</t>
  </si>
  <si>
    <t>[D]</t>
  </si>
  <si>
    <t>[E]</t>
  </si>
  <si>
    <t>[F]</t>
  </si>
  <si>
    <t>[G]</t>
  </si>
  <si>
    <t>[H]</t>
  </si>
  <si>
    <t>[I]</t>
  </si>
  <si>
    <t>[2]</t>
  </si>
  <si>
    <t>[3]</t>
  </si>
  <si>
    <t>WSC Allocation Percentage</t>
  </si>
  <si>
    <t>Total Kentucky Customer Service Allocation</t>
  </si>
  <si>
    <t>Clinton Sewer Allocation Percentage</t>
  </si>
  <si>
    <t>Clinton Sewer Office expense</t>
  </si>
  <si>
    <t>Florida 2013 SUTA $8,000 limit at 4.58%</t>
  </si>
  <si>
    <t>North Carolina 2013 SUTA $20,900 at 4.20%</t>
  </si>
  <si>
    <t>Nevada 2013 SUTA $26,900 limit at 3.85%</t>
  </si>
  <si>
    <t>Field Tech III</t>
  </si>
  <si>
    <t>Operator II</t>
  </si>
  <si>
    <t>Field Tech I</t>
  </si>
  <si>
    <t>Regional Manager</t>
  </si>
  <si>
    <t>Lead Operator</t>
  </si>
  <si>
    <t>Administrative Assistant</t>
  </si>
  <si>
    <t>Regional Director</t>
  </si>
  <si>
    <t>Regional Vice President</t>
  </si>
  <si>
    <t>Executive Assistant</t>
  </si>
  <si>
    <t>Regional Finance Manager</t>
  </si>
  <si>
    <t>Regional Compliance &amp; Safety Manager</t>
  </si>
  <si>
    <t>Name</t>
  </si>
  <si>
    <t>Job Title</t>
  </si>
  <si>
    <t>Hire Date</t>
  </si>
  <si>
    <t>Current Rate</t>
  </si>
  <si>
    <t>Annualized Hours</t>
  </si>
  <si>
    <t>CSR II</t>
  </si>
  <si>
    <t>CSR I</t>
  </si>
  <si>
    <t>CUSTOMER RELATIONS S</t>
  </si>
  <si>
    <t>COLLECTIONS SPECIALI</t>
  </si>
  <si>
    <t>CORPORATE SERVICE SP</t>
  </si>
  <si>
    <t>ASSISTANT MANAGER BILLING</t>
  </si>
  <si>
    <t>CUSTOMER SERVICE SUPERVISOR</t>
  </si>
  <si>
    <t>DIRECTOR OF BILLING AND REGULATORY RELATIONS</t>
  </si>
  <si>
    <t>CUSTOMER SERVICE MAN</t>
  </si>
  <si>
    <t>ASSISTANT MANAGER BI</t>
  </si>
  <si>
    <t>CUSTOMER CARE SPECIALIST</t>
  </si>
  <si>
    <t>Controller</t>
  </si>
  <si>
    <t>Payroll Administrator</t>
  </si>
  <si>
    <t>Sr. Regulatory Acct</t>
  </si>
  <si>
    <t>Desktop Supp Analyst 2</t>
  </si>
  <si>
    <t>A/P Clerk</t>
  </si>
  <si>
    <t>Director of HR</t>
  </si>
  <si>
    <t>Docket Clerk</t>
  </si>
  <si>
    <t>A/P Supervisor</t>
  </si>
  <si>
    <t>Tax Rptg &amp; Compliance Mgr</t>
  </si>
  <si>
    <t>Tax Specialist</t>
  </si>
  <si>
    <t>Regulatory Acct Manager</t>
  </si>
  <si>
    <t>Capital Assets Manager</t>
  </si>
  <si>
    <t>Regulatory Staff Acct I</t>
  </si>
  <si>
    <t>Capital Assets Acct</t>
  </si>
  <si>
    <t>COO</t>
  </si>
  <si>
    <t>CFO</t>
  </si>
  <si>
    <t>Sr. Corporate Acct</t>
  </si>
  <si>
    <t>Corporate Acct Manager</t>
  </si>
  <si>
    <t>Billing Manager</t>
  </si>
  <si>
    <t>Regulatory Staff Acct II</t>
  </si>
  <si>
    <t>CRO</t>
  </si>
  <si>
    <t>HR Generalist</t>
  </si>
  <si>
    <t>Facilities &amp; Admin Svs Sup</t>
  </si>
  <si>
    <t>Business Process Analyst</t>
  </si>
  <si>
    <t>HR Administrator</t>
  </si>
  <si>
    <t>IT Manager</t>
  </si>
  <si>
    <t>System Administrator</t>
  </si>
  <si>
    <t>Receptionist</t>
  </si>
  <si>
    <t>Legal Asst &amp; Admin Svc Mgr</t>
  </si>
  <si>
    <t>Sr. Financial Analyst</t>
  </si>
  <si>
    <t>Exec Assistant-Exec Adm</t>
  </si>
  <si>
    <t>Compl &amp; Safety Coord</t>
  </si>
  <si>
    <t>Fin Pln &amp; Analysis Mgr</t>
  </si>
  <si>
    <t>Desktop Supp Analyst 1</t>
  </si>
  <si>
    <t>Network Administrator</t>
  </si>
  <si>
    <t>Corporate Services Mgr</t>
  </si>
  <si>
    <t>President &amp; CEO</t>
  </si>
  <si>
    <t>VP General Counsel</t>
  </si>
  <si>
    <t>VP Corporate Dev</t>
  </si>
  <si>
    <t>Assistant Manager Billing</t>
  </si>
  <si>
    <t>Regulatory Assistant</t>
  </si>
  <si>
    <t>Director of Govt Affairs</t>
  </si>
  <si>
    <t>Title</t>
  </si>
  <si>
    <t>Department</t>
  </si>
  <si>
    <t>Description</t>
  </si>
  <si>
    <t>ADMINSTRATIVE ASSIST</t>
  </si>
  <si>
    <t>Operations</t>
  </si>
  <si>
    <t>Oversees the operation and maintenance of water and wastewater treatment plants. Provides leadership and guidance in water and wastewater plant management. Works with Regional Manager and Regional Director to ensure continuity of processes, goals and vision of UI.</t>
  </si>
  <si>
    <t>AREA MANAGER</t>
  </si>
  <si>
    <t>CROSS CONNECTION SPE</t>
  </si>
  <si>
    <t>Responsible for protecting the public water supply from actual or potential contamination sources by ensuring appropriate backflow prevention devices are properly in use by residential, commercial and industrial customers.</t>
  </si>
  <si>
    <t>CROSS CONNECTION TEC</t>
  </si>
  <si>
    <t>FIELD TECH I</t>
  </si>
  <si>
    <t>Responsible for the accurate and timely reading and recording of water meters to facilitate customer billing; to identify water meter equipment problems; and to perform minor water meter and/or system maintenance.</t>
  </si>
  <si>
    <t>FIELD TECH II</t>
  </si>
  <si>
    <t>Responsible for maintaining and cleaning water/wastewater system; identifying water meter equipment problems; and to perform minor water meter and/or system maintenance.</t>
  </si>
  <si>
    <t>FIELD TECH III</t>
  </si>
  <si>
    <t>Responsible for maintaining and cleaning water/wastewater systems; identifying water meter equipment problems; and performing water meter and/or system maintenance activities.</t>
  </si>
  <si>
    <t>LEAD WATER-WASTEWATE</t>
  </si>
  <si>
    <t>Under limited supervision, performs routine tasks related to the operation of a water/wastewater treatment facility. Responsible for maintaining plant compliance with EPA standards and state water Commission. Assists with training of other personnel and leading work crews. Demonstrates continuous effort to improve operations, decrease turnaround times, streamline work processes and works cooperatively to provide quality seamless utility service. Works with AM and RM to ensure continuity of processes, goals and vision of UI.</t>
  </si>
  <si>
    <t>REGIONAL MANAGER</t>
  </si>
  <si>
    <t>Responsible for the management of water and wastewater treatment operations for the region, including directing, planning, managing, staffing, and organizing the safe and efficient operation of all UI subsidiaries in assigned region. Provides leadership and guidance in water and wastewater plant management. Works with Area Managers and Regional Director to ensure continuity of processes, goals and vision of UI.</t>
  </si>
  <si>
    <t>WAREHOUSE CLERK</t>
  </si>
  <si>
    <t>Responsible for maintaining the inventory and allocation of commonly used supplies and equipment from the warehouse to local operations staff and other special projects as needed.</t>
  </si>
  <si>
    <t>WATER-WASTEWATER OPE</t>
  </si>
  <si>
    <t>Under direct supervision, performs routine tasks related to the operation of water and/or wastewater treatment facilities. Assists with maintaining plant compliance with EPA standards and state water Commission. Performs general cleaning of grounds and buildings. Ensures plant safety and sanitary requirements.</t>
  </si>
  <si>
    <t>RVP</t>
  </si>
  <si>
    <t>Responsible for directing the safe, efficient and profitable operation of assigned region’s assets. Directs Regional Managers, Regional Director, Regional Finance Manager, Regional Compliance &amp; Safety Advisor and Regulatory Accounting Manager to ensure continuity of processes, goals and vision of UI.</t>
  </si>
  <si>
    <t>Provides analytical and business support to the Regional Vice President and Regional Directors. Works closely with Regional Director and regional staff to assure continuity of processes, goals and vision of Utilities, Inc.</t>
  </si>
  <si>
    <t>Under direct supervision of the Regional Director, provides administrative and secretarial support to the Regional Director and Regional Managers.</t>
  </si>
  <si>
    <t>Responsible for developing and administering safety programs, as outlined in the UI Safety Manual, and to ensure compliance with all Company, local, state and federal regulations for all employees and facilities located within assigned region(s).</t>
  </si>
  <si>
    <t>Responsible for directing the safe and efficient operation of all Utilities, Inc. subsidiaries in assigned region. Oversees all areas of operations: water, wastewater, development, etc.</t>
  </si>
  <si>
    <t>Under direct supervision of the RVP or President, provides administrative and secretarial support to the RVP or Executive Team.</t>
  </si>
  <si>
    <t>Project Manager</t>
  </si>
  <si>
    <t>Responsible for all water and wastewater utility construction projects from initial contract negotiations through warranty termination.</t>
  </si>
  <si>
    <t>Customer Service</t>
  </si>
  <si>
    <t>Responds to inquiries received through phone, email and/or written correspondence with customers by following standard scripts and procedures. Uses a computer system to track questions and answers as well as enter orders. Responds to inquiries requiring written response with the use of standard form letters. Works under general supervision.</t>
  </si>
  <si>
    <t>Responds to inquiries received through phone, email and/or written correspondence with customers by following standard scripts and procedures. Uses a computer system to track questions and answers as well as enter orders. Responds to inquiries requiring written response with the use of standard form letters. Works under direct supervision.</t>
  </si>
  <si>
    <t>CUSTOMER RELATIONS SPECIALIST</t>
  </si>
  <si>
    <t>Under limited supervision, provides administrative and customer support to the management team and Vice President.</t>
  </si>
  <si>
    <t>COLLECTIONS SPECIALIST</t>
  </si>
  <si>
    <t>Responsible for executing collection functions for assigned geographic areas. Works with Customer Service, Operations and Billing to assure continuity of the collection process, goals and UI vision.</t>
  </si>
  <si>
    <t>CORPORATE SERVICE SUPERVISOR</t>
  </si>
  <si>
    <t>Responsible for providing quality and efficient customer service to customers through the daily management of a team of employees, including hiring, motivating, recognition and rewarding, coaching, counseling, training and problem solving. This position will serve as the primary contact for problem resolution and information gathering regarding customer inquiries.</t>
  </si>
  <si>
    <t>Responsible for overseeing the Billing Specialist. Works with Regulatory Department and Billing Manager as needed to assure continuity of processes, goals and vision of UI.</t>
  </si>
  <si>
    <t>Responsible for the overall direction, coordination and evaluation of the Billing Department to ensure continuity of processes, goals and vision of UI.</t>
  </si>
  <si>
    <t>CUSTOMER SERVICE MANAGER</t>
  </si>
  <si>
    <t>Responsible for the overall direction, coordination and evaluation of the Customer Service Department, accountability for KPIs to ensure Company goals are achieved.</t>
  </si>
  <si>
    <t>CUSTOMER CARE SPECIAIALIST</t>
  </si>
  <si>
    <t>Maintains accounts receivable records, including processing customer payments in accordance with company business rules and processes; batching, balancing, and scanning customer payments to meet posting deadlines. Maintains payment logs and prepares daily deposits. Enters and validates rate changes into CC&amp;B.</t>
  </si>
  <si>
    <t>Corporate (WSC)</t>
  </si>
  <si>
    <t>Provides leadership and coordination of Company corporate accounting, treasury, debt financing and capital project functions. Ensures company accounting procedures conform to generally accepted accounting principles.</t>
  </si>
  <si>
    <t xml:space="preserve">Maintains payroll records, timesheets, payroll and HR systems. Responsible for computing, withholding and deductions associated with net earnings. </t>
  </si>
  <si>
    <t>Provides state regulatory and accounting expertise to Commissions and other regulatory bodies. Testifies on behalf of operating entities before state regulatory Commissions. Actively participates at formal and informal meetings as a company representative. Speaks knowledgably regarding appropriate accounting treatment of rate and regulatory issues, current and emerging accounting issues, and accounting related to compliance issues.</t>
  </si>
  <si>
    <t>Serves as the initial point of contact for troubleshooting hardware/software, PC and printer problems to effect real time problem analysis and resolutions.</t>
  </si>
  <si>
    <t>Maintains accounts payable records, including editing, checking and preparing accounts payable entries and tabulating control statistics.</t>
  </si>
  <si>
    <t>Responsible for managing all of the people functions of the organization in accordance with company policies and practices, the ethical and social consciences of business and society laws, regulations and administrative rulings of governmental organizations and other regulatory and advisory authorities and organizations. Also responsible for the strategic human resources planning to provide the company with the best people talent available and to position the company as the employer of choice by being aware of policies, practices and trends within the water utility industry and all industries in general.</t>
  </si>
  <si>
    <t>Provides administrative and technical support within Regulatory department with increasing responsibilities over time.</t>
  </si>
  <si>
    <t>Responsible for management of the Accounts Payable Department, including directing, planning, managing, staffing and organizing the AP aspect of all Utilities, Inc. subsidiaries. Directs and leads department staff on a daily basis and ensures development to meet department objectives. Oversees the accurate and timely payment of vendors and ensures the proper daily, weekly and monthly reconciliations occur.</t>
  </si>
  <si>
    <t>Responsible for all aspects of federal and state income taxes,</t>
  </si>
  <si>
    <t>property taxes, gross receipts taxes and all other miscellaneous taxes.</t>
  </si>
  <si>
    <t>Responsible for management of a regulatory team, including directing, planning, managing, staffing and organizing the revenue aspect of all Utilities, Inc. subsidiaries. Represents Utilities, Inc. in state and county regulatory proceedings, impacting overall company revenues within specific regions. Works with senior management to ensure that the organization is aware of pending and potential regulatory changes that could impact subsidiaries of Utilities, Inc.</t>
  </si>
  <si>
    <t>Responsible for the maintenance and reconciliation of capital projects.</t>
  </si>
  <si>
    <t>Assists and supports regulatory manager and fellow accountants during rate increase filings and other regulatory matters. Prepares analyses and responses for Commission staff during regulatory revenue increase requests.</t>
  </si>
  <si>
    <t>Responsible for the timely and accurate maintenance of fixed asset accounting records.</t>
  </si>
  <si>
    <t>Directs, administers, and coordinates the internal operational activities of the organization in accordance with policies, goals, and objectives established by the Chief Executive Officer and the Board of Directors. Leads and directs the following functions and/or business units: operations, human resources, information systems, traffic, new business coordination, and agency promotion and communication. Assists the CEO in the development of organization policies and goals that cover operations, personnel, financial performance, and growth of the functions and/or business units mentioned above.</t>
  </si>
  <si>
    <t>Responsible for all aspects of the financial, treasury and accounting functions of the organization, as well as overseeing the IT infrastructure. Participates in the strategic leadership of the Company by working as a member of the Executive Management Team to establish long-term goals, strategies, plans and policies</t>
  </si>
  <si>
    <t>Responsible for performing high level accounting work and assisting in the development of appropriate policies and procedures. Provides leadership to others in the Corporate Accounting Department. Prepares monthly financial statements, reconciles and maintains all monthly General Ledger accounts.</t>
  </si>
  <si>
    <t>Responsible for the daily management of all Corporate accounting operations, as well as reporting monthly and quarterly consolidated results to management.</t>
  </si>
  <si>
    <t>Responsible for management of the Billing Department, including directing, planning, managing, staffing and organizing the billing and collections aspect of all Utilities, Inc. subsidiaries. Accountable for all billing, collections and meter reading activities. Works with Regional Directors and Managers, and Customer Service Managers to assure continuity of processes, goals and vision of UI.</t>
  </si>
  <si>
    <t>Prepares analyses and responses for Commission staff during regulatory revenue increase requests. Assists and supports regulatory manager and fellow accountants during rate increase filings and other regulatory matters.</t>
  </si>
  <si>
    <t>Oversees all matters related to the economic regulation of all the UI subsidiaries which are located in 15 states.  This includes the planning, preparation, filing and resolution of rate applications, transfer proceedings, territory extensions, tariff and rule changes, Commission audits and other regulatory activities.  In this role, the CRO supervises three teams of regional managers, accountants, financial analysts and clerical staff as well as the Government Relations function that spans all three regions.  In addition to the regulatory function, the CRO is responsible for Billing Services within UI which includes the production, delivery and collection of all UI customer bills.  Finally, the CRO is a member of the Executive Team which has responsibility for the planning, execution and the ultimate results of UI as a whole.</t>
  </si>
  <si>
    <t>Serves as an HR strategic business partner to the organization by providing consultation, direction and support on HR matters. Performs HR related duties at the professional level.</t>
  </si>
  <si>
    <t xml:space="preserve">Responsible for facility services, supplies and maintenance; business insurance renewal; Company records maintenance; management of the administrative services of the Corporate Office.   Contributes to the Human Resources department through overseeing various daily Payroll functions and completing project based work   </t>
  </si>
  <si>
    <t>Responsible  for  providing  analytical  and  process  support  to  the
President  and  CEO  of  the  Company  as  well  as  handle  the
Company’s   social   media   and   online   (internal   and   external)
 presence/brand.
Responsible for providing analytical and process support to the President and CEO of the Company as well as handle the Company’s social media and online (internal and external) presence/brand</t>
  </si>
  <si>
    <t>Administers and maintains the Company’s various leave and time off policies. Contributes to the Human Resources department through assisting various HR and Payroll functions and completing project based work including, internal audits, evaluation and benchmarking of company benefits and employee satisfaction surveys.</t>
  </si>
  <si>
    <t>Responsible for analyzing and directing all IT related activates of the organization. Accountable for ensuring continuity of computer services for users throughout the organization through planning, technical leadership and project coordination.</t>
  </si>
  <si>
    <t>Responsible for monitoring, adjusting, troubleshooting and overall efficient operation of the computing environment.</t>
  </si>
  <si>
    <t>Provides general office support with a variety of clerical activities and related tasks. The receptionist will be responsible for answering incoming calls, directing calls to appropriate associates, flow of correspondence, requisition of office supplies, as well as additional clerical duties as necessary.</t>
  </si>
  <si>
    <t>Responsible for providing analytical and process support to the President and CEO of the Company as well as handle the Company’s social media and online (internal and external) presence/brand.</t>
  </si>
  <si>
    <t>Performs financial and business related analyses and research in such areas as financial and expense performance, rate of return, depreciation, working capital and investments. Prepares forecasts and analyzes trends in revenue, finance, general business conditions and other related issues.</t>
  </si>
  <si>
    <t>Develops, implements, evaluates and directs the Company’s programs, policies and practices to ensure all areas of operations function in a safe manner and are proactively in compliance with Federal, State and local regulatory requirements.</t>
  </si>
  <si>
    <t>Responsible for the daily management of all Finance operations, as well as reporting monthly and quarterly consolidated results to management. Performs financial and business related analyses and research in such areas as financial and expense performance. Prepares forecasts and analyzes trends in revenue, finance, general business conditions and other related issues.</t>
  </si>
  <si>
    <t>Performs general network maintenance on LAN and WAN relating to users, contexts and network devices. Responsible for solving server issues and infrastructure upgrades and expansions. Recommends design, implementation procedures, development and enhancement of LAN/WAN and application configuration.</t>
  </si>
  <si>
    <t>Responsible for the management of multiple leadership functions in Corporate Services, including Collections, Meter 2 Cash and Corporate Development functional areas. Accountability for support of budget, KPIs, internal audit, data inquiry and analysis</t>
  </si>
  <si>
    <t>Responsible for the development of all policies, internal grantmaking procedures, research to support
grantmaking initiatives, and directing of all administrative and program activities of the company which
includes, but is not limited to, the effective use of financial resources, maintenance of financial record
systems, coordination of legal matters with outside counsel, direction and supervision of all communications
with grantees and publics, some of which include newsletters, request for proposal publications, community
education symposia, press releases, and annual reports.</t>
  </si>
  <si>
    <t xml:space="preserve">Serves as the chief legal officer of the Company and manages the legal affairs of the company including the hiring and supervision of outside counsel, and the resolution of litigation and other disputes involving the Company.  He advises Company management and other employees on legal issues arising in the course of business of the Company.  The General Counsel also serves as Corporate Secretary of the Company.  In that role he is responsible for corporate governance issues including the maintenance of corporate records and compliance with corporate good standing requirements. </t>
  </si>
  <si>
    <t>Develop strategic business plan and roadmaps for  growth. Mergers and acquisitions, including setting objectives sourcing , funding , negotiation, and post-deal integration. Organization and management of due diligence projects . Partner management, including alliances, joint ventures, and distribution partnerships. Revenue modeling and financial risk analysis of business opportunities. Development and monitoring of business performance metrics. Analyzing trends, including competitive , market , and regulatory/compliance .Optimize the company’s use of resources to achieve profitability, particularly reorganizations .Coordinate new market development, including new verticals and geographic expansion .</t>
  </si>
  <si>
    <t>Responsible for monitoring and shaping the regulatory climate affecting Utilities, Inc. Develops and executes strategy to influence the decisions that are made by the regulatory agencies. Represents UI before federal, state and local regulatory agencies regarding economic and environmental regulations. Represents UI at all NARUC meetings throughout the country. Works with senior management to ensure that the organization is aware of pending and potential regulatory changes that could impact subsidiaries of Utilities, Inc.</t>
  </si>
  <si>
    <t>Replaced</t>
  </si>
  <si>
    <t>Location</t>
  </si>
  <si>
    <t>2013 Cap Rate</t>
  </si>
  <si>
    <t>No Change</t>
  </si>
  <si>
    <t>FL</t>
  </si>
  <si>
    <t>NC</t>
  </si>
  <si>
    <t>NV</t>
  </si>
  <si>
    <t>Jodie Gainer</t>
  </si>
  <si>
    <t>Marc Fragos</t>
  </si>
  <si>
    <t>Newly created position</t>
  </si>
  <si>
    <t>Lybarger, Andrea</t>
  </si>
  <si>
    <t>Notes</t>
  </si>
  <si>
    <t>New position, Field Tech I</t>
  </si>
  <si>
    <t>Diane A is now IL operations employee</t>
  </si>
  <si>
    <t>Janice Metcalf</t>
  </si>
  <si>
    <t>Not on original workpaper</t>
  </si>
  <si>
    <t>Resigned</t>
  </si>
  <si>
    <t>Coughlin, Erin</t>
  </si>
  <si>
    <t>Mehta, Dhwani S.</t>
  </si>
  <si>
    <t>Shoaib, Muhammad</t>
  </si>
  <si>
    <t>Name change</t>
  </si>
  <si>
    <t>Position still open</t>
  </si>
  <si>
    <t>Povich, Erin P./Aquilino, Erin P.</t>
  </si>
  <si>
    <t>Kwil, Pamela J./McLean, Pamela J.</t>
  </si>
  <si>
    <t>Arnoux, Diane L</t>
  </si>
  <si>
    <t>Chang, Tae</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</si>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</sst>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0.0%"/>
    <numFmt numFmtId="165" formatCode="#,##0.0000_);\(#,##0.0000\)"/>
    <numFmt numFmtId="166" formatCode="0_);\(0\)"/>
    <numFmt numFmtId="167" formatCode="_(* #,##0_);_(* \(#,##0\);_(* &quot;-&quot;??_);_(@_)"/>
    <numFmt numFmtId="168" formatCode="####.00;\(####.00\);0.00"/>
    <numFmt numFmtId="169" formatCode="[$-409]mmmm\-yy;@"/>
    <numFmt numFmtId="170" formatCode="#."/>
    <numFmt numFmtId="171" formatCode="#########"/>
    <numFmt numFmtId="172" formatCode="##"/>
    <numFmt numFmtId="173" formatCode="mm/dd/yy"/>
    <numFmt numFmtId="174" formatCode="mm/yy"/>
    <numFmt numFmtId="175" formatCode="_([$€-2]* #,##0.00_);_([$€-2]* \(#,##0.00\);_([$€-2]* &quot;-&quot;??_)"/>
    <numFmt numFmtId="176" formatCode="[$-409]mmm\-yy;@"/>
  </numFmts>
  <fonts count="74">
    <font>
      <sz val="10"/>
      <name val="Courie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b/>
      <sz val="11"/>
      <name val="Times New Roman"/>
      <family val="1"/>
    </font>
    <font>
      <sz val="11"/>
      <name val="Times New Roman"/>
      <family val="1"/>
    </font>
    <font>
      <sz val="10"/>
      <name val="Courier"/>
      <family val="3"/>
    </font>
    <font>
      <b/>
      <u/>
      <sz val="11"/>
      <name val="Times New Roman"/>
      <family val="1"/>
    </font>
    <font>
      <b/>
      <u/>
      <sz val="11"/>
      <color indexed="39"/>
      <name val="Times New Roman"/>
      <family val="1"/>
    </font>
    <font>
      <b/>
      <sz val="11"/>
      <color indexed="39"/>
      <name val="Times New Roman"/>
      <family val="1"/>
    </font>
    <font>
      <u/>
      <sz val="11"/>
      <name val="Times New Roman"/>
      <family val="1"/>
    </font>
    <font>
      <sz val="11"/>
      <color indexed="10"/>
      <name val="Times New Roman"/>
      <family val="1"/>
    </font>
    <font>
      <sz val="11"/>
      <color indexed="8"/>
      <name val="Times New Roman"/>
      <family val="1"/>
    </font>
    <font>
      <sz val="11"/>
      <color indexed="39"/>
      <name val="Times New Roman"/>
      <family val="1"/>
    </font>
    <font>
      <sz val="11"/>
      <color indexed="22"/>
      <name val="Times New Roman"/>
      <family val="1"/>
    </font>
    <font>
      <b/>
      <sz val="10"/>
      <name val="Times New Roman"/>
      <family val="1"/>
    </font>
    <font>
      <sz val="10"/>
      <name val="Times New Roman"/>
      <family val="1"/>
    </font>
    <font>
      <sz val="10"/>
      <name val="Arial"/>
      <family val="2"/>
    </font>
    <font>
      <sz val="11"/>
      <color rgb="FF000000"/>
      <name val="Times New Roman"/>
      <family val="1"/>
    </font>
    <font>
      <sz val="10"/>
      <color rgb="FF000000"/>
      <name val="Times New Roman"/>
      <family val="1"/>
    </font>
    <font>
      <sz val="10"/>
      <color indexed="8"/>
      <name val="Times New Roman"/>
      <family val="1"/>
    </font>
    <font>
      <sz val="10"/>
      <color indexed="22"/>
      <name val="Times New Roman"/>
      <family val="1"/>
    </font>
    <font>
      <sz val="10"/>
      <color indexed="10"/>
      <name val="Times New Roman"/>
      <family val="1"/>
    </font>
    <font>
      <sz val="10"/>
      <color theme="1"/>
      <name val="Times New Roman"/>
      <family val="1"/>
    </font>
    <font>
      <sz val="10"/>
      <name val="Book Antiqua"/>
      <family val="1"/>
    </font>
    <font>
      <sz val="10"/>
      <color theme="1"/>
      <name val="Book Antiqua"/>
      <family val="1"/>
    </font>
    <font>
      <b/>
      <sz val="9"/>
      <color indexed="81"/>
      <name val="Tahoma"/>
      <family val="2"/>
    </font>
    <font>
      <sz val="9"/>
      <color indexed="81"/>
      <name val="Tahoma"/>
      <family val="2"/>
    </font>
    <font>
      <sz val="10"/>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sz val="12"/>
      <color theme="1"/>
      <name val="Arial"/>
      <family val="2"/>
    </font>
    <font>
      <sz val="10"/>
      <color indexed="8"/>
      <name val="Arial"/>
      <family val="2"/>
    </font>
    <font>
      <sz val="10"/>
      <name val="Geneva"/>
      <family val="2"/>
    </font>
    <font>
      <sz val="10"/>
      <name val="Bookman"/>
      <family val="1"/>
    </font>
    <font>
      <sz val="11"/>
      <color theme="1"/>
      <name val="Georgia"/>
      <family val="2"/>
    </font>
    <font>
      <sz val="10"/>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1"/>
      <color rgb="FF000000"/>
      <name val="Calibri"/>
      <family val="2"/>
      <scheme val="minor"/>
    </font>
    <font>
      <sz val="11"/>
      <color rgb="FFFF0000"/>
      <name val="Times New Roman"/>
      <family val="1"/>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62">
    <xf numFmtId="0" fontId="0" fillId="0" borderId="0"/>
    <xf numFmtId="44" fontId="23" fillId="0" borderId="0" applyFont="0" applyFill="0" applyBorder="0" applyAlignment="0" applyProtection="0"/>
    <xf numFmtId="0" fontId="20" fillId="0" borderId="0"/>
    <xf numFmtId="0" fontId="23" fillId="0" borderId="0"/>
    <xf numFmtId="0" fontId="20" fillId="0" borderId="0"/>
    <xf numFmtId="0" fontId="20" fillId="0" borderId="0"/>
    <xf numFmtId="9" fontId="23"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169" fontId="23" fillId="0" borderId="0"/>
    <xf numFmtId="169" fontId="20" fillId="0" borderId="0"/>
    <xf numFmtId="169" fontId="20" fillId="0" borderId="0"/>
    <xf numFmtId="43" fontId="23" fillId="0" borderId="0" applyFont="0" applyFill="0" applyBorder="0" applyAlignment="0" applyProtection="0"/>
    <xf numFmtId="169" fontId="23" fillId="0" borderId="0"/>
    <xf numFmtId="43" fontId="3" fillId="0" borderId="0" applyFont="0" applyFill="0" applyBorder="0" applyAlignment="0" applyProtection="0"/>
    <xf numFmtId="43" fontId="23" fillId="0" borderId="0" applyFont="0" applyFill="0" applyBorder="0" applyAlignment="0" applyProtection="0"/>
    <xf numFmtId="0" fontId="3" fillId="0" borderId="0"/>
    <xf numFmtId="43" fontId="3" fillId="0" borderId="0" applyFont="0" applyFill="0" applyBorder="0" applyAlignment="0" applyProtection="0"/>
    <xf numFmtId="169" fontId="23" fillId="0" borderId="0"/>
    <xf numFmtId="169" fontId="23" fillId="0" borderId="0"/>
    <xf numFmtId="171" fontId="45" fillId="0" borderId="0"/>
    <xf numFmtId="171" fontId="45" fillId="0" borderId="0"/>
    <xf numFmtId="0" fontId="3" fillId="10" borderId="0" applyNumberFormat="0" applyBorder="0" applyAlignment="0" applyProtection="0"/>
    <xf numFmtId="0" fontId="46" fillId="33" borderId="0" applyNumberFormat="0" applyBorder="0" applyAlignment="0" applyProtection="0"/>
    <xf numFmtId="0" fontId="3" fillId="10" borderId="0" applyNumberFormat="0" applyBorder="0" applyAlignment="0" applyProtection="0"/>
    <xf numFmtId="0" fontId="46" fillId="3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6" fillId="34" borderId="0" applyNumberFormat="0" applyBorder="0" applyAlignment="0" applyProtection="0"/>
    <xf numFmtId="0" fontId="3" fillId="14" borderId="0" applyNumberFormat="0" applyBorder="0" applyAlignment="0" applyProtection="0"/>
    <xf numFmtId="0" fontId="46" fillId="3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46" fillId="35" borderId="0" applyNumberFormat="0" applyBorder="0" applyAlignment="0" applyProtection="0"/>
    <xf numFmtId="0" fontId="3" fillId="18" borderId="0" applyNumberFormat="0" applyBorder="0" applyAlignment="0" applyProtection="0"/>
    <xf numFmtId="0" fontId="46" fillId="35"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46" fillId="36" borderId="0" applyNumberFormat="0" applyBorder="0" applyAlignment="0" applyProtection="0"/>
    <xf numFmtId="0" fontId="3" fillId="22" borderId="0" applyNumberFormat="0" applyBorder="0" applyAlignment="0" applyProtection="0"/>
    <xf numFmtId="0" fontId="46" fillId="36"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46" fillId="37" borderId="0" applyNumberFormat="0" applyBorder="0" applyAlignment="0" applyProtection="0"/>
    <xf numFmtId="0" fontId="3" fillId="26" borderId="0" applyNumberFormat="0" applyBorder="0" applyAlignment="0" applyProtection="0"/>
    <xf numFmtId="0" fontId="46" fillId="37"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46" fillId="38" borderId="0" applyNumberFormat="0" applyBorder="0" applyAlignment="0" applyProtection="0"/>
    <xf numFmtId="0" fontId="3" fillId="30" borderId="0" applyNumberFormat="0" applyBorder="0" applyAlignment="0" applyProtection="0"/>
    <xf numFmtId="0" fontId="46" fillId="38"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46" fillId="39" borderId="0" applyNumberFormat="0" applyBorder="0" applyAlignment="0" applyProtection="0"/>
    <xf numFmtId="0" fontId="3" fillId="11" borderId="0" applyNumberFormat="0" applyBorder="0" applyAlignment="0" applyProtection="0"/>
    <xf numFmtId="0" fontId="46" fillId="39"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6" fillId="40" borderId="0" applyNumberFormat="0" applyBorder="0" applyAlignment="0" applyProtection="0"/>
    <xf numFmtId="0" fontId="3" fillId="15" borderId="0" applyNumberFormat="0" applyBorder="0" applyAlignment="0" applyProtection="0"/>
    <xf numFmtId="0" fontId="46" fillId="40"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46" fillId="41" borderId="0" applyNumberFormat="0" applyBorder="0" applyAlignment="0" applyProtection="0"/>
    <xf numFmtId="0" fontId="3" fillId="19" borderId="0" applyNumberFormat="0" applyBorder="0" applyAlignment="0" applyProtection="0"/>
    <xf numFmtId="0" fontId="46" fillId="41"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46" fillId="36" borderId="0" applyNumberFormat="0" applyBorder="0" applyAlignment="0" applyProtection="0"/>
    <xf numFmtId="0" fontId="3" fillId="23" borderId="0" applyNumberFormat="0" applyBorder="0" applyAlignment="0" applyProtection="0"/>
    <xf numFmtId="0" fontId="46" fillId="36"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46" fillId="39" borderId="0" applyNumberFormat="0" applyBorder="0" applyAlignment="0" applyProtection="0"/>
    <xf numFmtId="0" fontId="3" fillId="27" borderId="0" applyNumberFormat="0" applyBorder="0" applyAlignment="0" applyProtection="0"/>
    <xf numFmtId="0" fontId="46" fillId="39"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6" fillId="42" borderId="0" applyNumberFormat="0" applyBorder="0" applyAlignment="0" applyProtection="0"/>
    <xf numFmtId="0" fontId="3" fillId="31" borderId="0" applyNumberFormat="0" applyBorder="0" applyAlignment="0" applyProtection="0"/>
    <xf numFmtId="0" fontId="46" fillId="42"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47" fillId="43" borderId="0" applyNumberFormat="0" applyBorder="0" applyAlignment="0" applyProtection="0"/>
    <xf numFmtId="0" fontId="19" fillId="12" borderId="0" applyNumberFormat="0" applyBorder="0" applyAlignment="0" applyProtection="0"/>
    <xf numFmtId="0" fontId="47" fillId="4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47" fillId="40" borderId="0" applyNumberFormat="0" applyBorder="0" applyAlignment="0" applyProtection="0"/>
    <xf numFmtId="0" fontId="19" fillId="16" borderId="0" applyNumberFormat="0" applyBorder="0" applyAlignment="0" applyProtection="0"/>
    <xf numFmtId="0" fontId="47" fillId="40"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47" fillId="41" borderId="0" applyNumberFormat="0" applyBorder="0" applyAlignment="0" applyProtection="0"/>
    <xf numFmtId="0" fontId="19" fillId="20" borderId="0" applyNumberFormat="0" applyBorder="0" applyAlignment="0" applyProtection="0"/>
    <xf numFmtId="0" fontId="47" fillId="41"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47" fillId="44" borderId="0" applyNumberFormat="0" applyBorder="0" applyAlignment="0" applyProtection="0"/>
    <xf numFmtId="0" fontId="19" fillId="24" borderId="0" applyNumberFormat="0" applyBorder="0" applyAlignment="0" applyProtection="0"/>
    <xf numFmtId="0" fontId="47" fillId="4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47" fillId="45" borderId="0" applyNumberFormat="0" applyBorder="0" applyAlignment="0" applyProtection="0"/>
    <xf numFmtId="0" fontId="19" fillId="28" borderId="0" applyNumberFormat="0" applyBorder="0" applyAlignment="0" applyProtection="0"/>
    <xf numFmtId="0" fontId="47" fillId="45"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47" fillId="46" borderId="0" applyNumberFormat="0" applyBorder="0" applyAlignment="0" applyProtection="0"/>
    <xf numFmtId="0" fontId="19" fillId="32" borderId="0" applyNumberFormat="0" applyBorder="0" applyAlignment="0" applyProtection="0"/>
    <xf numFmtId="0" fontId="47" fillId="46"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47" fillId="47" borderId="0" applyNumberFormat="0" applyBorder="0" applyAlignment="0" applyProtection="0"/>
    <xf numFmtId="0" fontId="19" fillId="9" borderId="0" applyNumberFormat="0" applyBorder="0" applyAlignment="0" applyProtection="0"/>
    <xf numFmtId="0" fontId="47" fillId="47"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47" fillId="48" borderId="0" applyNumberFormat="0" applyBorder="0" applyAlignment="0" applyProtection="0"/>
    <xf numFmtId="0" fontId="19" fillId="13" borderId="0" applyNumberFormat="0" applyBorder="0" applyAlignment="0" applyProtection="0"/>
    <xf numFmtId="0" fontId="47" fillId="48"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47" fillId="49" borderId="0" applyNumberFormat="0" applyBorder="0" applyAlignment="0" applyProtection="0"/>
    <xf numFmtId="0" fontId="19" fillId="17" borderId="0" applyNumberFormat="0" applyBorder="0" applyAlignment="0" applyProtection="0"/>
    <xf numFmtId="0" fontId="47" fillId="49"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47" fillId="44" borderId="0" applyNumberFormat="0" applyBorder="0" applyAlignment="0" applyProtection="0"/>
    <xf numFmtId="0" fontId="19" fillId="21" borderId="0" applyNumberFormat="0" applyBorder="0" applyAlignment="0" applyProtection="0"/>
    <xf numFmtId="0" fontId="47" fillId="44"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47" fillId="45" borderId="0" applyNumberFormat="0" applyBorder="0" applyAlignment="0" applyProtection="0"/>
    <xf numFmtId="0" fontId="19" fillId="25" borderId="0" applyNumberFormat="0" applyBorder="0" applyAlignment="0" applyProtection="0"/>
    <xf numFmtId="0" fontId="47" fillId="4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47" fillId="50" borderId="0" applyNumberFormat="0" applyBorder="0" applyAlignment="0" applyProtection="0"/>
    <xf numFmtId="0" fontId="19" fillId="29" borderId="0" applyNumberFormat="0" applyBorder="0" applyAlignment="0" applyProtection="0"/>
    <xf numFmtId="0" fontId="47" fillId="50"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48" fillId="34" borderId="0" applyNumberFormat="0" applyBorder="0" applyAlignment="0" applyProtection="0"/>
    <xf numFmtId="0" fontId="9" fillId="3" borderId="0" applyNumberFormat="0" applyBorder="0" applyAlignment="0" applyProtection="0"/>
    <xf numFmtId="0" fontId="48" fillId="34"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49" fillId="51" borderId="30" applyNumberFormat="0" applyAlignment="0" applyProtection="0"/>
    <xf numFmtId="0" fontId="13" fillId="6" borderId="4" applyNumberFormat="0" applyAlignment="0" applyProtection="0"/>
    <xf numFmtId="0" fontId="49" fillId="51" borderId="30" applyNumberFormat="0" applyAlignment="0" applyProtection="0"/>
    <xf numFmtId="0" fontId="13" fillId="6" borderId="4" applyNumberFormat="0" applyAlignment="0" applyProtection="0"/>
    <xf numFmtId="0" fontId="15" fillId="7" borderId="7" applyNumberFormat="0" applyAlignment="0" applyProtection="0"/>
    <xf numFmtId="0" fontId="50" fillId="52" borderId="31" applyNumberFormat="0" applyAlignment="0" applyProtection="0"/>
    <xf numFmtId="0" fontId="15" fillId="7" borderId="7" applyNumberFormat="0" applyAlignment="0" applyProtection="0"/>
    <xf numFmtId="0" fontId="50" fillId="52" borderId="31" applyNumberFormat="0" applyAlignment="0" applyProtection="0"/>
    <xf numFmtId="0" fontId="15" fillId="7" borderId="7" applyNumberFormat="0" applyAlignment="0" applyProtection="0"/>
    <xf numFmtId="172" fontId="20" fillId="0" borderId="0" applyFont="0"/>
    <xf numFmtId="37" fontId="51" fillId="0" borderId="0"/>
    <xf numFmtId="43" fontId="52" fillId="0" borderId="0" applyFont="0" applyFill="0" applyBorder="0" applyAlignment="0" applyProtection="0"/>
    <xf numFmtId="43" fontId="53"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7"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3" fillId="0" borderId="0" applyFont="0" applyFill="0" applyBorder="0" applyAlignment="0" applyProtection="0"/>
    <xf numFmtId="173" fontId="51"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4" fontId="20" fillId="0" borderId="0"/>
    <xf numFmtId="174" fontId="45" fillId="0" borderId="0" applyFont="0" applyAlignment="0"/>
    <xf numFmtId="175" fontId="23" fillId="0" borderId="0" applyFont="0" applyFill="0" applyBorder="0" applyAlignment="0" applyProtection="0"/>
    <xf numFmtId="0" fontId="17" fillId="0" borderId="0" applyNumberFormat="0" applyFill="0" applyBorder="0" applyAlignment="0" applyProtection="0"/>
    <xf numFmtId="0" fontId="58" fillId="0" borderId="0" applyNumberFormat="0" applyFill="0" applyBorder="0" applyAlignment="0" applyProtection="0"/>
    <xf numFmtId="0" fontId="17" fillId="0" borderId="0" applyNumberFormat="0" applyFill="0" applyBorder="0" applyAlignment="0" applyProtection="0"/>
    <xf numFmtId="0" fontId="58" fillId="0" borderId="0" applyNumberFormat="0" applyFill="0" applyBorder="0" applyAlignment="0" applyProtection="0"/>
    <xf numFmtId="0" fontId="17" fillId="0" borderId="0" applyNumberFormat="0" applyFill="0" applyBorder="0" applyAlignment="0" applyProtection="0"/>
    <xf numFmtId="0" fontId="51" fillId="0" borderId="0">
      <alignment horizontal="right"/>
    </xf>
    <xf numFmtId="0" fontId="8" fillId="2" borderId="0" applyNumberFormat="0" applyBorder="0" applyAlignment="0" applyProtection="0"/>
    <xf numFmtId="0" fontId="59" fillId="35" borderId="0" applyNumberFormat="0" applyBorder="0" applyAlignment="0" applyProtection="0"/>
    <xf numFmtId="0" fontId="8" fillId="2" borderId="0" applyNumberFormat="0" applyBorder="0" applyAlignment="0" applyProtection="0"/>
    <xf numFmtId="0" fontId="59" fillId="35" borderId="0" applyNumberFormat="0" applyBorder="0" applyAlignment="0" applyProtection="0"/>
    <xf numFmtId="0" fontId="8" fillId="2" borderId="0" applyNumberFormat="0" applyBorder="0" applyAlignment="0" applyProtection="0"/>
    <xf numFmtId="0" fontId="5" fillId="0" borderId="1" applyNumberFormat="0" applyFill="0" applyAlignment="0" applyProtection="0"/>
    <xf numFmtId="0" fontId="60" fillId="0" borderId="32" applyNumberFormat="0" applyFill="0" applyAlignment="0" applyProtection="0"/>
    <xf numFmtId="0" fontId="5" fillId="0" borderId="1" applyNumberFormat="0" applyFill="0" applyAlignment="0" applyProtection="0"/>
    <xf numFmtId="0" fontId="60" fillId="0" borderId="32" applyNumberFormat="0" applyFill="0" applyAlignment="0" applyProtection="0"/>
    <xf numFmtId="0" fontId="5" fillId="0" borderId="1" applyNumberFormat="0" applyFill="0" applyAlignment="0" applyProtection="0"/>
    <xf numFmtId="0" fontId="6" fillId="0" borderId="2" applyNumberFormat="0" applyFill="0" applyAlignment="0" applyProtection="0"/>
    <xf numFmtId="0" fontId="61" fillId="0" borderId="33" applyNumberFormat="0" applyFill="0" applyAlignment="0" applyProtection="0"/>
    <xf numFmtId="0" fontId="6" fillId="0" borderId="2" applyNumberFormat="0" applyFill="0" applyAlignment="0" applyProtection="0"/>
    <xf numFmtId="0" fontId="61" fillId="0" borderId="33"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62" fillId="0" borderId="34" applyNumberFormat="0" applyFill="0" applyAlignment="0" applyProtection="0"/>
    <xf numFmtId="0" fontId="7" fillId="0" borderId="3" applyNumberFormat="0" applyFill="0" applyAlignment="0" applyProtection="0"/>
    <xf numFmtId="0" fontId="62" fillId="0" borderId="34"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11" fillId="5" borderId="4" applyNumberFormat="0" applyAlignment="0" applyProtection="0"/>
    <xf numFmtId="0" fontId="63" fillId="38" borderId="30" applyNumberFormat="0" applyAlignment="0" applyProtection="0"/>
    <xf numFmtId="0" fontId="11" fillId="5" borderId="4" applyNumberFormat="0" applyAlignment="0" applyProtection="0"/>
    <xf numFmtId="0" fontId="63" fillId="38" borderId="30" applyNumberFormat="0" applyAlignment="0" applyProtection="0"/>
    <xf numFmtId="0" fontId="11" fillId="5" borderId="4" applyNumberFormat="0" applyAlignment="0" applyProtection="0"/>
    <xf numFmtId="49" fontId="51" fillId="0" borderId="0">
      <alignment horizontal="center"/>
    </xf>
    <xf numFmtId="0" fontId="14" fillId="0" borderId="6" applyNumberFormat="0" applyFill="0" applyAlignment="0" applyProtection="0"/>
    <xf numFmtId="0" fontId="64" fillId="0" borderId="35" applyNumberFormat="0" applyFill="0" applyAlignment="0" applyProtection="0"/>
    <xf numFmtId="0" fontId="14" fillId="0" borderId="6" applyNumberFormat="0" applyFill="0" applyAlignment="0" applyProtection="0"/>
    <xf numFmtId="0" fontId="64" fillId="0" borderId="35" applyNumberFormat="0" applyFill="0" applyAlignment="0" applyProtection="0"/>
    <xf numFmtId="0" fontId="14" fillId="0" borderId="6" applyNumberFormat="0" applyFill="0" applyAlignment="0" applyProtection="0"/>
    <xf numFmtId="0" fontId="10" fillId="4" borderId="0" applyNumberFormat="0" applyBorder="0" applyAlignment="0" applyProtection="0"/>
    <xf numFmtId="0" fontId="65" fillId="53" borderId="0" applyNumberFormat="0" applyBorder="0" applyAlignment="0" applyProtection="0"/>
    <xf numFmtId="0" fontId="10" fillId="4" borderId="0" applyNumberFormat="0" applyBorder="0" applyAlignment="0" applyProtection="0"/>
    <xf numFmtId="0" fontId="65" fillId="53" borderId="0" applyNumberFormat="0" applyBorder="0" applyAlignment="0" applyProtection="0"/>
    <xf numFmtId="0" fontId="10" fillId="4" borderId="0" applyNumberFormat="0" applyBorder="0" applyAlignment="0" applyProtection="0"/>
    <xf numFmtId="0" fontId="53" fillId="0" borderId="0">
      <alignment vertical="top"/>
    </xf>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66" fillId="0" borderId="0"/>
    <xf numFmtId="169" fontId="66" fillId="0" borderId="0"/>
    <xf numFmtId="0" fontId="34" fillId="0" borderId="0"/>
    <xf numFmtId="169" fontId="34" fillId="0" borderId="0"/>
    <xf numFmtId="169" fontId="34" fillId="0" borderId="0"/>
    <xf numFmtId="0" fontId="57" fillId="0" borderId="0"/>
    <xf numFmtId="0" fontId="23" fillId="0" borderId="0"/>
    <xf numFmtId="0" fontId="53" fillId="0" borderId="0">
      <alignment vertical="top"/>
    </xf>
    <xf numFmtId="0" fontId="34" fillId="0" borderId="0"/>
    <xf numFmtId="0" fontId="34" fillId="0" borderId="0"/>
    <xf numFmtId="0" fontId="46" fillId="0" borderId="0"/>
    <xf numFmtId="0" fontId="46" fillId="0" borderId="0"/>
    <xf numFmtId="0" fontId="3" fillId="0" borderId="0"/>
    <xf numFmtId="175" fontId="46" fillId="0" borderId="0"/>
    <xf numFmtId="175" fontId="3" fillId="0" borderId="0"/>
    <xf numFmtId="0" fontId="3" fillId="0" borderId="0"/>
    <xf numFmtId="169" fontId="51" fillId="0" borderId="0"/>
    <xf numFmtId="0" fontId="3" fillId="0" borderId="0"/>
    <xf numFmtId="0" fontId="3" fillId="0" borderId="0"/>
    <xf numFmtId="0" fontId="53" fillId="0" borderId="0">
      <alignment vertical="top"/>
    </xf>
    <xf numFmtId="0" fontId="3" fillId="0" borderId="0"/>
    <xf numFmtId="169" fontId="23" fillId="0" borderId="0"/>
    <xf numFmtId="0" fontId="3" fillId="0" borderId="0"/>
    <xf numFmtId="0" fontId="20" fillId="0" borderId="0"/>
    <xf numFmtId="0" fontId="3" fillId="0" borderId="0"/>
    <xf numFmtId="0" fontId="3" fillId="0" borderId="0"/>
    <xf numFmtId="0" fontId="23" fillId="0" borderId="0"/>
    <xf numFmtId="169" fontId="23" fillId="0" borderId="0"/>
    <xf numFmtId="0" fontId="3" fillId="0" borderId="0"/>
    <xf numFmtId="0" fontId="3" fillId="0" borderId="0"/>
    <xf numFmtId="0" fontId="3" fillId="0" borderId="0"/>
    <xf numFmtId="176" fontId="3" fillId="0" borderId="0"/>
    <xf numFmtId="176" fontId="3" fillId="0" borderId="0"/>
    <xf numFmtId="0" fontId="3" fillId="0" borderId="0"/>
    <xf numFmtId="0" fontId="34" fillId="0" borderId="0"/>
    <xf numFmtId="0" fontId="23" fillId="0" borderId="0"/>
    <xf numFmtId="0" fontId="23" fillId="0" borderId="0"/>
    <xf numFmtId="169" fontId="23" fillId="0" borderId="0"/>
    <xf numFmtId="169" fontId="56" fillId="0" borderId="0"/>
    <xf numFmtId="169" fontId="23" fillId="0" borderId="0"/>
    <xf numFmtId="169" fontId="23" fillId="0" borderId="0"/>
    <xf numFmtId="0" fontId="51" fillId="0" borderId="0"/>
    <xf numFmtId="0" fontId="3" fillId="0" borderId="0"/>
    <xf numFmtId="0" fontId="3" fillId="0" borderId="0"/>
    <xf numFmtId="0" fontId="3" fillId="0" borderId="0"/>
    <xf numFmtId="0" fontId="23" fillId="0" borderId="0"/>
    <xf numFmtId="169" fontId="23" fillId="0" borderId="0"/>
    <xf numFmtId="169" fontId="3" fillId="0" borderId="0"/>
    <xf numFmtId="169" fontId="3" fillId="0" borderId="0"/>
    <xf numFmtId="0" fontId="53" fillId="0" borderId="0">
      <alignment vertical="top"/>
    </xf>
    <xf numFmtId="0" fontId="23" fillId="0" borderId="0"/>
    <xf numFmtId="169" fontId="23" fillId="0" borderId="0"/>
    <xf numFmtId="0" fontId="53" fillId="0" borderId="0">
      <alignment vertical="top"/>
    </xf>
    <xf numFmtId="169" fontId="23" fillId="0" borderId="0"/>
    <xf numFmtId="0" fontId="53" fillId="0" borderId="0">
      <alignment vertical="top"/>
    </xf>
    <xf numFmtId="169" fontId="23" fillId="0" borderId="0"/>
    <xf numFmtId="0" fontId="3" fillId="8" borderId="8" applyNumberFormat="0" applyFont="0" applyAlignment="0" applyProtection="0"/>
    <xf numFmtId="0" fontId="46" fillId="54" borderId="36" applyNumberFormat="0" applyFont="0" applyAlignment="0" applyProtection="0"/>
    <xf numFmtId="0" fontId="3" fillId="8" borderId="8" applyNumberFormat="0" applyFont="0" applyAlignment="0" applyProtection="0"/>
    <xf numFmtId="0" fontId="46" fillId="54" borderId="36" applyNumberFormat="0" applyFont="0" applyAlignment="0" applyProtection="0"/>
    <xf numFmtId="0" fontId="3" fillId="8" borderId="8" applyNumberFormat="0" applyFont="0" applyAlignment="0" applyProtection="0"/>
    <xf numFmtId="0" fontId="46" fillId="54" borderId="36" applyNumberFormat="0" applyFont="0" applyAlignment="0" applyProtection="0"/>
    <xf numFmtId="0" fontId="46" fillId="54" borderId="36" applyNumberFormat="0" applyFont="0" applyAlignment="0" applyProtection="0"/>
    <xf numFmtId="0" fontId="46" fillId="54" borderId="36" applyNumberFormat="0" applyFont="0" applyAlignment="0" applyProtection="0"/>
    <xf numFmtId="0" fontId="46" fillId="54" borderId="36" applyNumberFormat="0" applyFont="0" applyAlignment="0" applyProtection="0"/>
    <xf numFmtId="0" fontId="46" fillId="54" borderId="36" applyNumberFormat="0" applyFont="0" applyAlignment="0" applyProtection="0"/>
    <xf numFmtId="0" fontId="12" fillId="6" borderId="5" applyNumberFormat="0" applyAlignment="0" applyProtection="0"/>
    <xf numFmtId="0" fontId="67" fillId="51" borderId="37" applyNumberFormat="0" applyAlignment="0" applyProtection="0"/>
    <xf numFmtId="0" fontId="12" fillId="6" borderId="5" applyNumberFormat="0" applyAlignment="0" applyProtection="0"/>
    <xf numFmtId="0" fontId="67" fillId="51" borderId="37" applyNumberFormat="0" applyAlignment="0" applyProtection="0"/>
    <xf numFmtId="0" fontId="12" fillId="6" borderId="5" applyNumberFormat="0" applyAlignment="0" applyProtection="0"/>
    <xf numFmtId="9" fontId="51" fillId="0" borderId="0" applyFont="0" applyFill="0" applyBorder="0" applyAlignment="0" applyProtection="0"/>
    <xf numFmtId="9" fontId="57" fillId="0" borderId="0" applyFont="0" applyFill="0" applyBorder="0" applyAlignment="0" applyProtection="0"/>
    <xf numFmtId="9" fontId="5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52"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68" fillId="0" borderId="0" applyNumberFormat="0" applyFill="0" applyBorder="0" applyAlignment="0" applyProtection="0"/>
    <xf numFmtId="0" fontId="4" fillId="0" borderId="0" applyNumberFormat="0" applyFill="0" applyBorder="0" applyAlignment="0" applyProtection="0"/>
    <xf numFmtId="0" fontId="68" fillId="0" borderId="0" applyNumberFormat="0" applyFill="0" applyBorder="0" applyAlignment="0" applyProtection="0"/>
    <xf numFmtId="0" fontId="4" fillId="0" borderId="0" applyNumberFormat="0" applyFill="0" applyBorder="0" applyAlignment="0" applyProtection="0"/>
    <xf numFmtId="0" fontId="18" fillId="0" borderId="9" applyNumberFormat="0" applyFill="0" applyAlignment="0" applyProtection="0"/>
    <xf numFmtId="0" fontId="69" fillId="0" borderId="38" applyNumberFormat="0" applyFill="0" applyAlignment="0" applyProtection="0"/>
    <xf numFmtId="0" fontId="18" fillId="0" borderId="9" applyNumberFormat="0" applyFill="0" applyAlignment="0" applyProtection="0"/>
    <xf numFmtId="0" fontId="69" fillId="0" borderId="38" applyNumberFormat="0" applyFill="0" applyAlignment="0" applyProtection="0"/>
    <xf numFmtId="0" fontId="18" fillId="0" borderId="9" applyNumberFormat="0" applyFill="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37" fontId="21" fillId="0" borderId="0" xfId="2" applyNumberFormat="1" applyFont="1" applyFill="1" applyAlignment="1">
      <alignment horizontal="left"/>
    </xf>
    <xf numFmtId="37" fontId="22" fillId="0" borderId="0" xfId="2" applyNumberFormat="1" applyFont="1" applyFill="1"/>
    <xf numFmtId="0" fontId="22" fillId="0" borderId="0" xfId="3" applyFont="1" applyFill="1"/>
    <xf numFmtId="37" fontId="21" fillId="0" borderId="0" xfId="2" applyNumberFormat="1" applyFont="1" applyFill="1"/>
    <xf numFmtId="37" fontId="21" fillId="0" borderId="0" xfId="4" applyNumberFormat="1" applyFont="1" applyFill="1" applyAlignment="1">
      <alignment horizontal="center"/>
    </xf>
    <xf numFmtId="37" fontId="21" fillId="0" borderId="0" xfId="5" applyNumberFormat="1" applyFont="1" applyFill="1" applyAlignment="1">
      <alignment horizontal="right"/>
    </xf>
    <xf numFmtId="37" fontId="24" fillId="0" borderId="0" xfId="5" applyNumberFormat="1" applyFont="1" applyFill="1" applyBorder="1" applyAlignment="1">
      <alignment horizontal="center"/>
    </xf>
    <xf numFmtId="37" fontId="22" fillId="0" borderId="10" xfId="2" applyNumberFormat="1" applyFont="1" applyFill="1" applyBorder="1" applyAlignment="1">
      <alignment horizontal="center"/>
    </xf>
    <xf numFmtId="37" fontId="25" fillId="0" borderId="10" xfId="2" applyNumberFormat="1" applyFont="1" applyFill="1" applyBorder="1" applyAlignment="1">
      <alignment horizontal="right"/>
    </xf>
    <xf numFmtId="164" fontId="25" fillId="0" borderId="11" xfId="6" applyNumberFormat="1" applyFont="1" applyFill="1" applyBorder="1" applyAlignment="1">
      <alignment horizontal="right"/>
    </xf>
    <xf numFmtId="0" fontId="22" fillId="0" borderId="0" xfId="5" applyFont="1" applyFill="1"/>
    <xf numFmtId="0" fontId="0" fillId="0" borderId="0" xfId="0" applyFill="1"/>
    <xf numFmtId="44" fontId="22" fillId="0" borderId="0" xfId="1" applyFont="1" applyFill="1"/>
    <xf numFmtId="10" fontId="22" fillId="0" borderId="0" xfId="6" applyNumberFormat="1" applyFont="1" applyFill="1" applyBorder="1"/>
    <xf numFmtId="37" fontId="26" fillId="0" borderId="12" xfId="2" applyNumberFormat="1" applyFont="1" applyFill="1" applyBorder="1" applyAlignment="1">
      <alignment horizontal="center"/>
    </xf>
    <xf numFmtId="37" fontId="26" fillId="0" borderId="13" xfId="2" applyNumberFormat="1" applyFont="1" applyFill="1" applyBorder="1" applyAlignment="1">
      <alignment horizontal="right"/>
    </xf>
    <xf numFmtId="10" fontId="26" fillId="0" borderId="14" xfId="6" applyNumberFormat="1" applyFont="1" applyFill="1" applyBorder="1" applyAlignment="1">
      <alignment horizontal="right"/>
    </xf>
    <xf numFmtId="10" fontId="22" fillId="0" borderId="0" xfId="6" applyNumberFormat="1" applyFont="1" applyFill="1"/>
    <xf numFmtId="37" fontId="26" fillId="0" borderId="0" xfId="2" applyNumberFormat="1" applyFont="1" applyFill="1" applyBorder="1" applyAlignment="1">
      <alignment horizontal="center"/>
    </xf>
    <xf numFmtId="37" fontId="26" fillId="0" borderId="0" xfId="2" applyNumberFormat="1" applyFont="1" applyFill="1" applyBorder="1" applyAlignment="1">
      <alignment horizontal="right"/>
    </xf>
    <xf numFmtId="10" fontId="26" fillId="0" borderId="0" xfId="6" applyNumberFormat="1" applyFont="1" applyFill="1" applyBorder="1" applyAlignment="1">
      <alignment horizontal="right"/>
    </xf>
    <xf numFmtId="37" fontId="22" fillId="0" borderId="0" xfId="5" applyNumberFormat="1" applyFont="1" applyFill="1" applyBorder="1" applyAlignment="1">
      <alignment horizontal="center"/>
    </xf>
    <xf numFmtId="165" fontId="22" fillId="0" borderId="0" xfId="2" applyNumberFormat="1" applyFont="1" applyFill="1"/>
    <xf numFmtId="14" fontId="22" fillId="0" borderId="0" xfId="2" quotePrefix="1" applyNumberFormat="1" applyFont="1" applyFill="1" applyBorder="1" applyAlignment="1">
      <alignment horizontal="center"/>
    </xf>
    <xf numFmtId="37" fontId="22" fillId="0" borderId="0" xfId="2" applyNumberFormat="1" applyFont="1" applyFill="1" applyBorder="1"/>
    <xf numFmtId="37" fontId="22" fillId="0" borderId="0" xfId="2" applyNumberFormat="1" applyFont="1" applyFill="1" applyBorder="1" applyAlignment="1">
      <alignment horizontal="center"/>
    </xf>
    <xf numFmtId="37" fontId="22" fillId="0" borderId="0" xfId="2" applyNumberFormat="1" applyFont="1" applyFill="1" applyAlignment="1">
      <alignment horizontal="center"/>
    </xf>
    <xf numFmtId="37" fontId="22" fillId="0" borderId="0" xfId="5" applyNumberFormat="1" applyFont="1" applyFill="1" applyAlignment="1">
      <alignment horizontal="center"/>
    </xf>
    <xf numFmtId="0" fontId="22" fillId="0" borderId="0" xfId="5" applyFont="1" applyFill="1" applyBorder="1"/>
    <xf numFmtId="166" fontId="22" fillId="0" borderId="0" xfId="2" quotePrefix="1" applyNumberFormat="1" applyFont="1" applyFill="1" applyBorder="1" applyAlignment="1">
      <alignment horizontal="center"/>
    </xf>
    <xf numFmtId="164" fontId="26" fillId="0" borderId="0" xfId="6" applyNumberFormat="1" applyFont="1" applyFill="1" applyBorder="1" applyAlignment="1">
      <alignment horizontal="right"/>
    </xf>
    <xf numFmtId="37" fontId="22" fillId="0" borderId="0" xfId="5" quotePrefix="1" applyNumberFormat="1" applyFont="1" applyFill="1" applyBorder="1" applyAlignment="1">
      <alignment horizontal="center"/>
    </xf>
    <xf numFmtId="37" fontId="22" fillId="0" borderId="15" xfId="5" applyNumberFormat="1" applyFont="1" applyFill="1" applyBorder="1" applyAlignment="1">
      <alignment horizontal="center"/>
    </xf>
    <xf numFmtId="37" fontId="22" fillId="0" borderId="15" xfId="2" applyNumberFormat="1" applyFont="1" applyFill="1" applyBorder="1" applyAlignment="1">
      <alignment horizontal="center"/>
    </xf>
    <xf numFmtId="39" fontId="22" fillId="0" borderId="15" xfId="5" quotePrefix="1" applyNumberFormat="1" applyFont="1" applyFill="1" applyBorder="1" applyAlignment="1">
      <alignment horizontal="center"/>
    </xf>
    <xf numFmtId="37" fontId="27" fillId="0" borderId="0" xfId="5" applyNumberFormat="1" applyFont="1" applyFill="1" applyBorder="1" applyAlignment="1">
      <alignment horizontal="center"/>
    </xf>
    <xf numFmtId="37" fontId="21" fillId="0" borderId="0" xfId="2" applyNumberFormat="1" applyFont="1" applyFill="1" applyBorder="1"/>
    <xf numFmtId="37" fontId="22" fillId="0" borderId="0" xfId="5" applyNumberFormat="1" applyFont="1" applyFill="1" applyBorder="1"/>
    <xf numFmtId="37" fontId="28" fillId="0" borderId="0" xfId="2" applyNumberFormat="1" applyFont="1" applyFill="1"/>
    <xf numFmtId="39" fontId="22" fillId="0" borderId="0" xfId="5" applyNumberFormat="1" applyFont="1" applyFill="1"/>
    <xf numFmtId="37" fontId="22" fillId="0" borderId="0" xfId="5" applyNumberFormat="1" applyFont="1" applyFill="1"/>
    <xf numFmtId="37" fontId="22" fillId="0" borderId="0" xfId="3" applyNumberFormat="1" applyFont="1" applyFill="1"/>
    <xf numFmtId="37" fontId="22" fillId="0" borderId="0" xfId="3" applyNumberFormat="1" applyFont="1" applyFill="1" applyAlignment="1"/>
    <xf numFmtId="167" fontId="22" fillId="0" borderId="0" xfId="7" applyNumberFormat="1" applyFont="1" applyFill="1" applyBorder="1"/>
    <xf numFmtId="167" fontId="22" fillId="0" borderId="0" xfId="7" applyNumberFormat="1" applyFont="1" applyFill="1"/>
    <xf numFmtId="10" fontId="21" fillId="0" borderId="0" xfId="6" applyNumberFormat="1" applyFont="1" applyFill="1" applyBorder="1"/>
    <xf numFmtId="39" fontId="22" fillId="0" borderId="0" xfId="2" applyNumberFormat="1" applyFont="1" applyFill="1" applyBorder="1" applyAlignment="1">
      <alignment horizontal="right"/>
    </xf>
    <xf numFmtId="167" fontId="22" fillId="0" borderId="16" xfId="7" applyNumberFormat="1" applyFont="1" applyFill="1" applyBorder="1"/>
    <xf numFmtId="167" fontId="22" fillId="0" borderId="0" xfId="7" applyNumberFormat="1" applyFont="1" applyFill="1" applyAlignment="1">
      <alignment horizontal="right"/>
    </xf>
    <xf numFmtId="37" fontId="0" fillId="0" borderId="0" xfId="0" applyNumberFormat="1" applyAlignment="1" applyProtection="1">
      <alignment horizontal="left"/>
      <protection locked="0"/>
    </xf>
    <xf numFmtId="168" fontId="0" fillId="0" borderId="0" xfId="0" applyNumberFormat="1" applyAlignment="1" applyProtection="1">
      <alignment horizontal="left"/>
      <protection locked="0"/>
    </xf>
    <xf numFmtId="37" fontId="22" fillId="0" borderId="0" xfId="3" applyNumberFormat="1" applyFont="1" applyFill="1" applyBorder="1"/>
    <xf numFmtId="39" fontId="22" fillId="0" borderId="0" xfId="2" applyNumberFormat="1" applyFont="1" applyFill="1" applyAlignment="1">
      <alignment horizontal="right"/>
    </xf>
    <xf numFmtId="0" fontId="0" fillId="0" borderId="0" xfId="0" applyAlignment="1" applyProtection="1">
      <alignment horizontal="left"/>
      <protection locked="0"/>
    </xf>
    <xf numFmtId="39" fontId="22" fillId="0" borderId="0" xfId="2" applyNumberFormat="1" applyFont="1" applyFill="1"/>
    <xf numFmtId="167" fontId="22" fillId="0" borderId="15" xfId="7" applyNumberFormat="1" applyFont="1" applyFill="1" applyBorder="1" applyAlignment="1">
      <alignment horizontal="right"/>
    </xf>
    <xf numFmtId="167" fontId="22" fillId="0" borderId="15" xfId="7" applyNumberFormat="1" applyFont="1" applyFill="1" applyBorder="1"/>
    <xf numFmtId="167" fontId="22" fillId="0" borderId="17" xfId="7" applyNumberFormat="1" applyFont="1" applyFill="1" applyBorder="1"/>
    <xf numFmtId="167" fontId="22" fillId="0" borderId="18" xfId="7" applyNumberFormat="1" applyFont="1" applyFill="1" applyBorder="1"/>
    <xf numFmtId="167" fontId="29" fillId="0" borderId="0" xfId="7" applyNumberFormat="1" applyFont="1" applyFill="1"/>
    <xf numFmtId="37" fontId="30" fillId="0" borderId="0" xfId="2" applyNumberFormat="1" applyFont="1" applyFill="1"/>
    <xf numFmtId="41" fontId="31" fillId="0" borderId="0" xfId="3" applyNumberFormat="1" applyFont="1" applyFill="1"/>
    <xf numFmtId="0" fontId="22" fillId="0" borderId="0" xfId="3" quotePrefix="1" applyNumberFormat="1" applyFont="1" applyFill="1" applyAlignment="1">
      <alignment horizontal="right"/>
    </xf>
    <xf numFmtId="9" fontId="31" fillId="0" borderId="0" xfId="6" applyFont="1" applyFill="1" applyBorder="1"/>
    <xf numFmtId="167" fontId="31" fillId="0" borderId="0" xfId="7" applyNumberFormat="1" applyFont="1" applyFill="1"/>
    <xf numFmtId="37" fontId="31" fillId="0" borderId="0" xfId="2" applyNumberFormat="1" applyFont="1" applyFill="1" applyBorder="1"/>
    <xf numFmtId="167" fontId="31" fillId="0" borderId="0" xfId="7" applyNumberFormat="1" applyFont="1" applyFill="1" applyBorder="1"/>
    <xf numFmtId="37" fontId="22" fillId="0" borderId="0" xfId="2" applyNumberFormat="1" applyFont="1" applyFill="1" applyBorder="1" applyAlignment="1">
      <alignment horizontal="right"/>
    </xf>
    <xf numFmtId="10" fontId="21" fillId="0" borderId="0" xfId="2" applyNumberFormat="1" applyFont="1" applyFill="1" applyBorder="1"/>
    <xf numFmtId="0" fontId="22" fillId="0" borderId="0" xfId="0" applyNumberFormat="1" applyFont="1" applyFill="1"/>
    <xf numFmtId="167" fontId="22" fillId="0" borderId="19" xfId="7" applyNumberFormat="1" applyFont="1" applyFill="1" applyBorder="1"/>
    <xf numFmtId="37" fontId="31" fillId="0" borderId="0" xfId="2" applyNumberFormat="1" applyFont="1" applyFill="1"/>
    <xf numFmtId="9" fontId="31" fillId="0" borderId="0" xfId="6" applyFont="1" applyFill="1"/>
    <xf numFmtId="0" fontId="31" fillId="0" borderId="0" xfId="5" applyFont="1" applyFill="1"/>
    <xf numFmtId="41" fontId="22" fillId="0" borderId="0" xfId="3" quotePrefix="1" applyNumberFormat="1" applyFont="1" applyFill="1" applyAlignment="1">
      <alignment horizontal="right"/>
    </xf>
    <xf numFmtId="37" fontId="21" fillId="0" borderId="0" xfId="2" applyNumberFormat="1" applyFont="1" applyFill="1" applyBorder="1" applyAlignment="1">
      <alignment horizontal="left"/>
    </xf>
    <xf numFmtId="37" fontId="21" fillId="0" borderId="0" xfId="2" applyNumberFormat="1" applyFont="1" applyFill="1" applyBorder="1" applyAlignment="1">
      <alignment horizontal="center"/>
    </xf>
    <xf numFmtId="10" fontId="22" fillId="0" borderId="20" xfId="2" applyNumberFormat="1" applyFont="1" applyFill="1" applyBorder="1"/>
    <xf numFmtId="10" fontId="22" fillId="0" borderId="0" xfId="2" applyNumberFormat="1" applyFont="1" applyFill="1"/>
    <xf numFmtId="167" fontId="21" fillId="0" borderId="18" xfId="7" applyNumberFormat="1" applyFont="1" applyFill="1" applyBorder="1"/>
    <xf numFmtId="167" fontId="21" fillId="0" borderId="0" xfId="7" applyNumberFormat="1" applyFont="1" applyFill="1"/>
    <xf numFmtId="167" fontId="21" fillId="0" borderId="0" xfId="7" applyNumberFormat="1" applyFont="1" applyFill="1" applyBorder="1"/>
    <xf numFmtId="0" fontId="21" fillId="0" borderId="0" xfId="5" applyFont="1" applyFill="1"/>
    <xf numFmtId="0" fontId="22" fillId="0" borderId="0" xfId="3" applyFont="1" applyFill="1" applyAlignment="1">
      <alignment horizontal="center"/>
    </xf>
    <xf numFmtId="9" fontId="22" fillId="0" borderId="0" xfId="6" applyFont="1" applyFill="1" applyBorder="1"/>
    <xf numFmtId="39" fontId="22" fillId="0" borderId="21" xfId="5" applyNumberFormat="1" applyFont="1" applyFill="1" applyBorder="1"/>
    <xf numFmtId="37" fontId="21" fillId="0" borderId="17" xfId="2" applyNumberFormat="1" applyFont="1" applyFill="1" applyBorder="1"/>
    <xf numFmtId="37" fontId="22" fillId="0" borderId="17" xfId="2" applyNumberFormat="1" applyFont="1" applyFill="1" applyBorder="1"/>
    <xf numFmtId="10" fontId="22" fillId="0" borderId="22" xfId="2" applyNumberFormat="1" applyFont="1" applyFill="1" applyBorder="1"/>
    <xf numFmtId="39" fontId="22" fillId="0" borderId="23" xfId="5" applyNumberFormat="1" applyFont="1" applyFill="1" applyBorder="1"/>
    <xf numFmtId="43" fontId="22" fillId="0" borderId="0" xfId="7" applyFont="1" applyFill="1" applyBorder="1"/>
    <xf numFmtId="10" fontId="22" fillId="0" borderId="24" xfId="2" applyNumberFormat="1" applyFont="1" applyFill="1" applyBorder="1"/>
    <xf numFmtId="39" fontId="22" fillId="0" borderId="25" xfId="5" applyNumberFormat="1" applyFont="1" applyFill="1" applyBorder="1"/>
    <xf numFmtId="37" fontId="22" fillId="0" borderId="15" xfId="2" applyNumberFormat="1" applyFont="1" applyFill="1" applyBorder="1"/>
    <xf numFmtId="37" fontId="22" fillId="0" borderId="26" xfId="2" applyNumberFormat="1" applyFont="1" applyFill="1" applyBorder="1"/>
    <xf numFmtId="0" fontId="32" fillId="0" borderId="0" xfId="0" applyFont="1"/>
    <xf numFmtId="0" fontId="33" fillId="0" borderId="0" xfId="0" applyFont="1"/>
    <xf numFmtId="0" fontId="32" fillId="0" borderId="0" xfId="0" applyFont="1" applyAlignment="1">
      <alignment horizontal="right"/>
    </xf>
    <xf numFmtId="0" fontId="32" fillId="0" borderId="15" xfId="0" applyFont="1" applyFill="1" applyBorder="1" applyAlignment="1">
      <alignment horizontal="center" wrapText="1"/>
    </xf>
    <xf numFmtId="0" fontId="32" fillId="0" borderId="0" xfId="0" applyFont="1" applyFill="1" applyBorder="1" applyAlignment="1">
      <alignment horizontal="center" wrapText="1"/>
    </xf>
    <xf numFmtId="167" fontId="33" fillId="0" borderId="0" xfId="7" applyNumberFormat="1" applyFont="1"/>
    <xf numFmtId="0" fontId="33" fillId="0" borderId="0" xfId="0" applyFont="1" applyFill="1"/>
    <xf numFmtId="0" fontId="33" fillId="0" borderId="0" xfId="0" applyFont="1" applyFill="1" applyBorder="1" applyAlignment="1">
      <alignment horizontal="left" indent="1"/>
    </xf>
    <xf numFmtId="167" fontId="33" fillId="0" borderId="27" xfId="8" applyNumberFormat="1" applyFont="1" applyFill="1" applyBorder="1"/>
    <xf numFmtId="167" fontId="33" fillId="0" borderId="0" xfId="8" applyNumberFormat="1" applyFont="1" applyFill="1" applyBorder="1"/>
    <xf numFmtId="167" fontId="33" fillId="0" borderId="0" xfId="0" applyNumberFormat="1" applyFont="1" applyFill="1"/>
    <xf numFmtId="0" fontId="33" fillId="0" borderId="0" xfId="0" applyFont="1" applyFill="1" applyBorder="1"/>
    <xf numFmtId="167" fontId="33" fillId="0" borderId="0" xfId="8" applyNumberFormat="1" applyFont="1" applyFill="1"/>
    <xf numFmtId="0" fontId="32" fillId="0" borderId="0" xfId="0" applyFont="1" applyAlignment="1">
      <alignment horizontal="center"/>
    </xf>
    <xf numFmtId="0" fontId="32" fillId="0" borderId="15" xfId="0" applyFont="1" applyBorder="1" applyAlignment="1">
      <alignment horizontal="center"/>
    </xf>
    <xf numFmtId="0" fontId="32" fillId="0" borderId="0" xfId="0" applyFont="1" applyBorder="1" applyAlignment="1">
      <alignment horizontal="center"/>
    </xf>
    <xf numFmtId="0" fontId="35" fillId="0" borderId="0" xfId="0" applyFont="1"/>
    <xf numFmtId="14" fontId="33" fillId="0" borderId="0" xfId="0" applyNumberFormat="1" applyFont="1"/>
    <xf numFmtId="41" fontId="36" fillId="0" borderId="0" xfId="0" applyNumberFormat="1" applyFont="1" applyFill="1"/>
    <xf numFmtId="0" fontId="36" fillId="0" borderId="0" xfId="0" applyFont="1"/>
    <xf numFmtId="41" fontId="33" fillId="0" borderId="0" xfId="0" applyNumberFormat="1" applyFont="1"/>
    <xf numFmtId="37" fontId="33" fillId="0" borderId="0" xfId="0" applyNumberFormat="1" applyFont="1"/>
    <xf numFmtId="41" fontId="33" fillId="0" borderId="0" xfId="0" applyNumberFormat="1" applyFont="1" applyFill="1"/>
    <xf numFmtId="14" fontId="32" fillId="0" borderId="0" xfId="0" applyNumberFormat="1" applyFont="1"/>
    <xf numFmtId="167" fontId="33" fillId="0" borderId="27" xfId="7" applyNumberFormat="1" applyFont="1" applyBorder="1"/>
    <xf numFmtId="167" fontId="33" fillId="0" borderId="0" xfId="7" applyNumberFormat="1" applyFont="1" applyBorder="1"/>
    <xf numFmtId="167" fontId="33" fillId="0" borderId="0" xfId="0" applyNumberFormat="1" applyFont="1"/>
    <xf numFmtId="10" fontId="33" fillId="0" borderId="0" xfId="6" applyNumberFormat="1" applyFont="1"/>
    <xf numFmtId="1" fontId="33" fillId="0" borderId="0" xfId="0" applyNumberFormat="1" applyFont="1"/>
    <xf numFmtId="37" fontId="32" fillId="0" borderId="0" xfId="0" applyNumberFormat="1" applyFont="1" applyFill="1"/>
    <xf numFmtId="0" fontId="32" fillId="0" borderId="0" xfId="0" applyFont="1" applyFill="1" applyAlignment="1">
      <alignment horizontal="right"/>
    </xf>
    <xf numFmtId="0" fontId="33" fillId="0" borderId="0" xfId="0" applyFont="1" applyFill="1" applyAlignment="1">
      <alignment horizontal="right"/>
    </xf>
    <xf numFmtId="37" fontId="32" fillId="0" borderId="0" xfId="2" applyNumberFormat="1" applyFont="1" applyFill="1"/>
    <xf numFmtId="0" fontId="32" fillId="0" borderId="0" xfId="0" applyFont="1" applyFill="1"/>
    <xf numFmtId="37" fontId="33" fillId="0" borderId="0" xfId="2" applyNumberFormat="1" applyFont="1" applyFill="1"/>
    <xf numFmtId="0" fontId="33" fillId="0" borderId="0" xfId="3" applyFont="1" applyFill="1"/>
    <xf numFmtId="37" fontId="32" fillId="0" borderId="0" xfId="5" applyNumberFormat="1" applyFont="1" applyFill="1" applyBorder="1" applyAlignment="1">
      <alignment horizontal="center"/>
    </xf>
    <xf numFmtId="37" fontId="32" fillId="0" borderId="0" xfId="2" applyNumberFormat="1" applyFont="1" applyFill="1" applyAlignment="1">
      <alignment horizontal="center"/>
    </xf>
    <xf numFmtId="37" fontId="32" fillId="0" borderId="0" xfId="2" applyNumberFormat="1" applyFont="1" applyFill="1" applyBorder="1" applyAlignment="1">
      <alignment horizontal="center"/>
    </xf>
    <xf numFmtId="0" fontId="33" fillId="0" borderId="0" xfId="5" applyFont="1" applyFill="1" applyBorder="1"/>
    <xf numFmtId="37" fontId="33" fillId="0" borderId="0" xfId="2" applyNumberFormat="1" applyFont="1" applyFill="1" applyAlignment="1">
      <alignment horizontal="center"/>
    </xf>
    <xf numFmtId="37" fontId="33" fillId="0" borderId="0" xfId="5" quotePrefix="1" applyNumberFormat="1" applyFont="1" applyFill="1" applyBorder="1" applyAlignment="1">
      <alignment horizontal="center"/>
    </xf>
    <xf numFmtId="37" fontId="32" fillId="0" borderId="15" xfId="5" applyNumberFormat="1" applyFont="1" applyFill="1" applyBorder="1" applyAlignment="1">
      <alignment horizontal="center"/>
    </xf>
    <xf numFmtId="37" fontId="32" fillId="0" borderId="15" xfId="2" applyNumberFormat="1" applyFont="1" applyFill="1" applyBorder="1" applyAlignment="1">
      <alignment horizontal="center"/>
    </xf>
    <xf numFmtId="37" fontId="33" fillId="0" borderId="0" xfId="5" applyNumberFormat="1" applyFont="1" applyFill="1" applyBorder="1" applyAlignment="1">
      <alignment horizontal="center"/>
    </xf>
    <xf numFmtId="37" fontId="33" fillId="0" borderId="0" xfId="2" applyNumberFormat="1" applyFont="1" applyFill="1" applyBorder="1" applyAlignment="1">
      <alignment horizontal="center"/>
    </xf>
    <xf numFmtId="37" fontId="32" fillId="0" borderId="0" xfId="2" applyNumberFormat="1" applyFont="1" applyFill="1" applyBorder="1"/>
    <xf numFmtId="37" fontId="33" fillId="0" borderId="0" xfId="2" applyNumberFormat="1" applyFont="1" applyFill="1" applyBorder="1"/>
    <xf numFmtId="37" fontId="33" fillId="0" borderId="0" xfId="5" applyNumberFormat="1" applyFont="1" applyFill="1" applyBorder="1"/>
    <xf numFmtId="37" fontId="33" fillId="0" borderId="0" xfId="3" applyNumberFormat="1" applyFont="1" applyFill="1"/>
    <xf numFmtId="37" fontId="33" fillId="0" borderId="0" xfId="0" applyNumberFormat="1" applyFont="1" applyFill="1"/>
    <xf numFmtId="167" fontId="33" fillId="0" borderId="0" xfId="7" applyNumberFormat="1" applyFont="1" applyFill="1" applyBorder="1"/>
    <xf numFmtId="167" fontId="33" fillId="0" borderId="0" xfId="7" applyNumberFormat="1" applyFont="1" applyFill="1"/>
    <xf numFmtId="10" fontId="33" fillId="0" borderId="0" xfId="6" applyNumberFormat="1" applyFont="1" applyFill="1" applyBorder="1"/>
    <xf numFmtId="10" fontId="32" fillId="0" borderId="0" xfId="6" applyNumberFormat="1" applyFont="1" applyFill="1" applyBorder="1"/>
    <xf numFmtId="37" fontId="33" fillId="0" borderId="0" xfId="3" applyNumberFormat="1" applyFont="1" applyFill="1" applyBorder="1"/>
    <xf numFmtId="37" fontId="33" fillId="0" borderId="0" xfId="3" applyNumberFormat="1" applyFont="1" applyFill="1" applyAlignment="1"/>
    <xf numFmtId="167" fontId="33" fillId="0" borderId="0" xfId="6" applyNumberFormat="1" applyFont="1" applyFill="1" applyBorder="1"/>
    <xf numFmtId="167" fontId="33" fillId="0" borderId="15" xfId="7" applyNumberFormat="1" applyFont="1" applyFill="1" applyBorder="1"/>
    <xf numFmtId="0" fontId="33" fillId="0" borderId="0" xfId="5" applyFont="1" applyFill="1"/>
    <xf numFmtId="167" fontId="37" fillId="0" borderId="0" xfId="7" applyNumberFormat="1" applyFont="1" applyFill="1"/>
    <xf numFmtId="10" fontId="33" fillId="0" borderId="0" xfId="2" applyNumberFormat="1" applyFont="1" applyFill="1" applyBorder="1"/>
    <xf numFmtId="169" fontId="33" fillId="0" borderId="0" xfId="9" applyNumberFormat="1" applyFont="1" applyFill="1" applyBorder="1"/>
    <xf numFmtId="10" fontId="32" fillId="0" borderId="0" xfId="2" applyNumberFormat="1" applyFont="1" applyFill="1" applyBorder="1"/>
    <xf numFmtId="169" fontId="33" fillId="0" borderId="0" xfId="9" applyFont="1" applyFill="1"/>
    <xf numFmtId="37" fontId="38" fillId="0" borderId="0" xfId="2" applyNumberFormat="1" applyFont="1" applyFill="1"/>
    <xf numFmtId="37" fontId="38" fillId="0" borderId="0" xfId="2" applyNumberFormat="1" applyFont="1" applyFill="1" applyBorder="1"/>
    <xf numFmtId="0" fontId="38" fillId="0" borderId="0" xfId="5" applyFont="1" applyFill="1"/>
    <xf numFmtId="37" fontId="32" fillId="0" borderId="0" xfId="2" applyNumberFormat="1" applyFont="1" applyFill="1" applyBorder="1" applyAlignment="1">
      <alignment horizontal="left"/>
    </xf>
    <xf numFmtId="167" fontId="39" fillId="0" borderId="0" xfId="7" applyNumberFormat="1" applyFont="1" applyFill="1" applyBorder="1"/>
    <xf numFmtId="37" fontId="39" fillId="0" borderId="0" xfId="2" applyNumberFormat="1" applyFont="1" applyFill="1" applyBorder="1"/>
    <xf numFmtId="169" fontId="40" fillId="0" borderId="0" xfId="0" applyNumberFormat="1" applyFont="1" applyFill="1"/>
    <xf numFmtId="0" fontId="39" fillId="0" borderId="0" xfId="3" applyFont="1" applyFill="1" applyBorder="1"/>
    <xf numFmtId="37" fontId="33" fillId="0" borderId="15" xfId="2" applyNumberFormat="1" applyFont="1" applyFill="1" applyBorder="1"/>
    <xf numFmtId="37" fontId="33" fillId="0" borderId="28" xfId="2" applyNumberFormat="1" applyFont="1" applyFill="1" applyBorder="1"/>
    <xf numFmtId="37" fontId="33" fillId="0" borderId="29" xfId="2" applyNumberFormat="1" applyFont="1" applyFill="1" applyBorder="1"/>
    <xf numFmtId="169" fontId="33" fillId="0" borderId="0" xfId="3" applyNumberFormat="1" applyFont="1" applyFill="1"/>
    <xf numFmtId="10" fontId="33" fillId="0" borderId="0" xfId="6" applyNumberFormat="1" applyFont="1" applyFill="1"/>
    <xf numFmtId="37" fontId="32" fillId="0" borderId="0" xfId="2" applyNumberFormat="1" applyFont="1" applyFill="1" applyAlignment="1">
      <alignment horizontal="right"/>
    </xf>
    <xf numFmtId="37" fontId="33" fillId="0" borderId="0" xfId="10" applyNumberFormat="1" applyFont="1" applyFill="1"/>
    <xf numFmtId="37" fontId="33" fillId="0" borderId="0" xfId="10" applyNumberFormat="1" applyFont="1" applyFill="1" applyBorder="1"/>
    <xf numFmtId="169" fontId="33" fillId="0" borderId="0" xfId="0" applyNumberFormat="1" applyFont="1" applyFill="1"/>
    <xf numFmtId="37" fontId="33" fillId="0" borderId="0" xfId="10" applyNumberFormat="1" applyFont="1" applyFill="1" applyAlignment="1">
      <alignment horizontal="center"/>
    </xf>
    <xf numFmtId="37" fontId="33" fillId="0" borderId="0" xfId="10" applyNumberFormat="1" applyFont="1" applyFill="1" applyBorder="1" applyAlignment="1">
      <alignment horizontal="center"/>
    </xf>
    <xf numFmtId="166" fontId="33" fillId="0" borderId="0" xfId="10" applyNumberFormat="1" applyFont="1" applyFill="1" applyBorder="1" applyAlignment="1">
      <alignment horizontal="center"/>
    </xf>
    <xf numFmtId="37" fontId="32" fillId="0" borderId="0" xfId="2" applyNumberFormat="1" applyFont="1" applyFill="1" applyAlignment="1">
      <alignment horizontal="centerContinuous"/>
    </xf>
    <xf numFmtId="169" fontId="33" fillId="0" borderId="0" xfId="3" applyNumberFormat="1" applyFont="1" applyFill="1" applyAlignment="1">
      <alignment horizontal="centerContinuous"/>
    </xf>
    <xf numFmtId="167" fontId="33" fillId="0" borderId="0" xfId="7" applyNumberFormat="1" applyFont="1" applyFill="1" applyBorder="1" applyAlignment="1">
      <alignment horizontal="centerContinuous"/>
    </xf>
    <xf numFmtId="37" fontId="33" fillId="0" borderId="0" xfId="2" applyNumberFormat="1" applyFont="1" applyFill="1" applyAlignment="1">
      <alignment horizontal="centerContinuous"/>
    </xf>
    <xf numFmtId="165" fontId="33" fillId="0" borderId="0" xfId="2" applyNumberFormat="1" applyFont="1" applyFill="1" applyAlignment="1">
      <alignment horizontal="centerContinuous"/>
    </xf>
    <xf numFmtId="14" fontId="33" fillId="0" borderId="0" xfId="2" quotePrefix="1" applyNumberFormat="1" applyFont="1" applyFill="1" applyBorder="1" applyAlignment="1">
      <alignment horizontal="centerContinuous"/>
    </xf>
    <xf numFmtId="37" fontId="33" fillId="0" borderId="0" xfId="2" applyNumberFormat="1" applyFont="1" applyFill="1" applyBorder="1" applyAlignment="1">
      <alignment horizontal="centerContinuous"/>
    </xf>
    <xf numFmtId="37" fontId="33" fillId="0" borderId="0" xfId="11" applyNumberFormat="1" applyFont="1" applyFill="1" applyBorder="1" applyAlignment="1">
      <alignment horizontal="center"/>
    </xf>
    <xf numFmtId="37" fontId="32" fillId="0" borderId="0" xfId="10" applyNumberFormat="1" applyFont="1" applyFill="1" applyAlignment="1">
      <alignment horizontal="left"/>
    </xf>
    <xf numFmtId="167" fontId="33" fillId="0" borderId="0" xfId="7" applyNumberFormat="1" applyFont="1" applyFill="1" applyBorder="1" applyAlignment="1">
      <alignment horizontal="center"/>
    </xf>
    <xf numFmtId="14" fontId="33" fillId="0" borderId="0" xfId="2" quotePrefix="1" applyNumberFormat="1" applyFont="1" applyFill="1" applyBorder="1" applyAlignment="1">
      <alignment horizontal="center"/>
    </xf>
    <xf numFmtId="37" fontId="32" fillId="0" borderId="0" xfId="10" applyNumberFormat="1" applyFont="1" applyFill="1" applyBorder="1" applyAlignment="1">
      <alignment horizontal="center"/>
    </xf>
    <xf numFmtId="37" fontId="32" fillId="0" borderId="0" xfId="11" applyNumberFormat="1" applyFont="1" applyFill="1" applyBorder="1" applyAlignment="1">
      <alignment horizontal="center"/>
    </xf>
    <xf numFmtId="169" fontId="32" fillId="0" borderId="0" xfId="9" applyFont="1" applyFill="1" applyAlignment="1">
      <alignment horizontal="center"/>
    </xf>
    <xf numFmtId="0" fontId="32" fillId="0" borderId="0" xfId="0" applyFont="1" applyFill="1" applyAlignment="1">
      <alignment horizontal="center"/>
    </xf>
    <xf numFmtId="167" fontId="33" fillId="0" borderId="0" xfId="12" applyNumberFormat="1" applyFont="1" applyFill="1" applyBorder="1" applyAlignment="1">
      <alignment horizontal="center"/>
    </xf>
    <xf numFmtId="169" fontId="33" fillId="0" borderId="0" xfId="13" applyFont="1" applyFill="1"/>
    <xf numFmtId="14" fontId="33" fillId="0" borderId="0" xfId="10" applyNumberFormat="1" applyFont="1" applyFill="1" applyAlignment="1">
      <alignment horizontal="center"/>
    </xf>
    <xf numFmtId="37" fontId="32" fillId="0" borderId="0" xfId="10" applyNumberFormat="1" applyFont="1" applyFill="1" applyAlignment="1">
      <alignment horizontal="center"/>
    </xf>
    <xf numFmtId="37" fontId="32" fillId="0" borderId="0" xfId="10" quotePrefix="1" applyNumberFormat="1" applyFont="1" applyFill="1" applyAlignment="1">
      <alignment horizontal="center"/>
    </xf>
    <xf numFmtId="37" fontId="32" fillId="0" borderId="0" xfId="11" applyNumberFormat="1" applyFont="1" applyFill="1" applyAlignment="1">
      <alignment horizontal="center"/>
    </xf>
    <xf numFmtId="14" fontId="32" fillId="0" borderId="0" xfId="10" applyNumberFormat="1" applyFont="1" applyFill="1" applyAlignment="1">
      <alignment horizontal="center"/>
    </xf>
    <xf numFmtId="169" fontId="32" fillId="0" borderId="0" xfId="9" applyFont="1" applyFill="1"/>
    <xf numFmtId="167" fontId="33" fillId="0" borderId="0" xfId="12" applyNumberFormat="1" applyFont="1" applyFill="1" applyAlignment="1">
      <alignment horizontal="center"/>
    </xf>
    <xf numFmtId="167" fontId="32" fillId="0" borderId="0" xfId="7" applyNumberFormat="1" applyFont="1" applyFill="1" applyBorder="1" applyAlignment="1">
      <alignment horizontal="center"/>
    </xf>
    <xf numFmtId="167" fontId="32" fillId="0" borderId="0" xfId="7" applyNumberFormat="1" applyFont="1" applyFill="1" applyAlignment="1">
      <alignment horizontal="center"/>
    </xf>
    <xf numFmtId="169" fontId="32" fillId="0" borderId="15" xfId="0" applyNumberFormat="1" applyFont="1" applyFill="1" applyBorder="1"/>
    <xf numFmtId="169" fontId="33" fillId="0" borderId="15" xfId="13" applyFont="1" applyFill="1" applyBorder="1"/>
    <xf numFmtId="169" fontId="33" fillId="0" borderId="0" xfId="13" applyFont="1" applyFill="1" applyBorder="1"/>
    <xf numFmtId="167" fontId="33" fillId="0" borderId="15" xfId="12" applyNumberFormat="1" applyFont="1" applyFill="1" applyBorder="1" applyAlignment="1">
      <alignment horizontal="center"/>
    </xf>
    <xf numFmtId="37" fontId="32" fillId="0" borderId="15" xfId="10" applyNumberFormat="1" applyFont="1" applyFill="1" applyBorder="1" applyAlignment="1">
      <alignment horizontal="center"/>
    </xf>
    <xf numFmtId="167" fontId="32" fillId="0" borderId="15" xfId="7" applyNumberFormat="1" applyFont="1" applyFill="1" applyBorder="1" applyAlignment="1">
      <alignment horizontal="center"/>
    </xf>
    <xf numFmtId="169" fontId="33" fillId="0" borderId="0" xfId="0" applyNumberFormat="1" applyFont="1" applyFill="1" applyBorder="1" applyAlignment="1">
      <alignment horizontal="center"/>
    </xf>
    <xf numFmtId="169" fontId="33" fillId="0" borderId="0" xfId="0" applyNumberFormat="1" applyFont="1" applyFill="1" applyBorder="1"/>
    <xf numFmtId="169" fontId="33" fillId="0" borderId="0" xfId="0" applyNumberFormat="1" applyFont="1" applyFill="1" applyAlignment="1">
      <alignment horizontal="center"/>
    </xf>
    <xf numFmtId="169" fontId="33" fillId="0" borderId="0" xfId="9" applyFont="1" applyFill="1" applyBorder="1"/>
    <xf numFmtId="170" fontId="33" fillId="0" borderId="0" xfId="10" quotePrefix="1" applyNumberFormat="1" applyFont="1" applyFill="1"/>
    <xf numFmtId="167" fontId="33" fillId="0" borderId="0" xfId="12" applyNumberFormat="1" applyFont="1" applyFill="1" applyBorder="1"/>
    <xf numFmtId="43" fontId="33" fillId="0" borderId="0" xfId="14" applyFont="1" applyFill="1" applyBorder="1"/>
    <xf numFmtId="167" fontId="33" fillId="0" borderId="0" xfId="14" applyNumberFormat="1" applyFont="1" applyFill="1" applyBorder="1"/>
    <xf numFmtId="167" fontId="33" fillId="0" borderId="0" xfId="7" applyNumberFormat="1" applyFont="1" applyFill="1" applyBorder="1" applyAlignment="1">
      <alignment horizontal="right"/>
    </xf>
    <xf numFmtId="14" fontId="33" fillId="0" borderId="0" xfId="9" applyNumberFormat="1" applyFont="1" applyFill="1" applyBorder="1"/>
    <xf numFmtId="43" fontId="41" fillId="0" borderId="0" xfId="15" applyNumberFormat="1" applyFont="1" applyFill="1"/>
    <xf numFmtId="1" fontId="42" fillId="0" borderId="0" xfId="16" applyNumberFormat="1" applyFont="1" applyFill="1"/>
    <xf numFmtId="170" fontId="33" fillId="0" borderId="0" xfId="10" quotePrefix="1" applyNumberFormat="1" applyFont="1" applyFill="1" applyBorder="1"/>
    <xf numFmtId="1" fontId="41" fillId="0" borderId="0" xfId="17" applyNumberFormat="1" applyFont="1" applyFill="1" applyBorder="1"/>
    <xf numFmtId="1" fontId="41" fillId="0" borderId="0" xfId="18" applyNumberFormat="1" applyFont="1" applyFill="1" applyBorder="1"/>
    <xf numFmtId="1" fontId="41" fillId="0" borderId="0" xfId="19" applyNumberFormat="1" applyFont="1" applyFill="1"/>
    <xf numFmtId="167" fontId="33" fillId="0" borderId="18" xfId="12" applyNumberFormat="1" applyFont="1" applyFill="1" applyBorder="1"/>
    <xf numFmtId="170" fontId="33" fillId="0" borderId="0" xfId="9" quotePrefix="1" applyNumberFormat="1" applyFont="1" applyFill="1" applyAlignment="1">
      <alignment horizontal="left"/>
    </xf>
    <xf numFmtId="43" fontId="33" fillId="0" borderId="0" xfId="14" applyFont="1" applyFill="1"/>
    <xf numFmtId="167" fontId="33" fillId="0" borderId="27" xfId="7" applyNumberFormat="1" applyFont="1" applyFill="1" applyBorder="1"/>
    <xf numFmtId="169" fontId="33" fillId="0" borderId="0" xfId="0" applyNumberFormat="1" applyFont="1" applyFill="1" applyAlignment="1">
      <alignment horizontal="right"/>
    </xf>
    <xf numFmtId="0" fontId="2" fillId="0" borderId="0" xfId="356" applyFont="1" applyFill="1"/>
    <xf numFmtId="0" fontId="2" fillId="0" borderId="0" xfId="356"/>
    <xf numFmtId="0" fontId="2" fillId="0" borderId="0" xfId="356" applyFont="1" applyFill="1" applyBorder="1"/>
    <xf numFmtId="0" fontId="2" fillId="0" borderId="0" xfId="356" applyFont="1" applyFill="1" applyBorder="1" applyAlignment="1"/>
    <xf numFmtId="0" fontId="2" fillId="0" borderId="0" xfId="356" applyNumberFormat="1" applyFont="1" applyFill="1" applyBorder="1" applyAlignment="1"/>
    <xf numFmtId="0" fontId="2" fillId="0" borderId="0" xfId="356" applyFont="1" applyAlignment="1"/>
    <xf numFmtId="0" fontId="2" fillId="0" borderId="0" xfId="356" applyNumberFormat="1" applyFont="1" applyFill="1" applyAlignment="1"/>
    <xf numFmtId="0" fontId="2" fillId="0" borderId="0" xfId="356" applyFont="1" applyFill="1" applyAlignment="1"/>
    <xf numFmtId="0" fontId="72" fillId="0" borderId="0" xfId="356" applyFont="1" applyAlignment="1"/>
    <xf numFmtId="0" fontId="2" fillId="0" borderId="0" xfId="356" applyFont="1"/>
    <xf numFmtId="0" fontId="71" fillId="0" borderId="0" xfId="356" applyFont="1" applyFill="1" applyAlignment="1"/>
    <xf numFmtId="0" fontId="1" fillId="0" borderId="0" xfId="359" applyFill="1"/>
    <xf numFmtId="43" fontId="0" fillId="0" borderId="0" xfId="360" applyFont="1" applyFill="1"/>
    <xf numFmtId="0" fontId="1" fillId="0" borderId="0" xfId="359" applyFont="1" applyFill="1"/>
    <xf numFmtId="14" fontId="1" fillId="0" borderId="0" xfId="359" applyNumberFormat="1" applyFont="1" applyFill="1"/>
    <xf numFmtId="43" fontId="71" fillId="0" borderId="0" xfId="361" applyFont="1" applyFill="1" applyBorder="1"/>
    <xf numFmtId="167" fontId="71" fillId="0" borderId="0" xfId="361" applyNumberFormat="1" applyFont="1" applyFill="1" applyBorder="1"/>
    <xf numFmtId="43" fontId="1" fillId="0" borderId="0" xfId="359" applyNumberFormat="1" applyFill="1"/>
    <xf numFmtId="43" fontId="1" fillId="0" borderId="0" xfId="359" applyNumberFormat="1" applyFont="1" applyFill="1"/>
    <xf numFmtId="0" fontId="71" fillId="0" borderId="0" xfId="359" applyFont="1" applyFill="1"/>
    <xf numFmtId="14" fontId="71" fillId="0" borderId="0" xfId="359" applyNumberFormat="1" applyFont="1" applyFill="1"/>
    <xf numFmtId="0" fontId="1" fillId="0" borderId="0" xfId="359"/>
    <xf numFmtId="43" fontId="0" fillId="0" borderId="0" xfId="361" applyNumberFormat="1" applyFont="1" applyAlignment="1">
      <alignment horizontal="right"/>
    </xf>
    <xf numFmtId="43" fontId="0" fillId="0" borderId="0" xfId="361" applyNumberFormat="1" applyFont="1" applyFill="1" applyAlignment="1">
      <alignment horizontal="right"/>
    </xf>
    <xf numFmtId="43" fontId="0" fillId="0" borderId="0" xfId="361" applyNumberFormat="1" applyFont="1"/>
    <xf numFmtId="0" fontId="71" fillId="0" borderId="0" xfId="359" applyFont="1"/>
    <xf numFmtId="37" fontId="73" fillId="0" borderId="0" xfId="3" applyNumberFormat="1" applyFont="1" applyFill="1" applyAlignment="1"/>
  </cellXfs>
  <cellStyles count="362">
    <cellStyle name="########" xfId="20"/>
    <cellStyle name="######## 2" xfId="21"/>
    <cellStyle name="20% - Accent1 2" xfId="22"/>
    <cellStyle name="20% - Accent1 2 2" xfId="23"/>
    <cellStyle name="20% - Accent1 3" xfId="24"/>
    <cellStyle name="20% - Accent1 3 2" xfId="25"/>
    <cellStyle name="20% - Accent1 4" xfId="26"/>
    <cellStyle name="20% - Accent2 2" xfId="27"/>
    <cellStyle name="20% - Accent2 2 2" xfId="28"/>
    <cellStyle name="20% - Accent2 3" xfId="29"/>
    <cellStyle name="20% - Accent2 3 2" xfId="30"/>
    <cellStyle name="20% - Accent2 4" xfId="31"/>
    <cellStyle name="20% - Accent3 2" xfId="32"/>
    <cellStyle name="20% - Accent3 2 2" xfId="33"/>
    <cellStyle name="20% - Accent3 3" xfId="34"/>
    <cellStyle name="20% - Accent3 3 2" xfId="35"/>
    <cellStyle name="20% - Accent3 4" xfId="36"/>
    <cellStyle name="20% - Accent4 2" xfId="37"/>
    <cellStyle name="20% - Accent4 2 2" xfId="38"/>
    <cellStyle name="20% - Accent4 3" xfId="39"/>
    <cellStyle name="20% - Accent4 3 2" xfId="40"/>
    <cellStyle name="20% - Accent4 4" xfId="41"/>
    <cellStyle name="20% - Accent5 2" xfId="42"/>
    <cellStyle name="20% - Accent5 2 2" xfId="43"/>
    <cellStyle name="20% - Accent5 3" xfId="44"/>
    <cellStyle name="20% - Accent5 3 2" xfId="45"/>
    <cellStyle name="20% - Accent5 4" xfId="46"/>
    <cellStyle name="20% - Accent6 2" xfId="47"/>
    <cellStyle name="20% - Accent6 2 2" xfId="48"/>
    <cellStyle name="20% - Accent6 3" xfId="49"/>
    <cellStyle name="20% - Accent6 3 2" xfId="50"/>
    <cellStyle name="20% - Accent6 4" xfId="51"/>
    <cellStyle name="40% - Accent1 2" xfId="52"/>
    <cellStyle name="40% - Accent1 2 2" xfId="53"/>
    <cellStyle name="40% - Accent1 3" xfId="54"/>
    <cellStyle name="40% - Accent1 3 2" xfId="55"/>
    <cellStyle name="40% - Accent1 4" xfId="56"/>
    <cellStyle name="40% - Accent2 2" xfId="57"/>
    <cellStyle name="40% - Accent2 2 2" xfId="58"/>
    <cellStyle name="40% - Accent2 3" xfId="59"/>
    <cellStyle name="40% - Accent2 3 2" xfId="60"/>
    <cellStyle name="40% - Accent2 4" xfId="61"/>
    <cellStyle name="40% - Accent3 2" xfId="62"/>
    <cellStyle name="40% - Accent3 2 2" xfId="63"/>
    <cellStyle name="40% - Accent3 3" xfId="64"/>
    <cellStyle name="40% - Accent3 3 2" xfId="65"/>
    <cellStyle name="40% - Accent3 4" xfId="66"/>
    <cellStyle name="40% - Accent4 2" xfId="67"/>
    <cellStyle name="40% - Accent4 2 2" xfId="68"/>
    <cellStyle name="40% - Accent4 3" xfId="69"/>
    <cellStyle name="40% - Accent4 3 2" xfId="70"/>
    <cellStyle name="40% - Accent4 4" xfId="71"/>
    <cellStyle name="40% - Accent5 2" xfId="72"/>
    <cellStyle name="40% - Accent5 2 2" xfId="73"/>
    <cellStyle name="40% - Accent5 3" xfId="74"/>
    <cellStyle name="40% - Accent5 3 2" xfId="75"/>
    <cellStyle name="40% - Accent5 4" xfId="76"/>
    <cellStyle name="40% - Accent6 2" xfId="77"/>
    <cellStyle name="40% - Accent6 2 2" xfId="78"/>
    <cellStyle name="40% - Accent6 3" xfId="79"/>
    <cellStyle name="40% - Accent6 3 2" xfId="80"/>
    <cellStyle name="40% - Accent6 4" xfId="81"/>
    <cellStyle name="60% - Accent1 2" xfId="82"/>
    <cellStyle name="60% - Accent1 2 2" xfId="83"/>
    <cellStyle name="60% - Accent1 3" xfId="84"/>
    <cellStyle name="60% - Accent1 3 2" xfId="85"/>
    <cellStyle name="60% - Accent1 4" xfId="86"/>
    <cellStyle name="60% - Accent2 2" xfId="87"/>
    <cellStyle name="60% - Accent2 2 2" xfId="88"/>
    <cellStyle name="60% - Accent2 3" xfId="89"/>
    <cellStyle name="60% - Accent2 3 2" xfId="90"/>
    <cellStyle name="60% - Accent2 4" xfId="91"/>
    <cellStyle name="60% - Accent3 2" xfId="92"/>
    <cellStyle name="60% - Accent3 2 2" xfId="93"/>
    <cellStyle name="60% - Accent3 3" xfId="94"/>
    <cellStyle name="60% - Accent3 3 2" xfId="95"/>
    <cellStyle name="60% - Accent3 4" xfId="96"/>
    <cellStyle name="60% - Accent4 2" xfId="97"/>
    <cellStyle name="60% - Accent4 2 2" xfId="98"/>
    <cellStyle name="60% - Accent4 3" xfId="99"/>
    <cellStyle name="60% - Accent4 3 2" xfId="100"/>
    <cellStyle name="60% - Accent4 4" xfId="101"/>
    <cellStyle name="60% - Accent5 2" xfId="102"/>
    <cellStyle name="60% - Accent5 2 2" xfId="103"/>
    <cellStyle name="60% - Accent5 3" xfId="104"/>
    <cellStyle name="60% - Accent5 3 2" xfId="105"/>
    <cellStyle name="60% - Accent5 4" xfId="106"/>
    <cellStyle name="60% - Accent6 2" xfId="107"/>
    <cellStyle name="60% - Accent6 2 2" xfId="108"/>
    <cellStyle name="60% - Accent6 3" xfId="109"/>
    <cellStyle name="60% - Accent6 3 2" xfId="110"/>
    <cellStyle name="60% - Accent6 4" xfId="111"/>
    <cellStyle name="Accent1 2" xfId="112"/>
    <cellStyle name="Accent1 2 2" xfId="113"/>
    <cellStyle name="Accent1 3" xfId="114"/>
    <cellStyle name="Accent1 3 2" xfId="115"/>
    <cellStyle name="Accent1 4" xfId="116"/>
    <cellStyle name="Accent2 2" xfId="117"/>
    <cellStyle name="Accent2 2 2" xfId="118"/>
    <cellStyle name="Accent2 3" xfId="119"/>
    <cellStyle name="Accent2 3 2" xfId="120"/>
    <cellStyle name="Accent2 4" xfId="121"/>
    <cellStyle name="Accent3 2" xfId="122"/>
    <cellStyle name="Accent3 2 2" xfId="123"/>
    <cellStyle name="Accent3 3" xfId="124"/>
    <cellStyle name="Accent3 3 2" xfId="125"/>
    <cellStyle name="Accent3 4" xfId="126"/>
    <cellStyle name="Accent4 2" xfId="127"/>
    <cellStyle name="Accent4 2 2" xfId="128"/>
    <cellStyle name="Accent4 3" xfId="129"/>
    <cellStyle name="Accent4 3 2" xfId="130"/>
    <cellStyle name="Accent4 4" xfId="131"/>
    <cellStyle name="Accent5 2" xfId="132"/>
    <cellStyle name="Accent5 2 2" xfId="133"/>
    <cellStyle name="Accent5 3" xfId="134"/>
    <cellStyle name="Accent5 3 2" xfId="135"/>
    <cellStyle name="Accent5 4" xfId="136"/>
    <cellStyle name="Accent6 2" xfId="137"/>
    <cellStyle name="Accent6 2 2" xfId="138"/>
    <cellStyle name="Accent6 3" xfId="139"/>
    <cellStyle name="Accent6 3 2" xfId="140"/>
    <cellStyle name="Accent6 4" xfId="141"/>
    <cellStyle name="Bad 2" xfId="142"/>
    <cellStyle name="Bad 2 2" xfId="143"/>
    <cellStyle name="Bad 3" xfId="144"/>
    <cellStyle name="Bad 3 2" xfId="145"/>
    <cellStyle name="Bad 4" xfId="146"/>
    <cellStyle name="Calculation 2" xfId="147"/>
    <cellStyle name="Calculation 2 2" xfId="148"/>
    <cellStyle name="Calculation 3" xfId="149"/>
    <cellStyle name="Calculation 3 2" xfId="150"/>
    <cellStyle name="Calculation 4" xfId="151"/>
    <cellStyle name="Check Cell 2" xfId="152"/>
    <cellStyle name="Check Cell 2 2" xfId="153"/>
    <cellStyle name="Check Cell 3" xfId="154"/>
    <cellStyle name="Check Cell 3 2" xfId="155"/>
    <cellStyle name="Check Cell 4" xfId="156"/>
    <cellStyle name="Co #" xfId="157"/>
    <cellStyle name="Comma 10" xfId="158"/>
    <cellStyle name="Comma 11" xfId="159"/>
    <cellStyle name="Comma 12" xfId="160"/>
    <cellStyle name="Comma 13" xfId="14"/>
    <cellStyle name="Comma 13 2" xfId="161"/>
    <cellStyle name="Comma 13 3" xfId="358"/>
    <cellStyle name="Comma 13 3 2" xfId="17"/>
    <cellStyle name="Comma 13 4" xfId="361"/>
    <cellStyle name="Comma 14" xfId="162"/>
    <cellStyle name="Comma 15" xfId="163"/>
    <cellStyle name="Comma 16" xfId="164"/>
    <cellStyle name="Comma 17" xfId="165"/>
    <cellStyle name="Comma 18" xfId="357"/>
    <cellStyle name="Comma 19" xfId="360"/>
    <cellStyle name="Comma 2" xfId="7"/>
    <cellStyle name="Comma 2 2" xfId="8"/>
    <cellStyle name="Comma 2 2 2" xfId="166"/>
    <cellStyle name="Comma 2 3" xfId="12"/>
    <cellStyle name="Comma 2 5" xfId="15"/>
    <cellStyle name="Comma 3" xfId="167"/>
    <cellStyle name="Comma 3 2" xfId="168"/>
    <cellStyle name="Comma 34" xfId="169"/>
    <cellStyle name="Comma 4" xfId="170"/>
    <cellStyle name="Comma 4 2" xfId="171"/>
    <cellStyle name="Comma 4 3" xfId="172"/>
    <cellStyle name="Comma 4 4" xfId="173"/>
    <cellStyle name="Comma 5" xfId="174"/>
    <cellStyle name="Comma 6" xfId="175"/>
    <cellStyle name="Comma 7" xfId="176"/>
    <cellStyle name="Comma 8" xfId="177"/>
    <cellStyle name="Comma 8 2" xfId="178"/>
    <cellStyle name="Comma 8 2 2" xfId="179"/>
    <cellStyle name="Comma 8 2 3" xfId="180"/>
    <cellStyle name="Comma 9" xfId="181"/>
    <cellStyle name="Currency" xfId="1" builtinId="4"/>
    <cellStyle name="Currency 2" xfId="182"/>
    <cellStyle name="Currency 2 2" xfId="183"/>
    <cellStyle name="Currency 2 3" xfId="184"/>
    <cellStyle name="Currency 3" xfId="185"/>
    <cellStyle name="Currency 3 2" xfId="186"/>
    <cellStyle name="Currency 3 3" xfId="187"/>
    <cellStyle name="Currency 4" xfId="188"/>
    <cellStyle name="Currency 5" xfId="189"/>
    <cellStyle name="Currency 5 2" xfId="190"/>
    <cellStyle name="Currency 6" xfId="191"/>
    <cellStyle name="Date" xfId="192"/>
    <cellStyle name="Date-Regulatory" xfId="193"/>
    <cellStyle name="Euro" xfId="194"/>
    <cellStyle name="Explanatory Text 2" xfId="195"/>
    <cellStyle name="Explanatory Text 2 2" xfId="196"/>
    <cellStyle name="Explanatory Text 3" xfId="197"/>
    <cellStyle name="Explanatory Text 3 2" xfId="198"/>
    <cellStyle name="Explanatory Text 4" xfId="199"/>
    <cellStyle name="Footnote" xfId="200"/>
    <cellStyle name="Good 2" xfId="201"/>
    <cellStyle name="Good 2 2" xfId="202"/>
    <cellStyle name="Good 3" xfId="203"/>
    <cellStyle name="Good 3 2" xfId="204"/>
    <cellStyle name="Good 4" xfId="205"/>
    <cellStyle name="Heading 1 2" xfId="206"/>
    <cellStyle name="Heading 1 2 2" xfId="207"/>
    <cellStyle name="Heading 1 3" xfId="208"/>
    <cellStyle name="Heading 1 3 2" xfId="209"/>
    <cellStyle name="Heading 1 4" xfId="210"/>
    <cellStyle name="Heading 2 2" xfId="211"/>
    <cellStyle name="Heading 2 2 2" xfId="212"/>
    <cellStyle name="Heading 2 3" xfId="213"/>
    <cellStyle name="Heading 2 3 2" xfId="214"/>
    <cellStyle name="Heading 2 4" xfId="215"/>
    <cellStyle name="Heading 3 2" xfId="216"/>
    <cellStyle name="Heading 3 2 2" xfId="217"/>
    <cellStyle name="Heading 3 3" xfId="218"/>
    <cellStyle name="Heading 3 3 2" xfId="219"/>
    <cellStyle name="Heading 3 4" xfId="220"/>
    <cellStyle name="Heading 4 2" xfId="221"/>
    <cellStyle name="Heading 4 2 2" xfId="222"/>
    <cellStyle name="Heading 4 3" xfId="223"/>
    <cellStyle name="Heading 4 3 2" xfId="224"/>
    <cellStyle name="Heading 4 4" xfId="225"/>
    <cellStyle name="Input 2" xfId="226"/>
    <cellStyle name="Input 2 2" xfId="227"/>
    <cellStyle name="Input 3" xfId="228"/>
    <cellStyle name="Input 3 2" xfId="229"/>
    <cellStyle name="Input 4" xfId="230"/>
    <cellStyle name="Line Number" xfId="231"/>
    <cellStyle name="Linked Cell 2" xfId="232"/>
    <cellStyle name="Linked Cell 2 2" xfId="233"/>
    <cellStyle name="Linked Cell 3" xfId="234"/>
    <cellStyle name="Linked Cell 3 2" xfId="235"/>
    <cellStyle name="Linked Cell 4" xfId="236"/>
    <cellStyle name="Neutral 2" xfId="237"/>
    <cellStyle name="Neutral 2 2" xfId="238"/>
    <cellStyle name="Neutral 3" xfId="239"/>
    <cellStyle name="Neutral 3 2" xfId="240"/>
    <cellStyle name="Neutral 4" xfId="241"/>
    <cellStyle name="Normal" xfId="0" builtinId="0"/>
    <cellStyle name="Normal 10" xfId="242"/>
    <cellStyle name="Normal 10 2" xfId="243"/>
    <cellStyle name="Normal 11" xfId="244"/>
    <cellStyle name="Normal 11 2" xfId="245"/>
    <cellStyle name="Normal 12" xfId="246"/>
    <cellStyle name="Normal 12 2" xfId="247"/>
    <cellStyle name="Normal 13" xfId="248"/>
    <cellStyle name="Normal 13 2" xfId="249"/>
    <cellStyle name="Normal 14" xfId="250"/>
    <cellStyle name="Normal 14 2" xfId="251"/>
    <cellStyle name="Normal 15" xfId="252"/>
    <cellStyle name="Normal 15 2" xfId="253"/>
    <cellStyle name="Normal 16" xfId="254"/>
    <cellStyle name="Normal 16 2" xfId="255"/>
    <cellStyle name="Normal 17" xfId="256"/>
    <cellStyle name="Normal 17 2" xfId="257"/>
    <cellStyle name="Normal 18" xfId="258"/>
    <cellStyle name="Normal 18 2" xfId="259"/>
    <cellStyle name="Normal 19" xfId="260"/>
    <cellStyle name="Normal 19 2" xfId="261"/>
    <cellStyle name="Normal 2" xfId="3"/>
    <cellStyle name="Normal 2 2" xfId="262"/>
    <cellStyle name="Normal 2 2 2" xfId="263"/>
    <cellStyle name="Normal 2 2 2 2" xfId="264"/>
    <cellStyle name="Normal 2 2 2 3" xfId="265"/>
    <cellStyle name="Normal 2 3" xfId="266"/>
    <cellStyle name="Normal 2 4" xfId="267"/>
    <cellStyle name="Normal 2 4 2" xfId="13"/>
    <cellStyle name="Normal 2_Adjustment to Insurance Expense WSC KY 2008" xfId="268"/>
    <cellStyle name="Normal 20" xfId="269"/>
    <cellStyle name="Normal 20 2" xfId="270"/>
    <cellStyle name="Normal 20 2 2" xfId="271"/>
    <cellStyle name="Normal 20 2 3" xfId="272"/>
    <cellStyle name="Normal 21" xfId="273"/>
    <cellStyle name="Normal 21 2" xfId="274"/>
    <cellStyle name="Normal 22" xfId="275"/>
    <cellStyle name="Normal 23" xfId="276"/>
    <cellStyle name="Normal 24" xfId="277"/>
    <cellStyle name="Normal 24 2" xfId="278"/>
    <cellStyle name="Normal 25" xfId="279"/>
    <cellStyle name="Normal 26" xfId="280"/>
    <cellStyle name="Normal 27" xfId="281"/>
    <cellStyle name="Normal 27 2" xfId="9"/>
    <cellStyle name="Normal 27 2 3" xfId="18"/>
    <cellStyle name="Normal 27 3" xfId="19"/>
    <cellStyle name="Normal 28" xfId="282"/>
    <cellStyle name="Normal 29" xfId="283"/>
    <cellStyle name="Normal 3" xfId="284"/>
    <cellStyle name="Normal 3 2" xfId="285"/>
    <cellStyle name="Normal 3 3" xfId="286"/>
    <cellStyle name="Normal 3 3 2" xfId="287"/>
    <cellStyle name="Normal 30" xfId="288"/>
    <cellStyle name="Normal 31" xfId="289"/>
    <cellStyle name="Normal 32" xfId="290"/>
    <cellStyle name="Normal 33" xfId="291"/>
    <cellStyle name="Normal 33 2" xfId="292"/>
    <cellStyle name="Normal 34" xfId="293"/>
    <cellStyle name="Normal 35" xfId="294"/>
    <cellStyle name="Normal 36" xfId="356"/>
    <cellStyle name="Normal 37" xfId="359"/>
    <cellStyle name="Normal 4" xfId="295"/>
    <cellStyle name="Normal 4 2" xfId="296"/>
    <cellStyle name="Normal 4 2 2" xfId="297"/>
    <cellStyle name="Normal 49 2" xfId="16"/>
    <cellStyle name="Normal 5" xfId="298"/>
    <cellStyle name="Normal 5 2" xfId="299"/>
    <cellStyle name="Normal 5 2 2" xfId="300"/>
    <cellStyle name="Normal 57" xfId="301"/>
    <cellStyle name="Normal 59" xfId="302"/>
    <cellStyle name="Normal 6" xfId="303"/>
    <cellStyle name="Normal 6 2" xfId="304"/>
    <cellStyle name="Normal 6 2 2" xfId="305"/>
    <cellStyle name="Normal 6 2 2 2" xfId="306"/>
    <cellStyle name="Normal 6 2 3" xfId="307"/>
    <cellStyle name="Normal 6 3" xfId="308"/>
    <cellStyle name="Normal 7" xfId="309"/>
    <cellStyle name="Normal 7 2" xfId="310"/>
    <cellStyle name="Normal 7 2 2" xfId="311"/>
    <cellStyle name="Normal 8" xfId="312"/>
    <cellStyle name="Normal 8 2" xfId="313"/>
    <cellStyle name="Normal 9" xfId="314"/>
    <cellStyle name="Normal 9 2" xfId="315"/>
    <cellStyle name="Normal_monthly.bill.wp" xfId="4"/>
    <cellStyle name="Normal_salary.wp" xfId="5"/>
    <cellStyle name="Normal_salary.wp 2" xfId="11"/>
    <cellStyle name="Normal_TRANS.RC.94.W/P.SAL" xfId="2"/>
    <cellStyle name="Normal_TRANS.RC.94.W/P.SAL 2" xfId="10"/>
    <cellStyle name="Note 2" xfId="316"/>
    <cellStyle name="Note 2 2" xfId="317"/>
    <cellStyle name="Note 3" xfId="318"/>
    <cellStyle name="Note 3 2" xfId="319"/>
    <cellStyle name="Note 4" xfId="320"/>
    <cellStyle name="Note 4 2" xfId="321"/>
    <cellStyle name="Note 5" xfId="322"/>
    <cellStyle name="Note 5 2" xfId="323"/>
    <cellStyle name="Note 6" xfId="324"/>
    <cellStyle name="Note 6 2" xfId="325"/>
    <cellStyle name="Output 2" xfId="326"/>
    <cellStyle name="Output 2 2" xfId="327"/>
    <cellStyle name="Output 3" xfId="328"/>
    <cellStyle name="Output 3 2" xfId="329"/>
    <cellStyle name="Output 4" xfId="330"/>
    <cellStyle name="Percent 12" xfId="331"/>
    <cellStyle name="Percent 2" xfId="6"/>
    <cellStyle name="Percent 2 2" xfId="332"/>
    <cellStyle name="Percent 3" xfId="333"/>
    <cellStyle name="Percent 3 2" xfId="334"/>
    <cellStyle name="Percent 3 2 2" xfId="335"/>
    <cellStyle name="Percent 3 3" xfId="336"/>
    <cellStyle name="Percent 4" xfId="337"/>
    <cellStyle name="Percent 5" xfId="338"/>
    <cellStyle name="Percent 6" xfId="339"/>
    <cellStyle name="Percent 8" xfId="340"/>
    <cellStyle name="Title 2" xfId="341"/>
    <cellStyle name="Title 2 2" xfId="342"/>
    <cellStyle name="Title 3" xfId="343"/>
    <cellStyle name="Title 3 2" xfId="344"/>
    <cellStyle name="Title 4" xfId="345"/>
    <cellStyle name="Total 2" xfId="346"/>
    <cellStyle name="Total 2 2" xfId="347"/>
    <cellStyle name="Total 3" xfId="348"/>
    <cellStyle name="Total 3 2" xfId="349"/>
    <cellStyle name="Total 4" xfId="350"/>
    <cellStyle name="Warning Text 2" xfId="351"/>
    <cellStyle name="Warning Text 2 2" xfId="352"/>
    <cellStyle name="Warning Text 3" xfId="353"/>
    <cellStyle name="Warning Text 3 2" xfId="354"/>
    <cellStyle name="Warning Text 4" xfId="3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tecase\Rate%20Case%20Dept\%20%20%20Transfer-Rate%20Case\%20*%20ELN\069-ELN-99%20Rate%20Case\6\30\99%20Filing\069-6\99-MFR's%20(A)%20Rate%20Bas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5.0.85\Rate%20Case\Maryland\043-Provinces%20Utilities\Provinces%202007%20Rate%20Case\TY%202007.06.30\2007%20Provinces%20filing%20template%20r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atecase\NC\083-CWS%20Systems,%20Inc\2008%20RC\Misc%20Input\2007%20Financial%20Statements\183%202007%20TB%20reconstructed%20032608%20AA%20UA%20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atecase\NC\083-CWS%20Systems,%20Inc\2008%20RC\CWS%20Systems%2008%20RC%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Rate%20Case\Transylvania%20Sub%207\Trans.%20Sub%207%20stipulat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atecase\NC\121-Carolina%20Pines\2008%20RC\Filling%20Template\Carolina%20Pines%2008%20RC%20Final%20Filin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ate%20Case\Indiana\060-Twin%20Lakes\2013%20Twin%20Lakes%20Rate%20Case\Filing%20Template\TLUI%202013%20RC%20filing%20template%20-%20Test%20Year%20ended%2012.31.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FINANCIAL%20DEPT\ACCOUNTING\WSC%20Allocation\2006\123106\SE50%2006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Case\NC\083-CWS%20Systems,%20Inc\2012%20RC\Filing\Templates\CWS%20systems%202012%20Fairfield%20Harbour%20Filing%20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0.0.1.157\Financial\FINANCIAL%20DEPT\FPA\ROE%20Schedules\2005%2012%20December\123105%20ROE%202-3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Case\Kentucky\2013%20Rate%20Case\Filing\WSC%20Kentucky%20-%202013%20filing%20New%208.08.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wshrake\Local%20Settings\Temporary%20Internet%20Files\Content.Outlook\JJT6KL69\Copy%20of%20Copy%20of%20CWSS%20w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CCTNG\BARNETT\Sub%20297\Schedules\Sub%20297%20Settle%20S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atecase\NC\086-Carolina%20Trace%20Utilities\2008%20RC\Final%20Filing\Additional%20rate%20case%20schedule%20templates%20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case\NC\083-CWS%20Systems,%20Inc\2008%20RC\Additional%20rate%20case%20schedule%20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TB - 6.30.07"/>
      <sheetName val="Sch.A-B.S"/>
      <sheetName val="Sch.B-I.S"/>
      <sheetName val="Sch.C-R.B"/>
      <sheetName val="Sch.D&amp;E-REV"/>
      <sheetName val="Sch.D-1-Consumption Support"/>
      <sheetName val="Sch.F-xxxRate-Rev Comp"/>
      <sheetName val="wp-a-uncoll"/>
      <sheetName val="wp-b-salary"/>
      <sheetName val="wp-b1"/>
      <sheetName val="wp-b2"/>
      <sheetName val="wp-b3"/>
      <sheetName val="wp-b4"/>
      <sheetName val="wp-c-misc IS items"/>
      <sheetName val="wp-d-rc.exp"/>
      <sheetName val="wp-e-toi"/>
      <sheetName val="wp-f-depr"/>
      <sheetName val="wp-g-inc.tx"/>
      <sheetName val="wp-h-int.exp"/>
      <sheetName val="wp-h1-cap.struc"/>
      <sheetName val="wp-h2-Cap."/>
      <sheetName val="wp-i-wc"/>
      <sheetName val="wp-j-pf.plant"/>
      <sheetName val="wp-k-pf retirements"/>
      <sheetName val="wp-l-gl additions"/>
      <sheetName val="wp-m-other rb items"/>
      <sheetName val="wp-n-CPI"/>
      <sheetName val="wp-o-project phoenix "/>
      <sheetName val="wp-p-SE 90 allocation"/>
      <sheetName val="wp-q-Transportation expense"/>
      <sheetName val="wp-s-Purchased Power"/>
      <sheetName val="wp-t-Assumptions"/>
      <sheetName val="wp-u-Insurance Exp"/>
      <sheetName val="Bill Multiplier"/>
    </sheetNames>
    <sheetDataSet>
      <sheetData sheetId="0"/>
      <sheetData sheetId="1"/>
      <sheetData sheetId="2">
        <row r="1">
          <cell r="A1">
            <v>1052091</v>
          </cell>
        </row>
      </sheetData>
      <sheetData sheetId="3">
        <row r="10">
          <cell r="A10">
            <v>3011001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C9">
            <v>3.5000000000000003E-2</v>
          </cell>
        </row>
        <row r="10">
          <cell r="C10">
            <v>7.6499999999999999E-2</v>
          </cell>
        </row>
        <row r="12">
          <cell r="C12">
            <v>6.2E-2</v>
          </cell>
        </row>
        <row r="15">
          <cell r="C15">
            <v>1.4500000000000001E-2</v>
          </cell>
        </row>
        <row r="18">
          <cell r="C18">
            <v>8.0000000000000002E-3</v>
          </cell>
        </row>
        <row r="20">
          <cell r="C20">
            <v>1.7999999999999999E-2</v>
          </cell>
        </row>
        <row r="21">
          <cell r="C21">
            <v>8500</v>
          </cell>
        </row>
        <row r="22">
          <cell r="C22">
            <v>1409</v>
          </cell>
        </row>
        <row r="23">
          <cell r="C23">
            <v>0.03</v>
          </cell>
        </row>
        <row r="24">
          <cell r="C24">
            <v>0.04</v>
          </cell>
        </row>
        <row r="25">
          <cell r="C25">
            <v>91</v>
          </cell>
        </row>
        <row r="26">
          <cell r="C26">
            <v>5.1383839424301581E-2</v>
          </cell>
        </row>
      </sheetData>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able TB"/>
      <sheetName val="tb 2007 reformat"/>
      <sheetName val="tb 2007"/>
      <sheetName val="JDE Chart of Accounts 102407"/>
      <sheetName val="183 TB AA 2007"/>
      <sheetName val="183 TB UA 2007"/>
      <sheetName val="183 TB UR 2007"/>
    </sheetNames>
    <sheetDataSet>
      <sheetData sheetId="0"/>
      <sheetData sheetId="1">
        <row r="1">
          <cell r="A1" t="str">
            <v>Reduced acct #</v>
          </cell>
          <cell r="H1" t="str">
            <v>end</v>
          </cell>
        </row>
        <row r="2">
          <cell r="A2" t="str">
            <v>1020</v>
          </cell>
        </row>
        <row r="3">
          <cell r="A3" t="str">
            <v>1045</v>
          </cell>
        </row>
        <row r="4">
          <cell r="A4" t="str">
            <v>1045</v>
          </cell>
        </row>
        <row r="5">
          <cell r="A5" t="str">
            <v>1050</v>
          </cell>
        </row>
        <row r="6">
          <cell r="A6" t="str">
            <v>1055</v>
          </cell>
        </row>
        <row r="7">
          <cell r="A7" t="str">
            <v>1080</v>
          </cell>
        </row>
        <row r="8">
          <cell r="A8" t="str">
            <v>1100</v>
          </cell>
        </row>
        <row r="9">
          <cell r="A9" t="str">
            <v>1105</v>
          </cell>
        </row>
        <row r="10">
          <cell r="A10" t="str">
            <v>1115</v>
          </cell>
        </row>
        <row r="11">
          <cell r="A11" t="str">
            <v>1120</v>
          </cell>
        </row>
        <row r="12">
          <cell r="A12" t="str">
            <v>1125</v>
          </cell>
        </row>
        <row r="13">
          <cell r="A13" t="str">
            <v>1130</v>
          </cell>
        </row>
        <row r="14">
          <cell r="A14" t="str">
            <v>1135</v>
          </cell>
        </row>
        <row r="15">
          <cell r="A15" t="str">
            <v>1140</v>
          </cell>
        </row>
        <row r="16">
          <cell r="A16" t="str">
            <v>1145</v>
          </cell>
        </row>
        <row r="17">
          <cell r="A17" t="str">
            <v>1175</v>
          </cell>
        </row>
        <row r="18">
          <cell r="A18" t="str">
            <v>1175</v>
          </cell>
        </row>
        <row r="19">
          <cell r="A19" t="str">
            <v>1180</v>
          </cell>
        </row>
        <row r="20">
          <cell r="A20" t="str">
            <v>1180</v>
          </cell>
        </row>
        <row r="21">
          <cell r="A21" t="str">
            <v>1190</v>
          </cell>
        </row>
        <row r="22">
          <cell r="A22" t="str">
            <v>1195</v>
          </cell>
        </row>
        <row r="23">
          <cell r="A23" t="str">
            <v>1205</v>
          </cell>
        </row>
        <row r="24">
          <cell r="A24" t="str">
            <v>1205</v>
          </cell>
        </row>
        <row r="25">
          <cell r="A25" t="str">
            <v>1245</v>
          </cell>
        </row>
        <row r="26">
          <cell r="A26" t="str">
            <v>1295</v>
          </cell>
        </row>
        <row r="27">
          <cell r="A27" t="str">
            <v>1315</v>
          </cell>
        </row>
        <row r="28">
          <cell r="A28" t="str">
            <v>1345</v>
          </cell>
        </row>
        <row r="29">
          <cell r="A29" t="str">
            <v>1350</v>
          </cell>
        </row>
        <row r="30">
          <cell r="A30" t="str">
            <v>1400</v>
          </cell>
        </row>
        <row r="31">
          <cell r="A31" t="str">
            <v>1470</v>
          </cell>
        </row>
        <row r="32">
          <cell r="A32" t="str">
            <v>1555</v>
          </cell>
        </row>
        <row r="33">
          <cell r="A33" t="str">
            <v>1580</v>
          </cell>
        </row>
        <row r="34">
          <cell r="A34" t="str">
            <v>1585</v>
          </cell>
        </row>
        <row r="35">
          <cell r="A35" t="str">
            <v>1590</v>
          </cell>
        </row>
        <row r="36">
          <cell r="A36" t="str">
            <v>1595</v>
          </cell>
        </row>
        <row r="37">
          <cell r="A37" t="str">
            <v>1665</v>
          </cell>
        </row>
        <row r="38">
          <cell r="A38" t="str">
            <v>1665</v>
          </cell>
        </row>
        <row r="39">
          <cell r="A39" t="str">
            <v>1665</v>
          </cell>
        </row>
        <row r="40">
          <cell r="A40" t="str">
            <v>1665</v>
          </cell>
        </row>
        <row r="41">
          <cell r="A41" t="str">
            <v>1665</v>
          </cell>
        </row>
        <row r="42">
          <cell r="A42" t="str">
            <v>1665</v>
          </cell>
        </row>
        <row r="43">
          <cell r="A43" t="str">
            <v>1665</v>
          </cell>
        </row>
        <row r="44">
          <cell r="A44" t="str">
            <v>1665</v>
          </cell>
        </row>
        <row r="45">
          <cell r="A45" t="str">
            <v>1665</v>
          </cell>
        </row>
        <row r="46">
          <cell r="A46" t="str">
            <v>1665</v>
          </cell>
        </row>
        <row r="47">
          <cell r="A47" t="str">
            <v>1665</v>
          </cell>
        </row>
        <row r="48">
          <cell r="A48" t="str">
            <v>1666</v>
          </cell>
        </row>
        <row r="49">
          <cell r="A49" t="str">
            <v>1666</v>
          </cell>
        </row>
        <row r="50">
          <cell r="A50" t="str">
            <v>1666</v>
          </cell>
        </row>
        <row r="51">
          <cell r="A51" t="str">
            <v>1666</v>
          </cell>
        </row>
        <row r="52">
          <cell r="A52" t="str">
            <v>1666</v>
          </cell>
        </row>
        <row r="53">
          <cell r="A53" t="str">
            <v>1666</v>
          </cell>
        </row>
        <row r="54">
          <cell r="A54" t="str">
            <v>1666</v>
          </cell>
        </row>
        <row r="55">
          <cell r="A55" t="str">
            <v>1666</v>
          </cell>
        </row>
        <row r="56">
          <cell r="A56" t="str">
            <v>1666</v>
          </cell>
        </row>
        <row r="57">
          <cell r="A57" t="str">
            <v>1666</v>
          </cell>
        </row>
        <row r="58">
          <cell r="A58" t="str">
            <v>1666</v>
          </cell>
        </row>
        <row r="59">
          <cell r="A59" t="str">
            <v>1666</v>
          </cell>
        </row>
        <row r="60">
          <cell r="A60" t="str">
            <v>1667</v>
          </cell>
        </row>
        <row r="61">
          <cell r="A61" t="str">
            <v>1667</v>
          </cell>
        </row>
        <row r="62">
          <cell r="A62" t="str">
            <v>1667</v>
          </cell>
        </row>
        <row r="63">
          <cell r="A63" t="str">
            <v>1667</v>
          </cell>
        </row>
        <row r="64">
          <cell r="A64" t="str">
            <v>1668</v>
          </cell>
        </row>
        <row r="65">
          <cell r="A65" t="str">
            <v>1668</v>
          </cell>
        </row>
        <row r="66">
          <cell r="A66" t="str">
            <v>1668</v>
          </cell>
        </row>
        <row r="67">
          <cell r="A67" t="str">
            <v>1668</v>
          </cell>
        </row>
        <row r="68">
          <cell r="A68" t="str">
            <v>1668</v>
          </cell>
        </row>
        <row r="69">
          <cell r="A69" t="str">
            <v>1668</v>
          </cell>
        </row>
        <row r="70">
          <cell r="A70" t="str">
            <v>1668</v>
          </cell>
        </row>
        <row r="71">
          <cell r="A71" t="str">
            <v>1668</v>
          </cell>
        </row>
        <row r="72">
          <cell r="A72" t="str">
            <v>1668</v>
          </cell>
        </row>
        <row r="73">
          <cell r="A73" t="str">
            <v>1668</v>
          </cell>
        </row>
        <row r="74">
          <cell r="A74" t="str">
            <v>1669</v>
          </cell>
        </row>
        <row r="75">
          <cell r="A75" t="str">
            <v>1669</v>
          </cell>
        </row>
        <row r="76">
          <cell r="A76" t="str">
            <v>1670</v>
          </cell>
        </row>
        <row r="77">
          <cell r="A77" t="str">
            <v>1670</v>
          </cell>
        </row>
        <row r="78">
          <cell r="A78" t="str">
            <v>1671</v>
          </cell>
        </row>
        <row r="79">
          <cell r="A79" t="str">
            <v>1672</v>
          </cell>
        </row>
        <row r="80">
          <cell r="A80" t="str">
            <v>1672</v>
          </cell>
        </row>
        <row r="81">
          <cell r="A81" t="str">
            <v>1673</v>
          </cell>
        </row>
        <row r="82">
          <cell r="A82" t="str">
            <v>1674</v>
          </cell>
        </row>
        <row r="83">
          <cell r="A83" t="str">
            <v>1692</v>
          </cell>
        </row>
        <row r="84">
          <cell r="A84" t="str">
            <v>1692</v>
          </cell>
        </row>
        <row r="85">
          <cell r="A85" t="str">
            <v>1697</v>
          </cell>
        </row>
        <row r="86">
          <cell r="A86" t="str">
            <v>1698</v>
          </cell>
        </row>
        <row r="87">
          <cell r="A87" t="str">
            <v>1705</v>
          </cell>
        </row>
        <row r="88">
          <cell r="A88" t="str">
            <v>1705</v>
          </cell>
        </row>
        <row r="89">
          <cell r="A89" t="str">
            <v>1705</v>
          </cell>
        </row>
        <row r="90">
          <cell r="A90" t="str">
            <v>1705</v>
          </cell>
        </row>
        <row r="91">
          <cell r="A91" t="str">
            <v>1705</v>
          </cell>
        </row>
        <row r="92">
          <cell r="A92" t="str">
            <v>1706</v>
          </cell>
        </row>
        <row r="93">
          <cell r="A93" t="str">
            <v>1706</v>
          </cell>
        </row>
        <row r="94">
          <cell r="A94" t="str">
            <v>1706</v>
          </cell>
        </row>
        <row r="95">
          <cell r="A95" t="str">
            <v>1706</v>
          </cell>
        </row>
        <row r="96">
          <cell r="A96" t="str">
            <v>1706</v>
          </cell>
        </row>
        <row r="97">
          <cell r="A97" t="str">
            <v>1706</v>
          </cell>
        </row>
        <row r="98">
          <cell r="A98" t="str">
            <v>1706</v>
          </cell>
        </row>
        <row r="99">
          <cell r="A99" t="str">
            <v>1706</v>
          </cell>
        </row>
        <row r="100">
          <cell r="A100" t="str">
            <v>1706</v>
          </cell>
        </row>
        <row r="101">
          <cell r="A101" t="str">
            <v>1707</v>
          </cell>
        </row>
        <row r="102">
          <cell r="A102" t="str">
            <v>1708</v>
          </cell>
        </row>
        <row r="103">
          <cell r="A103" t="str">
            <v>1708</v>
          </cell>
        </row>
        <row r="104">
          <cell r="A104" t="str">
            <v>1708</v>
          </cell>
        </row>
        <row r="105">
          <cell r="A105" t="str">
            <v>1708</v>
          </cell>
        </row>
        <row r="106">
          <cell r="A106" t="str">
            <v>1708</v>
          </cell>
        </row>
        <row r="107">
          <cell r="A107" t="str">
            <v>1708</v>
          </cell>
        </row>
        <row r="108">
          <cell r="A108" t="str">
            <v>1708</v>
          </cell>
        </row>
        <row r="109">
          <cell r="A109" t="str">
            <v>1709</v>
          </cell>
        </row>
        <row r="110">
          <cell r="A110" t="str">
            <v>1709</v>
          </cell>
        </row>
        <row r="111">
          <cell r="A111" t="str">
            <v>1709</v>
          </cell>
        </row>
        <row r="112">
          <cell r="A112" t="str">
            <v>1709</v>
          </cell>
        </row>
        <row r="113">
          <cell r="A113" t="str">
            <v>1710</v>
          </cell>
        </row>
        <row r="114">
          <cell r="A114" t="str">
            <v>1722</v>
          </cell>
        </row>
        <row r="115">
          <cell r="A115" t="str">
            <v>1726</v>
          </cell>
        </row>
        <row r="116">
          <cell r="A116" t="str">
            <v>1749</v>
          </cell>
        </row>
        <row r="117">
          <cell r="A117" t="str">
            <v>1835</v>
          </cell>
        </row>
        <row r="118">
          <cell r="A118" t="str">
            <v>1835</v>
          </cell>
        </row>
        <row r="119">
          <cell r="A119" t="str">
            <v>1845</v>
          </cell>
        </row>
        <row r="120">
          <cell r="A120" t="str">
            <v>1845</v>
          </cell>
        </row>
        <row r="121">
          <cell r="A121" t="str">
            <v>1850</v>
          </cell>
        </row>
        <row r="122">
          <cell r="A122" t="str">
            <v>1850</v>
          </cell>
        </row>
        <row r="123">
          <cell r="A123" t="str">
            <v>1875</v>
          </cell>
        </row>
        <row r="124">
          <cell r="A124" t="str">
            <v>1875</v>
          </cell>
        </row>
        <row r="125">
          <cell r="A125" t="str">
            <v>1895</v>
          </cell>
        </row>
        <row r="126">
          <cell r="A126" t="str">
            <v>1895</v>
          </cell>
        </row>
        <row r="127">
          <cell r="A127" t="str">
            <v>1900</v>
          </cell>
        </row>
        <row r="128">
          <cell r="A128" t="str">
            <v>1900</v>
          </cell>
        </row>
        <row r="129">
          <cell r="A129" t="str">
            <v>1910</v>
          </cell>
        </row>
        <row r="130">
          <cell r="A130" t="str">
            <v>1910</v>
          </cell>
        </row>
        <row r="131">
          <cell r="A131" t="str">
            <v>1915</v>
          </cell>
        </row>
        <row r="132">
          <cell r="A132" t="str">
            <v>1915</v>
          </cell>
        </row>
        <row r="133">
          <cell r="A133" t="str">
            <v>1920</v>
          </cell>
        </row>
        <row r="134">
          <cell r="A134" t="str">
            <v>1920</v>
          </cell>
        </row>
        <row r="135">
          <cell r="A135" t="str">
            <v>1925</v>
          </cell>
        </row>
        <row r="136">
          <cell r="A136" t="str">
            <v>1925</v>
          </cell>
        </row>
        <row r="137">
          <cell r="A137" t="str">
            <v>1930</v>
          </cell>
        </row>
        <row r="138">
          <cell r="A138" t="str">
            <v>1930</v>
          </cell>
        </row>
        <row r="139">
          <cell r="A139" t="str">
            <v>1935</v>
          </cell>
        </row>
        <row r="140">
          <cell r="A140" t="str">
            <v>1935</v>
          </cell>
        </row>
        <row r="141">
          <cell r="A141" t="str">
            <v>1940</v>
          </cell>
        </row>
        <row r="142">
          <cell r="A142" t="str">
            <v>1940</v>
          </cell>
        </row>
        <row r="143">
          <cell r="A143" t="str">
            <v>1970</v>
          </cell>
        </row>
        <row r="144">
          <cell r="A144" t="str">
            <v>1970</v>
          </cell>
        </row>
        <row r="145">
          <cell r="A145" t="str">
            <v>1970</v>
          </cell>
        </row>
        <row r="146">
          <cell r="A146" t="str">
            <v>1975</v>
          </cell>
        </row>
        <row r="147">
          <cell r="A147" t="str">
            <v>1975</v>
          </cell>
        </row>
        <row r="148">
          <cell r="A148" t="str">
            <v>1975</v>
          </cell>
        </row>
        <row r="149">
          <cell r="A149" t="str">
            <v>1985</v>
          </cell>
        </row>
        <row r="150">
          <cell r="A150" t="str">
            <v>1985</v>
          </cell>
        </row>
        <row r="151">
          <cell r="A151" t="str">
            <v>1990</v>
          </cell>
        </row>
        <row r="152">
          <cell r="A152" t="str">
            <v>1990</v>
          </cell>
        </row>
        <row r="153">
          <cell r="A153" t="str">
            <v>2000</v>
          </cell>
        </row>
        <row r="154">
          <cell r="A154" t="str">
            <v>2000</v>
          </cell>
        </row>
        <row r="155">
          <cell r="A155" t="str">
            <v>2000</v>
          </cell>
        </row>
        <row r="156">
          <cell r="A156" t="str">
            <v>2030</v>
          </cell>
        </row>
        <row r="157">
          <cell r="A157" t="str">
            <v>2030</v>
          </cell>
        </row>
        <row r="158">
          <cell r="A158" t="str">
            <v>2055</v>
          </cell>
        </row>
        <row r="159">
          <cell r="A159" t="str">
            <v>2055</v>
          </cell>
        </row>
        <row r="160">
          <cell r="A160" t="str">
            <v>2075</v>
          </cell>
        </row>
        <row r="161">
          <cell r="A161" t="str">
            <v>2075</v>
          </cell>
        </row>
        <row r="162">
          <cell r="A162" t="str">
            <v>2105</v>
          </cell>
        </row>
        <row r="163">
          <cell r="A163" t="str">
            <v>2105</v>
          </cell>
        </row>
        <row r="164">
          <cell r="A164" t="str">
            <v>2110</v>
          </cell>
        </row>
        <row r="165">
          <cell r="A165" t="str">
            <v>2110</v>
          </cell>
        </row>
        <row r="166">
          <cell r="A166" t="str">
            <v>2160</v>
          </cell>
        </row>
        <row r="167">
          <cell r="A167" t="str">
            <v>2160</v>
          </cell>
        </row>
        <row r="168">
          <cell r="A168" t="str">
            <v>2230</v>
          </cell>
        </row>
        <row r="169">
          <cell r="A169" t="str">
            <v>2300</v>
          </cell>
        </row>
        <row r="170">
          <cell r="A170" t="str">
            <v>2300</v>
          </cell>
        </row>
        <row r="171">
          <cell r="A171" t="str">
            <v>2320</v>
          </cell>
        </row>
        <row r="172">
          <cell r="A172" t="str">
            <v>2325</v>
          </cell>
        </row>
        <row r="173">
          <cell r="A173" t="str">
            <v>2330</v>
          </cell>
        </row>
        <row r="174">
          <cell r="A174" t="str">
            <v>2335</v>
          </cell>
        </row>
        <row r="175">
          <cell r="A175" t="str">
            <v>2400</v>
          </cell>
        </row>
        <row r="176">
          <cell r="A176" t="str">
            <v>2400</v>
          </cell>
        </row>
        <row r="177">
          <cell r="A177" t="str">
            <v>2410</v>
          </cell>
        </row>
        <row r="178">
          <cell r="A178" t="str">
            <v>2420</v>
          </cell>
        </row>
        <row r="179">
          <cell r="A179" t="str">
            <v>2420</v>
          </cell>
        </row>
        <row r="180">
          <cell r="A180" t="str">
            <v>2425</v>
          </cell>
        </row>
        <row r="181">
          <cell r="A181" t="str">
            <v>2425</v>
          </cell>
        </row>
        <row r="182">
          <cell r="A182" t="str">
            <v>2640</v>
          </cell>
        </row>
        <row r="183">
          <cell r="A183" t="str">
            <v>2665</v>
          </cell>
        </row>
        <row r="184">
          <cell r="A184" t="str">
            <v>2675</v>
          </cell>
        </row>
        <row r="185">
          <cell r="A185" t="str">
            <v>2680</v>
          </cell>
        </row>
        <row r="186">
          <cell r="A186" t="str">
            <v>2685</v>
          </cell>
        </row>
        <row r="187">
          <cell r="A187" t="str">
            <v>2690</v>
          </cell>
        </row>
        <row r="188">
          <cell r="A188" t="str">
            <v>2710</v>
          </cell>
        </row>
        <row r="189">
          <cell r="A189" t="str">
            <v>2775</v>
          </cell>
        </row>
        <row r="190">
          <cell r="A190" t="str">
            <v>2785</v>
          </cell>
        </row>
        <row r="191">
          <cell r="A191" t="str">
            <v>2795</v>
          </cell>
        </row>
        <row r="192">
          <cell r="A192" t="str">
            <v>2855</v>
          </cell>
        </row>
        <row r="193">
          <cell r="A193" t="str">
            <v>2920</v>
          </cell>
        </row>
        <row r="194">
          <cell r="A194" t="str">
            <v>2930</v>
          </cell>
        </row>
        <row r="195">
          <cell r="A195" t="str">
            <v>2960</v>
          </cell>
        </row>
        <row r="196">
          <cell r="A196" t="str">
            <v>2965</v>
          </cell>
        </row>
        <row r="197">
          <cell r="A197" t="str">
            <v>2965</v>
          </cell>
        </row>
        <row r="198">
          <cell r="A198" t="str">
            <v>2980</v>
          </cell>
        </row>
        <row r="199">
          <cell r="A199" t="str">
            <v>3005</v>
          </cell>
        </row>
        <row r="200">
          <cell r="A200" t="str">
            <v>3040</v>
          </cell>
        </row>
        <row r="201">
          <cell r="A201" t="str">
            <v>3110</v>
          </cell>
        </row>
        <row r="202">
          <cell r="A202" t="str">
            <v>3120</v>
          </cell>
        </row>
        <row r="203">
          <cell r="A203" t="str">
            <v>3135</v>
          </cell>
        </row>
        <row r="204">
          <cell r="A204" t="str">
            <v>3160</v>
          </cell>
        </row>
        <row r="205">
          <cell r="A205" t="str">
            <v>3195</v>
          </cell>
        </row>
        <row r="206">
          <cell r="A206" t="str">
            <v>3430</v>
          </cell>
        </row>
        <row r="207">
          <cell r="A207" t="str">
            <v>3430</v>
          </cell>
        </row>
        <row r="208">
          <cell r="A208" t="str">
            <v>3435</v>
          </cell>
        </row>
        <row r="209">
          <cell r="A209" t="str">
            <v>3450</v>
          </cell>
        </row>
        <row r="210">
          <cell r="A210" t="str">
            <v>3455</v>
          </cell>
        </row>
        <row r="211">
          <cell r="A211" t="str">
            <v>3520</v>
          </cell>
        </row>
        <row r="212">
          <cell r="A212" t="str">
            <v>3520</v>
          </cell>
        </row>
        <row r="213">
          <cell r="A213" t="str">
            <v>3705</v>
          </cell>
        </row>
        <row r="214">
          <cell r="A214" t="str">
            <v>3720</v>
          </cell>
        </row>
        <row r="215">
          <cell r="A215" t="str">
            <v>3800</v>
          </cell>
        </row>
        <row r="216">
          <cell r="A216" t="str">
            <v>3975</v>
          </cell>
        </row>
        <row r="217">
          <cell r="A217" t="str">
            <v>3980</v>
          </cell>
        </row>
        <row r="218">
          <cell r="A218" t="str">
            <v>4000</v>
          </cell>
        </row>
        <row r="219">
          <cell r="A219" t="str">
            <v>4005</v>
          </cell>
        </row>
        <row r="220">
          <cell r="A220" t="str">
            <v>4030</v>
          </cell>
        </row>
        <row r="221">
          <cell r="A221" t="str">
            <v>4070</v>
          </cell>
        </row>
        <row r="222">
          <cell r="A222" t="str">
            <v>4265</v>
          </cell>
        </row>
        <row r="223">
          <cell r="A223" t="str">
            <v>4280</v>
          </cell>
        </row>
        <row r="224">
          <cell r="A224" t="str">
            <v>4369</v>
          </cell>
        </row>
        <row r="225">
          <cell r="A225" t="str">
            <v>4371</v>
          </cell>
        </row>
        <row r="226">
          <cell r="A226" t="str">
            <v>4377</v>
          </cell>
        </row>
        <row r="227">
          <cell r="A227" t="str">
            <v>4383</v>
          </cell>
        </row>
        <row r="228">
          <cell r="A228" t="str">
            <v>4385</v>
          </cell>
        </row>
        <row r="229">
          <cell r="A229" t="str">
            <v>4387</v>
          </cell>
        </row>
        <row r="230">
          <cell r="A230" t="str">
            <v>4387</v>
          </cell>
        </row>
        <row r="231">
          <cell r="A231" t="str">
            <v>4419</v>
          </cell>
        </row>
        <row r="232">
          <cell r="A232" t="str">
            <v>4421</v>
          </cell>
        </row>
        <row r="233">
          <cell r="A233" t="str">
            <v>4427</v>
          </cell>
        </row>
        <row r="234">
          <cell r="A234" t="str">
            <v>4433</v>
          </cell>
        </row>
        <row r="235">
          <cell r="A235" t="str">
            <v>4435</v>
          </cell>
        </row>
        <row r="236">
          <cell r="A236" t="str">
            <v>4437</v>
          </cell>
        </row>
        <row r="237">
          <cell r="A237" t="str">
            <v>4515</v>
          </cell>
        </row>
        <row r="238">
          <cell r="A238" t="str">
            <v>4525</v>
          </cell>
        </row>
        <row r="239">
          <cell r="A239" t="str">
            <v>4527</v>
          </cell>
        </row>
        <row r="240">
          <cell r="A240" t="str">
            <v>4535</v>
          </cell>
        </row>
        <row r="241">
          <cell r="A241" t="str">
            <v>4535</v>
          </cell>
        </row>
        <row r="242">
          <cell r="A242" t="str">
            <v>4535</v>
          </cell>
        </row>
        <row r="243">
          <cell r="A243" t="str">
            <v>4545</v>
          </cell>
        </row>
        <row r="244">
          <cell r="A244" t="str">
            <v>4545</v>
          </cell>
        </row>
        <row r="245">
          <cell r="A245" t="str">
            <v>4565</v>
          </cell>
        </row>
        <row r="246">
          <cell r="A246" t="str">
            <v>4565</v>
          </cell>
        </row>
        <row r="247">
          <cell r="A247" t="str">
            <v>4565</v>
          </cell>
        </row>
        <row r="248">
          <cell r="A248" t="str">
            <v>4595</v>
          </cell>
        </row>
        <row r="249">
          <cell r="A249" t="str">
            <v>4612</v>
          </cell>
        </row>
        <row r="250">
          <cell r="A250" t="str">
            <v>4614</v>
          </cell>
        </row>
        <row r="251">
          <cell r="A251" t="str">
            <v>4630</v>
          </cell>
        </row>
        <row r="252">
          <cell r="A252" t="str">
            <v>4634</v>
          </cell>
        </row>
        <row r="253">
          <cell r="A253" t="str">
            <v>4661</v>
          </cell>
        </row>
        <row r="254">
          <cell r="A254" t="str">
            <v>4685</v>
          </cell>
        </row>
        <row r="255">
          <cell r="A255" t="str">
            <v>4715</v>
          </cell>
        </row>
        <row r="256">
          <cell r="A256" t="str">
            <v>4735</v>
          </cell>
        </row>
        <row r="257">
          <cell r="A257" t="str">
            <v>4780</v>
          </cell>
        </row>
        <row r="258">
          <cell r="A258" t="str">
            <v>4785</v>
          </cell>
        </row>
        <row r="259">
          <cell r="A259" t="str">
            <v>4998</v>
          </cell>
        </row>
        <row r="260">
          <cell r="A260" t="str">
            <v>4998</v>
          </cell>
        </row>
        <row r="261">
          <cell r="A261" t="str">
            <v>4998</v>
          </cell>
        </row>
        <row r="262">
          <cell r="A262" t="str">
            <v>5025</v>
          </cell>
        </row>
        <row r="263">
          <cell r="A263" t="str">
            <v>5025</v>
          </cell>
        </row>
        <row r="264">
          <cell r="A264" t="str">
            <v>5025</v>
          </cell>
        </row>
        <row r="265">
          <cell r="A265" t="str">
            <v>5025</v>
          </cell>
        </row>
        <row r="266">
          <cell r="A266" t="str">
            <v>5025</v>
          </cell>
        </row>
        <row r="267">
          <cell r="A267" t="str">
            <v>5025</v>
          </cell>
        </row>
        <row r="268">
          <cell r="A268" t="str">
            <v>5025</v>
          </cell>
        </row>
        <row r="269">
          <cell r="A269" t="str">
            <v>5025</v>
          </cell>
        </row>
        <row r="270">
          <cell r="A270" t="str">
            <v>5025</v>
          </cell>
        </row>
        <row r="271">
          <cell r="A271" t="str">
            <v>5025</v>
          </cell>
        </row>
        <row r="272">
          <cell r="A272" t="str">
            <v>5025</v>
          </cell>
        </row>
        <row r="273">
          <cell r="A273" t="str">
            <v>5025</v>
          </cell>
        </row>
        <row r="274">
          <cell r="A274" t="str">
            <v>5025</v>
          </cell>
        </row>
        <row r="275">
          <cell r="A275" t="str">
            <v>5025</v>
          </cell>
        </row>
        <row r="276">
          <cell r="A276" t="str">
            <v>5025</v>
          </cell>
        </row>
        <row r="277">
          <cell r="A277" t="str">
            <v>5025</v>
          </cell>
        </row>
        <row r="278">
          <cell r="A278" t="str">
            <v>5025</v>
          </cell>
        </row>
        <row r="279">
          <cell r="A279" t="str">
            <v>5025</v>
          </cell>
        </row>
        <row r="280">
          <cell r="A280" t="str">
            <v>5025</v>
          </cell>
        </row>
        <row r="281">
          <cell r="A281" t="str">
            <v>5025</v>
          </cell>
        </row>
        <row r="282">
          <cell r="A282" t="str">
            <v>5030</v>
          </cell>
        </row>
        <row r="283">
          <cell r="A283" t="str">
            <v>5030</v>
          </cell>
        </row>
        <row r="284">
          <cell r="A284" t="str">
            <v>5030</v>
          </cell>
        </row>
        <row r="285">
          <cell r="A285" t="str">
            <v>5030</v>
          </cell>
        </row>
        <row r="286">
          <cell r="A286" t="str">
            <v>5030</v>
          </cell>
        </row>
        <row r="287">
          <cell r="A287" t="str">
            <v>5030</v>
          </cell>
        </row>
        <row r="288">
          <cell r="A288" t="str">
            <v>5030</v>
          </cell>
        </row>
        <row r="289">
          <cell r="A289" t="str">
            <v>5030</v>
          </cell>
        </row>
        <row r="290">
          <cell r="A290" t="str">
            <v>5030</v>
          </cell>
        </row>
        <row r="291">
          <cell r="A291" t="str">
            <v>5030</v>
          </cell>
        </row>
        <row r="292">
          <cell r="A292" t="str">
            <v>5030</v>
          </cell>
        </row>
        <row r="293">
          <cell r="A293" t="str">
            <v>5030</v>
          </cell>
        </row>
        <row r="294">
          <cell r="A294" t="str">
            <v>5030</v>
          </cell>
        </row>
        <row r="295">
          <cell r="A295" t="str">
            <v>5030</v>
          </cell>
        </row>
        <row r="296">
          <cell r="A296" t="str">
            <v>5030</v>
          </cell>
        </row>
        <row r="297">
          <cell r="A297" t="str">
            <v>5030</v>
          </cell>
        </row>
        <row r="298">
          <cell r="A298" t="str">
            <v>5030</v>
          </cell>
        </row>
        <row r="299">
          <cell r="A299" t="str">
            <v>5030</v>
          </cell>
        </row>
        <row r="300">
          <cell r="A300" t="str">
            <v>5030</v>
          </cell>
        </row>
        <row r="301">
          <cell r="A301" t="str">
            <v>5030</v>
          </cell>
        </row>
        <row r="302">
          <cell r="A302" t="str">
            <v>5035</v>
          </cell>
        </row>
        <row r="303">
          <cell r="A303" t="str">
            <v>5035</v>
          </cell>
        </row>
        <row r="304">
          <cell r="A304" t="str">
            <v>5035</v>
          </cell>
        </row>
        <row r="305">
          <cell r="A305" t="str">
            <v>5035</v>
          </cell>
        </row>
        <row r="306">
          <cell r="A306" t="str">
            <v>5035</v>
          </cell>
        </row>
        <row r="307">
          <cell r="A307" t="str">
            <v>5100</v>
          </cell>
        </row>
        <row r="308">
          <cell r="A308" t="str">
            <v>5100</v>
          </cell>
        </row>
        <row r="309">
          <cell r="A309" t="str">
            <v>5100</v>
          </cell>
        </row>
        <row r="310">
          <cell r="A310" t="str">
            <v>5100</v>
          </cell>
        </row>
        <row r="311">
          <cell r="A311" t="str">
            <v>5100</v>
          </cell>
        </row>
        <row r="312">
          <cell r="A312" t="str">
            <v>5105</v>
          </cell>
        </row>
        <row r="313">
          <cell r="A313" t="str">
            <v>5105</v>
          </cell>
        </row>
        <row r="314">
          <cell r="A314" t="str">
            <v>5105</v>
          </cell>
        </row>
        <row r="315">
          <cell r="A315" t="str">
            <v>5105</v>
          </cell>
        </row>
        <row r="316">
          <cell r="A316" t="str">
            <v>5105</v>
          </cell>
        </row>
        <row r="317">
          <cell r="A317" t="str">
            <v>5110</v>
          </cell>
        </row>
        <row r="318">
          <cell r="A318" t="str">
            <v>5110</v>
          </cell>
        </row>
        <row r="319">
          <cell r="A319" t="str">
            <v>5110</v>
          </cell>
        </row>
        <row r="320">
          <cell r="A320" t="str">
            <v>5265</v>
          </cell>
        </row>
        <row r="321">
          <cell r="A321" t="str">
            <v>5265</v>
          </cell>
        </row>
        <row r="322">
          <cell r="A322" t="str">
            <v>5265</v>
          </cell>
        </row>
        <row r="323">
          <cell r="A323" t="str">
            <v>5265</v>
          </cell>
        </row>
        <row r="324">
          <cell r="A324" t="str">
            <v>5265</v>
          </cell>
        </row>
        <row r="325">
          <cell r="A325" t="str">
            <v>5265</v>
          </cell>
        </row>
        <row r="326">
          <cell r="A326" t="str">
            <v>5265</v>
          </cell>
        </row>
        <row r="327">
          <cell r="A327" t="str">
            <v>5265</v>
          </cell>
        </row>
        <row r="328">
          <cell r="A328" t="str">
            <v>5265</v>
          </cell>
        </row>
        <row r="329">
          <cell r="A329" t="str">
            <v>5265</v>
          </cell>
        </row>
        <row r="330">
          <cell r="A330" t="str">
            <v>5265</v>
          </cell>
        </row>
        <row r="331">
          <cell r="A331" t="str">
            <v>5265</v>
          </cell>
        </row>
        <row r="332">
          <cell r="A332" t="str">
            <v>5265</v>
          </cell>
        </row>
        <row r="333">
          <cell r="A333" t="str">
            <v>5265</v>
          </cell>
        </row>
        <row r="334">
          <cell r="A334" t="str">
            <v>5265</v>
          </cell>
        </row>
        <row r="335">
          <cell r="A335" t="str">
            <v>5265</v>
          </cell>
        </row>
        <row r="336">
          <cell r="A336" t="str">
            <v>5265</v>
          </cell>
        </row>
        <row r="337">
          <cell r="A337" t="str">
            <v>5265</v>
          </cell>
        </row>
        <row r="338">
          <cell r="A338" t="str">
            <v>5265</v>
          </cell>
        </row>
        <row r="339">
          <cell r="A339" t="str">
            <v>5265</v>
          </cell>
        </row>
        <row r="340">
          <cell r="A340" t="str">
            <v>5270</v>
          </cell>
        </row>
        <row r="341">
          <cell r="A341" t="str">
            <v>5270</v>
          </cell>
        </row>
        <row r="342">
          <cell r="A342" t="str">
            <v>5270</v>
          </cell>
        </row>
        <row r="343">
          <cell r="A343" t="str">
            <v>5270</v>
          </cell>
        </row>
        <row r="344">
          <cell r="A344" t="str">
            <v>5270</v>
          </cell>
        </row>
        <row r="345">
          <cell r="A345" t="str">
            <v>5270</v>
          </cell>
        </row>
        <row r="346">
          <cell r="A346" t="str">
            <v>5270</v>
          </cell>
        </row>
        <row r="347">
          <cell r="A347" t="str">
            <v>5270</v>
          </cell>
        </row>
        <row r="348">
          <cell r="A348" t="str">
            <v>5270</v>
          </cell>
        </row>
        <row r="349">
          <cell r="A349" t="str">
            <v>5270</v>
          </cell>
        </row>
        <row r="350">
          <cell r="A350" t="str">
            <v>5270</v>
          </cell>
        </row>
        <row r="351">
          <cell r="A351" t="str">
            <v>5270</v>
          </cell>
        </row>
        <row r="352">
          <cell r="A352" t="str">
            <v>5270</v>
          </cell>
        </row>
        <row r="353">
          <cell r="A353" t="str">
            <v>5270</v>
          </cell>
        </row>
        <row r="354">
          <cell r="A354" t="str">
            <v>5270</v>
          </cell>
        </row>
        <row r="355">
          <cell r="A355" t="str">
            <v>5270</v>
          </cell>
        </row>
        <row r="356">
          <cell r="A356" t="str">
            <v>5270</v>
          </cell>
        </row>
        <row r="357">
          <cell r="A357" t="str">
            <v>5270</v>
          </cell>
        </row>
        <row r="358">
          <cell r="A358" t="str">
            <v>5270</v>
          </cell>
        </row>
        <row r="359">
          <cell r="A359" t="str">
            <v>5270</v>
          </cell>
        </row>
        <row r="360">
          <cell r="A360" t="str">
            <v>5455</v>
          </cell>
        </row>
        <row r="361">
          <cell r="A361" t="str">
            <v>5460</v>
          </cell>
        </row>
        <row r="362">
          <cell r="A362" t="str">
            <v>5465</v>
          </cell>
        </row>
        <row r="363">
          <cell r="A363" t="str">
            <v>5465</v>
          </cell>
        </row>
        <row r="364">
          <cell r="A364" t="str">
            <v>5465</v>
          </cell>
        </row>
        <row r="365">
          <cell r="A365" t="str">
            <v>5465</v>
          </cell>
        </row>
        <row r="366">
          <cell r="A366" t="str">
            <v>5465</v>
          </cell>
        </row>
        <row r="367">
          <cell r="A367" t="str">
            <v>5465</v>
          </cell>
        </row>
        <row r="368">
          <cell r="A368" t="str">
            <v>5465</v>
          </cell>
        </row>
        <row r="369">
          <cell r="A369" t="str">
            <v>5465</v>
          </cell>
        </row>
        <row r="370">
          <cell r="A370" t="str">
            <v>5465</v>
          </cell>
        </row>
        <row r="371">
          <cell r="A371" t="str">
            <v>5465</v>
          </cell>
        </row>
        <row r="372">
          <cell r="A372" t="str">
            <v>5465</v>
          </cell>
        </row>
        <row r="373">
          <cell r="A373" t="str">
            <v>5465</v>
          </cell>
        </row>
        <row r="374">
          <cell r="A374" t="str">
            <v>5465</v>
          </cell>
        </row>
        <row r="375">
          <cell r="A375" t="str">
            <v>5465</v>
          </cell>
        </row>
        <row r="376">
          <cell r="A376" t="str">
            <v>5465</v>
          </cell>
        </row>
        <row r="377">
          <cell r="A377" t="str">
            <v>5465</v>
          </cell>
        </row>
        <row r="378">
          <cell r="A378" t="str">
            <v>5465</v>
          </cell>
        </row>
        <row r="379">
          <cell r="A379" t="str">
            <v>5465</v>
          </cell>
        </row>
        <row r="380">
          <cell r="A380" t="str">
            <v>5465</v>
          </cell>
        </row>
        <row r="381">
          <cell r="A381" t="str">
            <v>5465</v>
          </cell>
        </row>
        <row r="382">
          <cell r="A382" t="str">
            <v>5465</v>
          </cell>
        </row>
        <row r="383">
          <cell r="A383" t="str">
            <v>5470</v>
          </cell>
        </row>
        <row r="384">
          <cell r="A384" t="str">
            <v>5470</v>
          </cell>
        </row>
        <row r="385">
          <cell r="A385" t="str">
            <v>5470</v>
          </cell>
        </row>
        <row r="386">
          <cell r="A386" t="str">
            <v>5480</v>
          </cell>
        </row>
        <row r="387">
          <cell r="A387" t="str">
            <v>5480</v>
          </cell>
        </row>
        <row r="388">
          <cell r="A388" t="str">
            <v>5480</v>
          </cell>
        </row>
        <row r="389">
          <cell r="A389" t="str">
            <v>5480</v>
          </cell>
        </row>
        <row r="390">
          <cell r="A390" t="str">
            <v>5480</v>
          </cell>
        </row>
        <row r="391">
          <cell r="A391" t="str">
            <v>5480</v>
          </cell>
        </row>
        <row r="392">
          <cell r="A392" t="str">
            <v>5480</v>
          </cell>
        </row>
        <row r="393">
          <cell r="A393" t="str">
            <v>5480</v>
          </cell>
        </row>
        <row r="394">
          <cell r="A394" t="str">
            <v>5480</v>
          </cell>
        </row>
        <row r="395">
          <cell r="A395" t="str">
            <v>5480</v>
          </cell>
        </row>
        <row r="396">
          <cell r="A396" t="str">
            <v>5480</v>
          </cell>
        </row>
        <row r="397">
          <cell r="A397" t="str">
            <v>5480</v>
          </cell>
        </row>
        <row r="398">
          <cell r="A398" t="str">
            <v>5480</v>
          </cell>
        </row>
        <row r="399">
          <cell r="A399" t="str">
            <v>5480</v>
          </cell>
        </row>
        <row r="400">
          <cell r="A400" t="str">
            <v>5480</v>
          </cell>
        </row>
        <row r="401">
          <cell r="A401" t="str">
            <v>5480</v>
          </cell>
        </row>
        <row r="402">
          <cell r="A402" t="str">
            <v>5485</v>
          </cell>
        </row>
        <row r="403">
          <cell r="A403" t="str">
            <v>5485</v>
          </cell>
        </row>
        <row r="404">
          <cell r="A404" t="str">
            <v>5490</v>
          </cell>
        </row>
        <row r="405">
          <cell r="A405" t="str">
            <v>5490</v>
          </cell>
        </row>
        <row r="406">
          <cell r="A406" t="str">
            <v>5490</v>
          </cell>
        </row>
        <row r="407">
          <cell r="A407" t="str">
            <v>5490</v>
          </cell>
        </row>
        <row r="408">
          <cell r="A408" t="str">
            <v>5490</v>
          </cell>
        </row>
        <row r="409">
          <cell r="A409" t="str">
            <v>5490</v>
          </cell>
        </row>
        <row r="410">
          <cell r="A410" t="str">
            <v>5490</v>
          </cell>
        </row>
        <row r="411">
          <cell r="A411" t="str">
            <v>5490</v>
          </cell>
        </row>
        <row r="412">
          <cell r="A412" t="str">
            <v>5490</v>
          </cell>
        </row>
        <row r="413">
          <cell r="A413" t="str">
            <v>5490</v>
          </cell>
        </row>
        <row r="414">
          <cell r="A414" t="str">
            <v>5490</v>
          </cell>
        </row>
        <row r="415">
          <cell r="A415" t="str">
            <v>5490</v>
          </cell>
        </row>
        <row r="416">
          <cell r="A416" t="str">
            <v>5490</v>
          </cell>
        </row>
        <row r="417">
          <cell r="A417" t="str">
            <v>5490</v>
          </cell>
        </row>
        <row r="418">
          <cell r="A418" t="str">
            <v>5490</v>
          </cell>
        </row>
        <row r="419">
          <cell r="A419" t="str">
            <v>5490</v>
          </cell>
        </row>
        <row r="420">
          <cell r="A420" t="str">
            <v>5490</v>
          </cell>
        </row>
        <row r="421">
          <cell r="A421" t="str">
            <v>5490</v>
          </cell>
        </row>
        <row r="422">
          <cell r="A422" t="str">
            <v>5490</v>
          </cell>
        </row>
        <row r="423">
          <cell r="A423" t="str">
            <v>5490</v>
          </cell>
        </row>
        <row r="424">
          <cell r="A424" t="str">
            <v>5495</v>
          </cell>
        </row>
        <row r="425">
          <cell r="A425" t="str">
            <v>5495</v>
          </cell>
        </row>
        <row r="426">
          <cell r="A426" t="str">
            <v>5495</v>
          </cell>
        </row>
        <row r="427">
          <cell r="A427" t="str">
            <v>5495</v>
          </cell>
        </row>
        <row r="428">
          <cell r="A428" t="str">
            <v>5495</v>
          </cell>
        </row>
        <row r="429">
          <cell r="A429" t="str">
            <v>5495</v>
          </cell>
        </row>
        <row r="430">
          <cell r="A430" t="str">
            <v>5495</v>
          </cell>
        </row>
        <row r="431">
          <cell r="A431" t="str">
            <v>5495</v>
          </cell>
        </row>
        <row r="432">
          <cell r="A432" t="str">
            <v>5495</v>
          </cell>
        </row>
        <row r="433">
          <cell r="A433" t="str">
            <v>5495</v>
          </cell>
        </row>
        <row r="434">
          <cell r="A434" t="str">
            <v>5495</v>
          </cell>
        </row>
        <row r="435">
          <cell r="A435" t="str">
            <v>5495</v>
          </cell>
        </row>
        <row r="436">
          <cell r="A436" t="str">
            <v>5495</v>
          </cell>
        </row>
        <row r="437">
          <cell r="A437" t="str">
            <v>5495</v>
          </cell>
        </row>
        <row r="438">
          <cell r="A438" t="str">
            <v>5495</v>
          </cell>
        </row>
        <row r="439">
          <cell r="A439" t="str">
            <v>5495</v>
          </cell>
        </row>
        <row r="440">
          <cell r="A440" t="str">
            <v>5495</v>
          </cell>
        </row>
        <row r="441">
          <cell r="A441" t="str">
            <v>5505</v>
          </cell>
        </row>
        <row r="442">
          <cell r="A442" t="str">
            <v>5505</v>
          </cell>
        </row>
        <row r="443">
          <cell r="A443" t="str">
            <v>5505</v>
          </cell>
        </row>
        <row r="444">
          <cell r="A444" t="str">
            <v>5505</v>
          </cell>
        </row>
        <row r="445">
          <cell r="A445" t="str">
            <v>5505</v>
          </cell>
        </row>
        <row r="446">
          <cell r="A446" t="str">
            <v>5510</v>
          </cell>
        </row>
        <row r="447">
          <cell r="A447" t="str">
            <v>5510</v>
          </cell>
        </row>
        <row r="448">
          <cell r="A448" t="str">
            <v>5510</v>
          </cell>
        </row>
        <row r="449">
          <cell r="A449" t="str">
            <v>5510</v>
          </cell>
        </row>
        <row r="450">
          <cell r="A450" t="str">
            <v>5510</v>
          </cell>
        </row>
        <row r="451">
          <cell r="A451" t="str">
            <v>5510</v>
          </cell>
        </row>
        <row r="452">
          <cell r="A452" t="str">
            <v>5510</v>
          </cell>
        </row>
        <row r="453">
          <cell r="A453" t="str">
            <v>5510</v>
          </cell>
        </row>
        <row r="454">
          <cell r="A454" t="str">
            <v>5510</v>
          </cell>
        </row>
        <row r="455">
          <cell r="A455" t="str">
            <v>5510</v>
          </cell>
        </row>
        <row r="456">
          <cell r="A456" t="str">
            <v>5510</v>
          </cell>
        </row>
        <row r="457">
          <cell r="A457" t="str">
            <v>5510</v>
          </cell>
        </row>
        <row r="458">
          <cell r="A458" t="str">
            <v>5510</v>
          </cell>
        </row>
        <row r="459">
          <cell r="A459" t="str">
            <v>5510</v>
          </cell>
        </row>
        <row r="460">
          <cell r="A460" t="str">
            <v>5510</v>
          </cell>
        </row>
        <row r="461">
          <cell r="A461" t="str">
            <v>5510</v>
          </cell>
        </row>
        <row r="462">
          <cell r="A462" t="str">
            <v>5510</v>
          </cell>
        </row>
        <row r="463">
          <cell r="A463" t="str">
            <v>5525</v>
          </cell>
        </row>
        <row r="464">
          <cell r="A464" t="str">
            <v>5525</v>
          </cell>
        </row>
        <row r="465">
          <cell r="A465" t="str">
            <v>5530</v>
          </cell>
        </row>
        <row r="466">
          <cell r="A466" t="str">
            <v>5530</v>
          </cell>
        </row>
        <row r="467">
          <cell r="A467" t="str">
            <v>5535</v>
          </cell>
        </row>
        <row r="468">
          <cell r="A468" t="str">
            <v>5535</v>
          </cell>
        </row>
        <row r="469">
          <cell r="A469" t="str">
            <v>5540</v>
          </cell>
        </row>
        <row r="470">
          <cell r="A470" t="str">
            <v>5540</v>
          </cell>
        </row>
        <row r="471">
          <cell r="A471" t="str">
            <v>5540</v>
          </cell>
        </row>
        <row r="472">
          <cell r="A472" t="str">
            <v>5545</v>
          </cell>
        </row>
        <row r="473">
          <cell r="A473" t="str">
            <v>5545</v>
          </cell>
        </row>
        <row r="474">
          <cell r="A474" t="str">
            <v>5545</v>
          </cell>
        </row>
        <row r="475">
          <cell r="A475" t="str">
            <v>5545</v>
          </cell>
        </row>
        <row r="476">
          <cell r="A476" t="str">
            <v>5545</v>
          </cell>
        </row>
        <row r="477">
          <cell r="A477" t="str">
            <v>5545</v>
          </cell>
        </row>
        <row r="478">
          <cell r="A478" t="str">
            <v>5545</v>
          </cell>
        </row>
        <row r="479">
          <cell r="A479" t="str">
            <v>5545</v>
          </cell>
        </row>
        <row r="480">
          <cell r="A480" t="str">
            <v>5545</v>
          </cell>
        </row>
        <row r="481">
          <cell r="A481" t="str">
            <v>5545</v>
          </cell>
        </row>
        <row r="482">
          <cell r="A482" t="str">
            <v>5545</v>
          </cell>
        </row>
        <row r="483">
          <cell r="A483" t="str">
            <v>5545</v>
          </cell>
        </row>
        <row r="484">
          <cell r="A484" t="str">
            <v>5545</v>
          </cell>
        </row>
        <row r="485">
          <cell r="A485" t="str">
            <v>5545</v>
          </cell>
        </row>
        <row r="486">
          <cell r="A486" t="str">
            <v>5545</v>
          </cell>
        </row>
        <row r="487">
          <cell r="A487" t="str">
            <v>5545</v>
          </cell>
        </row>
        <row r="488">
          <cell r="A488" t="str">
            <v>5545</v>
          </cell>
        </row>
        <row r="489">
          <cell r="A489" t="str">
            <v>5545</v>
          </cell>
        </row>
        <row r="490">
          <cell r="A490" t="str">
            <v>5545</v>
          </cell>
        </row>
        <row r="491">
          <cell r="A491" t="str">
            <v>5545</v>
          </cell>
        </row>
        <row r="492">
          <cell r="A492" t="str">
            <v>5545</v>
          </cell>
        </row>
        <row r="493">
          <cell r="A493" t="str">
            <v>5625</v>
          </cell>
        </row>
        <row r="494">
          <cell r="A494" t="str">
            <v>5625</v>
          </cell>
        </row>
        <row r="495">
          <cell r="A495" t="str">
            <v>5630</v>
          </cell>
        </row>
        <row r="496">
          <cell r="A496" t="str">
            <v>5630</v>
          </cell>
        </row>
        <row r="497">
          <cell r="A497" t="str">
            <v>5635</v>
          </cell>
        </row>
        <row r="498">
          <cell r="A498" t="str">
            <v>5635</v>
          </cell>
        </row>
        <row r="499">
          <cell r="A499" t="str">
            <v>5640</v>
          </cell>
        </row>
        <row r="500">
          <cell r="A500" t="str">
            <v>5645</v>
          </cell>
        </row>
        <row r="501">
          <cell r="A501" t="str">
            <v>5645</v>
          </cell>
        </row>
        <row r="502">
          <cell r="A502" t="str">
            <v>5650</v>
          </cell>
        </row>
        <row r="503">
          <cell r="A503" t="str">
            <v>5650</v>
          </cell>
        </row>
        <row r="504">
          <cell r="A504" t="str">
            <v>5655</v>
          </cell>
        </row>
        <row r="505">
          <cell r="A505" t="str">
            <v>5655</v>
          </cell>
        </row>
        <row r="506">
          <cell r="A506" t="str">
            <v>5660</v>
          </cell>
        </row>
        <row r="507">
          <cell r="A507" t="str">
            <v>5660</v>
          </cell>
        </row>
        <row r="508">
          <cell r="A508" t="str">
            <v>5660</v>
          </cell>
        </row>
        <row r="509">
          <cell r="A509" t="str">
            <v>5665</v>
          </cell>
        </row>
        <row r="510">
          <cell r="A510" t="str">
            <v>5665</v>
          </cell>
        </row>
        <row r="511">
          <cell r="A511" t="str">
            <v>5670</v>
          </cell>
        </row>
        <row r="512">
          <cell r="A512" t="str">
            <v>5670</v>
          </cell>
        </row>
        <row r="513">
          <cell r="A513" t="str">
            <v>5675</v>
          </cell>
        </row>
        <row r="514">
          <cell r="A514" t="str">
            <v>5680</v>
          </cell>
        </row>
        <row r="515">
          <cell r="A515" t="str">
            <v>5690</v>
          </cell>
        </row>
        <row r="516">
          <cell r="A516" t="str">
            <v>5690</v>
          </cell>
        </row>
        <row r="517">
          <cell r="A517" t="str">
            <v>5715</v>
          </cell>
        </row>
        <row r="518">
          <cell r="A518" t="str">
            <v>5715</v>
          </cell>
        </row>
        <row r="519">
          <cell r="A519" t="str">
            <v>5735</v>
          </cell>
        </row>
        <row r="520">
          <cell r="A520" t="str">
            <v>5735</v>
          </cell>
        </row>
        <row r="521">
          <cell r="A521" t="str">
            <v>5740</v>
          </cell>
        </row>
        <row r="522">
          <cell r="A522" t="str">
            <v>5740</v>
          </cell>
        </row>
        <row r="523">
          <cell r="A523" t="str">
            <v>5745</v>
          </cell>
        </row>
        <row r="524">
          <cell r="A524" t="str">
            <v>5745</v>
          </cell>
        </row>
        <row r="525">
          <cell r="A525" t="str">
            <v>5750</v>
          </cell>
        </row>
        <row r="526">
          <cell r="A526" t="str">
            <v>5750</v>
          </cell>
        </row>
        <row r="527">
          <cell r="A527" t="str">
            <v>5755</v>
          </cell>
        </row>
        <row r="528">
          <cell r="A528" t="str">
            <v>5755</v>
          </cell>
        </row>
        <row r="529">
          <cell r="A529" t="str">
            <v>5760</v>
          </cell>
        </row>
        <row r="530">
          <cell r="A530" t="str">
            <v>5760</v>
          </cell>
        </row>
        <row r="531">
          <cell r="A531" t="str">
            <v>5790</v>
          </cell>
        </row>
        <row r="532">
          <cell r="A532" t="str">
            <v>5790</v>
          </cell>
        </row>
        <row r="533">
          <cell r="A533" t="str">
            <v>5800</v>
          </cell>
        </row>
        <row r="534">
          <cell r="A534" t="str">
            <v>5810</v>
          </cell>
        </row>
        <row r="535">
          <cell r="A535" t="str">
            <v>5810</v>
          </cell>
        </row>
        <row r="536">
          <cell r="A536" t="str">
            <v>5810</v>
          </cell>
        </row>
        <row r="537">
          <cell r="A537" t="str">
            <v>5810</v>
          </cell>
        </row>
        <row r="538">
          <cell r="A538" t="str">
            <v>5810</v>
          </cell>
        </row>
        <row r="539">
          <cell r="A539" t="str">
            <v>5810</v>
          </cell>
        </row>
        <row r="540">
          <cell r="A540" t="str">
            <v>5810</v>
          </cell>
        </row>
        <row r="541">
          <cell r="A541" t="str">
            <v>5810</v>
          </cell>
        </row>
        <row r="542">
          <cell r="A542" t="str">
            <v>5810</v>
          </cell>
        </row>
        <row r="543">
          <cell r="A543" t="str">
            <v>5810</v>
          </cell>
        </row>
        <row r="544">
          <cell r="A544" t="str">
            <v>5820</v>
          </cell>
        </row>
        <row r="545">
          <cell r="A545" t="str">
            <v>5820</v>
          </cell>
        </row>
        <row r="546">
          <cell r="A546" t="str">
            <v>5820</v>
          </cell>
        </row>
        <row r="547">
          <cell r="A547" t="str">
            <v>5820</v>
          </cell>
        </row>
        <row r="548">
          <cell r="A548" t="str">
            <v>5820</v>
          </cell>
        </row>
        <row r="549">
          <cell r="A549" t="str">
            <v>5820</v>
          </cell>
        </row>
        <row r="550">
          <cell r="A550" t="str">
            <v>5820</v>
          </cell>
        </row>
        <row r="551">
          <cell r="A551" t="str">
            <v>5825</v>
          </cell>
        </row>
        <row r="552">
          <cell r="A552" t="str">
            <v>5825</v>
          </cell>
        </row>
        <row r="553">
          <cell r="A553" t="str">
            <v>5825</v>
          </cell>
        </row>
        <row r="554">
          <cell r="A554" t="str">
            <v>5855</v>
          </cell>
        </row>
        <row r="555">
          <cell r="A555" t="str">
            <v>5855</v>
          </cell>
        </row>
        <row r="556">
          <cell r="A556" t="str">
            <v>5860</v>
          </cell>
        </row>
        <row r="557">
          <cell r="A557" t="str">
            <v>5860</v>
          </cell>
        </row>
        <row r="558">
          <cell r="A558" t="str">
            <v>5860</v>
          </cell>
        </row>
        <row r="559">
          <cell r="A559" t="str">
            <v>5865</v>
          </cell>
        </row>
        <row r="560">
          <cell r="A560" t="str">
            <v>5865</v>
          </cell>
        </row>
        <row r="561">
          <cell r="A561" t="str">
            <v>5880</v>
          </cell>
        </row>
        <row r="562">
          <cell r="A562" t="str">
            <v>5880</v>
          </cell>
        </row>
        <row r="563">
          <cell r="A563" t="str">
            <v>5885</v>
          </cell>
        </row>
        <row r="564">
          <cell r="A564" t="str">
            <v>5885</v>
          </cell>
        </row>
        <row r="565">
          <cell r="A565" t="str">
            <v>5885</v>
          </cell>
        </row>
        <row r="566">
          <cell r="A566" t="str">
            <v>5885</v>
          </cell>
        </row>
        <row r="567">
          <cell r="A567" t="str">
            <v>5885</v>
          </cell>
        </row>
        <row r="568">
          <cell r="A568" t="str">
            <v>5885</v>
          </cell>
        </row>
        <row r="569">
          <cell r="A569" t="str">
            <v>5885</v>
          </cell>
        </row>
        <row r="570">
          <cell r="A570" t="str">
            <v>5885</v>
          </cell>
        </row>
        <row r="571">
          <cell r="A571" t="str">
            <v>5885</v>
          </cell>
        </row>
        <row r="572">
          <cell r="A572" t="str">
            <v>5885</v>
          </cell>
        </row>
        <row r="573">
          <cell r="A573" t="str">
            <v>5885</v>
          </cell>
        </row>
        <row r="574">
          <cell r="A574" t="str">
            <v>5885</v>
          </cell>
        </row>
        <row r="575">
          <cell r="A575" t="str">
            <v>5885</v>
          </cell>
        </row>
        <row r="576">
          <cell r="A576" t="str">
            <v>5885</v>
          </cell>
        </row>
        <row r="577">
          <cell r="A577" t="str">
            <v>5885</v>
          </cell>
        </row>
        <row r="578">
          <cell r="A578" t="str">
            <v>5885</v>
          </cell>
        </row>
        <row r="579">
          <cell r="A579" t="str">
            <v>5885</v>
          </cell>
        </row>
        <row r="580">
          <cell r="A580" t="str">
            <v>5885</v>
          </cell>
        </row>
        <row r="581">
          <cell r="A581" t="str">
            <v>5885</v>
          </cell>
        </row>
        <row r="582">
          <cell r="A582" t="str">
            <v>5885</v>
          </cell>
        </row>
        <row r="583">
          <cell r="A583" t="str">
            <v>5885</v>
          </cell>
        </row>
        <row r="584">
          <cell r="A584" t="str">
            <v>5885</v>
          </cell>
        </row>
        <row r="585">
          <cell r="A585" t="str">
            <v>5885</v>
          </cell>
        </row>
        <row r="586">
          <cell r="A586" t="str">
            <v>5890</v>
          </cell>
        </row>
        <row r="587">
          <cell r="A587" t="str">
            <v>5890</v>
          </cell>
        </row>
        <row r="588">
          <cell r="A588" t="str">
            <v>5890</v>
          </cell>
        </row>
        <row r="589">
          <cell r="A589" t="str">
            <v>5890</v>
          </cell>
        </row>
        <row r="590">
          <cell r="A590" t="str">
            <v>5890</v>
          </cell>
        </row>
        <row r="591">
          <cell r="A591" t="str">
            <v>5895</v>
          </cell>
        </row>
        <row r="592">
          <cell r="A592" t="str">
            <v>5895</v>
          </cell>
        </row>
        <row r="593">
          <cell r="A593" t="str">
            <v>5895</v>
          </cell>
        </row>
        <row r="594">
          <cell r="A594" t="str">
            <v>5895</v>
          </cell>
        </row>
        <row r="595">
          <cell r="A595" t="str">
            <v>5895</v>
          </cell>
        </row>
        <row r="596">
          <cell r="A596" t="str">
            <v>5895</v>
          </cell>
        </row>
        <row r="597">
          <cell r="A597" t="str">
            <v>5895</v>
          </cell>
        </row>
        <row r="598">
          <cell r="A598" t="str">
            <v>5895</v>
          </cell>
        </row>
        <row r="599">
          <cell r="A599" t="str">
            <v>5895</v>
          </cell>
        </row>
        <row r="600">
          <cell r="A600" t="str">
            <v>5895</v>
          </cell>
        </row>
        <row r="601">
          <cell r="A601" t="str">
            <v>5895</v>
          </cell>
        </row>
        <row r="602">
          <cell r="A602" t="str">
            <v>5895</v>
          </cell>
        </row>
        <row r="603">
          <cell r="A603" t="str">
            <v>5895</v>
          </cell>
        </row>
        <row r="604">
          <cell r="A604" t="str">
            <v>5895</v>
          </cell>
        </row>
        <row r="605">
          <cell r="A605" t="str">
            <v>5895</v>
          </cell>
        </row>
        <row r="606">
          <cell r="A606" t="str">
            <v>5895</v>
          </cell>
        </row>
        <row r="607">
          <cell r="A607" t="str">
            <v>5895</v>
          </cell>
        </row>
        <row r="608">
          <cell r="A608" t="str">
            <v>5895</v>
          </cell>
        </row>
        <row r="609">
          <cell r="A609" t="str">
            <v>5895</v>
          </cell>
        </row>
        <row r="610">
          <cell r="A610" t="str">
            <v>5900</v>
          </cell>
        </row>
        <row r="611">
          <cell r="A611" t="str">
            <v>5900</v>
          </cell>
        </row>
        <row r="612">
          <cell r="A612" t="str">
            <v>5900</v>
          </cell>
        </row>
        <row r="613">
          <cell r="A613" t="str">
            <v>5900</v>
          </cell>
        </row>
        <row r="614">
          <cell r="A614" t="str">
            <v>5900</v>
          </cell>
        </row>
        <row r="615">
          <cell r="A615" t="str">
            <v>5900</v>
          </cell>
        </row>
        <row r="616">
          <cell r="A616" t="str">
            <v>5900</v>
          </cell>
        </row>
        <row r="617">
          <cell r="A617" t="str">
            <v>5900</v>
          </cell>
        </row>
        <row r="618">
          <cell r="A618" t="str">
            <v>5900</v>
          </cell>
        </row>
        <row r="619">
          <cell r="A619" t="str">
            <v>5900</v>
          </cell>
        </row>
        <row r="620">
          <cell r="A620" t="str">
            <v>5900</v>
          </cell>
        </row>
        <row r="621">
          <cell r="A621" t="str">
            <v>5900</v>
          </cell>
        </row>
        <row r="622">
          <cell r="A622" t="str">
            <v>5900</v>
          </cell>
        </row>
        <row r="623">
          <cell r="A623" t="str">
            <v>5900</v>
          </cell>
        </row>
        <row r="624">
          <cell r="A624" t="str">
            <v>5930</v>
          </cell>
        </row>
        <row r="625">
          <cell r="A625" t="str">
            <v>5930</v>
          </cell>
        </row>
        <row r="626">
          <cell r="A626" t="str">
            <v>5930</v>
          </cell>
        </row>
        <row r="627">
          <cell r="A627" t="str">
            <v>5930</v>
          </cell>
        </row>
        <row r="628">
          <cell r="A628" t="str">
            <v>5935</v>
          </cell>
        </row>
        <row r="629">
          <cell r="A629" t="str">
            <v>5935</v>
          </cell>
        </row>
        <row r="630">
          <cell r="A630" t="str">
            <v>5935</v>
          </cell>
        </row>
        <row r="631">
          <cell r="A631" t="str">
            <v>5935</v>
          </cell>
        </row>
        <row r="632">
          <cell r="A632" t="str">
            <v>5940</v>
          </cell>
        </row>
        <row r="633">
          <cell r="A633" t="str">
            <v>5940</v>
          </cell>
        </row>
        <row r="634">
          <cell r="A634" t="str">
            <v>5945</v>
          </cell>
        </row>
        <row r="635">
          <cell r="A635" t="str">
            <v>5945</v>
          </cell>
        </row>
        <row r="636">
          <cell r="A636" t="str">
            <v>5945</v>
          </cell>
        </row>
        <row r="637">
          <cell r="A637" t="str">
            <v>5945</v>
          </cell>
        </row>
        <row r="638">
          <cell r="A638" t="str">
            <v>5945</v>
          </cell>
        </row>
        <row r="639">
          <cell r="A639" t="str">
            <v>5945</v>
          </cell>
        </row>
        <row r="640">
          <cell r="A640" t="str">
            <v>5945</v>
          </cell>
        </row>
        <row r="641">
          <cell r="A641" t="str">
            <v>5945</v>
          </cell>
        </row>
        <row r="642">
          <cell r="A642" t="str">
            <v>5945</v>
          </cell>
        </row>
        <row r="643">
          <cell r="A643" t="str">
            <v>5950</v>
          </cell>
        </row>
        <row r="644">
          <cell r="A644" t="str">
            <v>5950</v>
          </cell>
        </row>
        <row r="645">
          <cell r="A645" t="str">
            <v>5950</v>
          </cell>
        </row>
        <row r="646">
          <cell r="A646" t="str">
            <v>5950</v>
          </cell>
        </row>
        <row r="647">
          <cell r="A647" t="str">
            <v>5950</v>
          </cell>
        </row>
        <row r="648">
          <cell r="A648" t="str">
            <v>5950</v>
          </cell>
        </row>
        <row r="649">
          <cell r="A649" t="str">
            <v>5955</v>
          </cell>
        </row>
        <row r="650">
          <cell r="A650" t="str">
            <v>5955</v>
          </cell>
        </row>
        <row r="651">
          <cell r="A651" t="str">
            <v>5955</v>
          </cell>
        </row>
        <row r="652">
          <cell r="A652" t="str">
            <v>5955</v>
          </cell>
        </row>
        <row r="653">
          <cell r="A653" t="str">
            <v>5955</v>
          </cell>
        </row>
        <row r="654">
          <cell r="A654" t="str">
            <v>5955</v>
          </cell>
        </row>
        <row r="655">
          <cell r="A655" t="str">
            <v>5955</v>
          </cell>
        </row>
        <row r="656">
          <cell r="A656" t="str">
            <v>5955</v>
          </cell>
        </row>
        <row r="657">
          <cell r="A657" t="str">
            <v>5955</v>
          </cell>
        </row>
        <row r="658">
          <cell r="A658" t="str">
            <v>5955</v>
          </cell>
        </row>
        <row r="659">
          <cell r="A659" t="str">
            <v>5955</v>
          </cell>
        </row>
        <row r="660">
          <cell r="A660" t="str">
            <v>5955</v>
          </cell>
        </row>
        <row r="661">
          <cell r="A661" t="str">
            <v>5955</v>
          </cell>
        </row>
        <row r="662">
          <cell r="A662" t="str">
            <v>5955</v>
          </cell>
        </row>
        <row r="663">
          <cell r="A663" t="str">
            <v>5955</v>
          </cell>
        </row>
        <row r="664">
          <cell r="A664" t="str">
            <v>5955</v>
          </cell>
        </row>
        <row r="665">
          <cell r="A665" t="str">
            <v>5955</v>
          </cell>
        </row>
        <row r="666">
          <cell r="A666" t="str">
            <v>5955</v>
          </cell>
        </row>
        <row r="667">
          <cell r="A667" t="str">
            <v>5960</v>
          </cell>
        </row>
        <row r="668">
          <cell r="A668" t="str">
            <v>5960</v>
          </cell>
        </row>
        <row r="669">
          <cell r="A669" t="str">
            <v>5960</v>
          </cell>
        </row>
        <row r="670">
          <cell r="A670" t="str">
            <v>5960</v>
          </cell>
        </row>
        <row r="671">
          <cell r="A671" t="str">
            <v>5960</v>
          </cell>
        </row>
        <row r="672">
          <cell r="A672" t="str">
            <v>5960</v>
          </cell>
        </row>
        <row r="673">
          <cell r="A673" t="str">
            <v>5965</v>
          </cell>
        </row>
        <row r="674">
          <cell r="A674" t="str">
            <v>5965</v>
          </cell>
        </row>
        <row r="675">
          <cell r="A675" t="str">
            <v>5970</v>
          </cell>
        </row>
        <row r="676">
          <cell r="A676" t="str">
            <v>5970</v>
          </cell>
        </row>
        <row r="677">
          <cell r="A677" t="str">
            <v>5975</v>
          </cell>
        </row>
        <row r="678">
          <cell r="A678" t="str">
            <v>5975</v>
          </cell>
        </row>
        <row r="679">
          <cell r="A679" t="str">
            <v>5985</v>
          </cell>
        </row>
        <row r="680">
          <cell r="A680" t="str">
            <v>5985</v>
          </cell>
        </row>
        <row r="681">
          <cell r="A681" t="str">
            <v>5985</v>
          </cell>
        </row>
        <row r="682">
          <cell r="A682" t="str">
            <v>5985</v>
          </cell>
        </row>
        <row r="683">
          <cell r="A683" t="str">
            <v>5985</v>
          </cell>
        </row>
        <row r="684">
          <cell r="A684" t="str">
            <v>6005</v>
          </cell>
        </row>
        <row r="685">
          <cell r="A685" t="str">
            <v>6005</v>
          </cell>
        </row>
        <row r="686">
          <cell r="A686" t="str">
            <v>6010</v>
          </cell>
        </row>
        <row r="687">
          <cell r="A687" t="str">
            <v>6010</v>
          </cell>
        </row>
        <row r="688">
          <cell r="A688" t="str">
            <v>6015</v>
          </cell>
        </row>
        <row r="689">
          <cell r="A689" t="str">
            <v>6015</v>
          </cell>
        </row>
        <row r="690">
          <cell r="A690" t="str">
            <v>6020</v>
          </cell>
        </row>
        <row r="691">
          <cell r="A691" t="str">
            <v>6025</v>
          </cell>
        </row>
        <row r="692">
          <cell r="A692" t="str">
            <v>6025</v>
          </cell>
        </row>
        <row r="693">
          <cell r="A693" t="str">
            <v>6025</v>
          </cell>
        </row>
        <row r="694">
          <cell r="A694" t="str">
            <v>6035</v>
          </cell>
        </row>
        <row r="695">
          <cell r="A695" t="str">
            <v>6035</v>
          </cell>
        </row>
        <row r="696">
          <cell r="A696" t="str">
            <v>6040</v>
          </cell>
        </row>
        <row r="697">
          <cell r="A697" t="str">
            <v>6040</v>
          </cell>
        </row>
        <row r="698">
          <cell r="A698" t="str">
            <v>6045</v>
          </cell>
        </row>
        <row r="699">
          <cell r="A699" t="str">
            <v>6045</v>
          </cell>
        </row>
        <row r="700">
          <cell r="A700" t="str">
            <v>6050</v>
          </cell>
        </row>
        <row r="701">
          <cell r="A701" t="str">
            <v>6050</v>
          </cell>
        </row>
        <row r="702">
          <cell r="A702" t="str">
            <v>6065</v>
          </cell>
        </row>
        <row r="703">
          <cell r="A703" t="str">
            <v>6065</v>
          </cell>
        </row>
        <row r="704">
          <cell r="A704" t="str">
            <v>6090</v>
          </cell>
        </row>
        <row r="705">
          <cell r="A705" t="str">
            <v>6090</v>
          </cell>
        </row>
        <row r="706">
          <cell r="A706" t="str">
            <v>6090</v>
          </cell>
        </row>
        <row r="707">
          <cell r="A707" t="str">
            <v>6105</v>
          </cell>
        </row>
        <row r="708">
          <cell r="A708" t="str">
            <v>6105</v>
          </cell>
        </row>
        <row r="709">
          <cell r="A709" t="str">
            <v>6110</v>
          </cell>
        </row>
        <row r="710">
          <cell r="A710" t="str">
            <v>6110</v>
          </cell>
        </row>
        <row r="711">
          <cell r="A711" t="str">
            <v>6115</v>
          </cell>
        </row>
        <row r="712">
          <cell r="A712" t="str">
            <v>6115</v>
          </cell>
        </row>
        <row r="713">
          <cell r="A713" t="str">
            <v>6120</v>
          </cell>
        </row>
        <row r="714">
          <cell r="A714" t="str">
            <v>6120</v>
          </cell>
        </row>
        <row r="715">
          <cell r="A715" t="str">
            <v>6125</v>
          </cell>
        </row>
        <row r="716">
          <cell r="A716" t="str">
            <v>6125</v>
          </cell>
        </row>
        <row r="717">
          <cell r="A717" t="str">
            <v>6130</v>
          </cell>
        </row>
        <row r="718">
          <cell r="A718" t="str">
            <v>6130</v>
          </cell>
        </row>
        <row r="719">
          <cell r="A719" t="str">
            <v>6135</v>
          </cell>
        </row>
        <row r="720">
          <cell r="A720" t="str">
            <v>6135</v>
          </cell>
        </row>
        <row r="721">
          <cell r="A721" t="str">
            <v>6140</v>
          </cell>
        </row>
        <row r="722">
          <cell r="A722" t="str">
            <v>6140</v>
          </cell>
        </row>
        <row r="723">
          <cell r="A723" t="str">
            <v>6145</v>
          </cell>
        </row>
        <row r="724">
          <cell r="A724" t="str">
            <v>6150</v>
          </cell>
        </row>
        <row r="725">
          <cell r="A725" t="str">
            <v>6155</v>
          </cell>
        </row>
        <row r="726">
          <cell r="A726" t="str">
            <v>6155</v>
          </cell>
        </row>
        <row r="727">
          <cell r="A727" t="str">
            <v>6160</v>
          </cell>
        </row>
        <row r="728">
          <cell r="A728" t="str">
            <v>6160</v>
          </cell>
        </row>
        <row r="729">
          <cell r="A729" t="str">
            <v>6160</v>
          </cell>
        </row>
        <row r="730">
          <cell r="A730" t="str">
            <v>6160</v>
          </cell>
        </row>
        <row r="731">
          <cell r="A731" t="str">
            <v>6160</v>
          </cell>
        </row>
        <row r="732">
          <cell r="A732" t="str">
            <v>6160</v>
          </cell>
        </row>
        <row r="733">
          <cell r="A733" t="str">
            <v>6160</v>
          </cell>
        </row>
        <row r="734">
          <cell r="A734" t="str">
            <v>6160</v>
          </cell>
        </row>
        <row r="735">
          <cell r="A735" t="str">
            <v>6165</v>
          </cell>
        </row>
        <row r="736">
          <cell r="A736" t="str">
            <v>6165</v>
          </cell>
        </row>
        <row r="737">
          <cell r="A737" t="str">
            <v>6165</v>
          </cell>
        </row>
        <row r="738">
          <cell r="A738" t="str">
            <v>6185</v>
          </cell>
        </row>
        <row r="739">
          <cell r="A739" t="str">
            <v>6185</v>
          </cell>
        </row>
        <row r="740">
          <cell r="A740" t="str">
            <v>6185</v>
          </cell>
        </row>
        <row r="741">
          <cell r="A741" t="str">
            <v>6185</v>
          </cell>
        </row>
        <row r="742">
          <cell r="A742" t="str">
            <v>6185</v>
          </cell>
        </row>
        <row r="743">
          <cell r="A743" t="str">
            <v>6185</v>
          </cell>
        </row>
        <row r="744">
          <cell r="A744" t="str">
            <v>6200</v>
          </cell>
        </row>
        <row r="745">
          <cell r="A745" t="str">
            <v>6200</v>
          </cell>
        </row>
        <row r="746">
          <cell r="A746" t="str">
            <v>6200</v>
          </cell>
        </row>
        <row r="747">
          <cell r="A747" t="str">
            <v>6200</v>
          </cell>
        </row>
        <row r="748">
          <cell r="A748" t="str">
            <v>6200</v>
          </cell>
        </row>
        <row r="749">
          <cell r="A749" t="str">
            <v>6200</v>
          </cell>
        </row>
        <row r="750">
          <cell r="A750" t="str">
            <v>6200</v>
          </cell>
        </row>
        <row r="751">
          <cell r="A751" t="str">
            <v>6200</v>
          </cell>
        </row>
        <row r="752">
          <cell r="A752" t="str">
            <v>6215</v>
          </cell>
        </row>
        <row r="753">
          <cell r="A753" t="str">
            <v>6220</v>
          </cell>
        </row>
        <row r="754">
          <cell r="A754" t="str">
            <v>6225</v>
          </cell>
        </row>
        <row r="755">
          <cell r="A755" t="str">
            <v>6225</v>
          </cell>
        </row>
        <row r="756">
          <cell r="A756" t="str">
            <v>6230</v>
          </cell>
        </row>
        <row r="757">
          <cell r="A757" t="str">
            <v>6230</v>
          </cell>
        </row>
        <row r="758">
          <cell r="A758" t="str">
            <v>6255</v>
          </cell>
        </row>
        <row r="759">
          <cell r="A759" t="str">
            <v>6255</v>
          </cell>
        </row>
        <row r="760">
          <cell r="A760" t="str">
            <v>6255</v>
          </cell>
        </row>
        <row r="761">
          <cell r="A761" t="str">
            <v>6255</v>
          </cell>
        </row>
        <row r="762">
          <cell r="A762" t="str">
            <v>6255</v>
          </cell>
        </row>
        <row r="763">
          <cell r="A763" t="str">
            <v>6255</v>
          </cell>
        </row>
        <row r="764">
          <cell r="A764" t="str">
            <v>6255</v>
          </cell>
        </row>
        <row r="765">
          <cell r="A765" t="str">
            <v>6255</v>
          </cell>
        </row>
        <row r="766">
          <cell r="A766" t="str">
            <v>6255</v>
          </cell>
        </row>
        <row r="767">
          <cell r="A767" t="str">
            <v>6255</v>
          </cell>
        </row>
        <row r="768">
          <cell r="A768" t="str">
            <v>6255</v>
          </cell>
        </row>
        <row r="769">
          <cell r="A769" t="str">
            <v>6255</v>
          </cell>
        </row>
        <row r="770">
          <cell r="A770" t="str">
            <v>6255</v>
          </cell>
        </row>
        <row r="771">
          <cell r="A771" t="str">
            <v>6255</v>
          </cell>
        </row>
        <row r="772">
          <cell r="A772" t="str">
            <v>6255</v>
          </cell>
        </row>
        <row r="773">
          <cell r="A773" t="str">
            <v>6255</v>
          </cell>
        </row>
        <row r="774">
          <cell r="A774" t="str">
            <v>6255</v>
          </cell>
        </row>
        <row r="775">
          <cell r="A775" t="str">
            <v>6255</v>
          </cell>
        </row>
        <row r="776">
          <cell r="A776" t="str">
            <v>6255</v>
          </cell>
        </row>
        <row r="777">
          <cell r="A777" t="str">
            <v>6255</v>
          </cell>
        </row>
        <row r="778">
          <cell r="A778" t="str">
            <v>6255</v>
          </cell>
        </row>
        <row r="779">
          <cell r="A779" t="str">
            <v>6260</v>
          </cell>
        </row>
        <row r="780">
          <cell r="A780" t="str">
            <v>6260</v>
          </cell>
        </row>
        <row r="781">
          <cell r="A781" t="str">
            <v>6260</v>
          </cell>
        </row>
        <row r="782">
          <cell r="A782" t="str">
            <v>6260</v>
          </cell>
        </row>
        <row r="783">
          <cell r="A783" t="str">
            <v>6260</v>
          </cell>
        </row>
        <row r="784">
          <cell r="A784" t="str">
            <v>6260</v>
          </cell>
        </row>
        <row r="785">
          <cell r="A785" t="str">
            <v>6260</v>
          </cell>
        </row>
        <row r="786">
          <cell r="A786" t="str">
            <v>6260</v>
          </cell>
        </row>
        <row r="787">
          <cell r="A787" t="str">
            <v>6260</v>
          </cell>
        </row>
        <row r="788">
          <cell r="A788" t="str">
            <v>6260</v>
          </cell>
        </row>
        <row r="789">
          <cell r="A789" t="str">
            <v>6260</v>
          </cell>
        </row>
        <row r="790">
          <cell r="A790" t="str">
            <v>6260</v>
          </cell>
        </row>
        <row r="791">
          <cell r="A791" t="str">
            <v>6260</v>
          </cell>
        </row>
        <row r="792">
          <cell r="A792" t="str">
            <v>6270</v>
          </cell>
        </row>
        <row r="793">
          <cell r="A793" t="str">
            <v>6270</v>
          </cell>
        </row>
        <row r="794">
          <cell r="A794" t="str">
            <v>6270</v>
          </cell>
        </row>
        <row r="795">
          <cell r="A795" t="str">
            <v>6285</v>
          </cell>
        </row>
        <row r="796">
          <cell r="A796" t="str">
            <v>6285</v>
          </cell>
        </row>
        <row r="797">
          <cell r="A797" t="str">
            <v>6285</v>
          </cell>
        </row>
        <row r="798">
          <cell r="A798" t="str">
            <v>6285</v>
          </cell>
        </row>
        <row r="799">
          <cell r="A799" t="str">
            <v>6285</v>
          </cell>
        </row>
        <row r="800">
          <cell r="A800" t="str">
            <v>6285</v>
          </cell>
        </row>
        <row r="801">
          <cell r="A801" t="str">
            <v>6285</v>
          </cell>
        </row>
        <row r="802">
          <cell r="A802" t="str">
            <v>6285</v>
          </cell>
        </row>
        <row r="803">
          <cell r="A803" t="str">
            <v>6285</v>
          </cell>
        </row>
        <row r="804">
          <cell r="A804" t="str">
            <v>6285</v>
          </cell>
        </row>
        <row r="805">
          <cell r="A805" t="str">
            <v>6285</v>
          </cell>
        </row>
        <row r="806">
          <cell r="A806" t="str">
            <v>6285</v>
          </cell>
        </row>
        <row r="807">
          <cell r="A807" t="str">
            <v>6285</v>
          </cell>
        </row>
        <row r="808">
          <cell r="A808" t="str">
            <v>6285</v>
          </cell>
        </row>
        <row r="809">
          <cell r="A809" t="str">
            <v>6285</v>
          </cell>
        </row>
        <row r="810">
          <cell r="A810" t="str">
            <v>6285</v>
          </cell>
        </row>
        <row r="811">
          <cell r="A811" t="str">
            <v>6285</v>
          </cell>
        </row>
        <row r="812">
          <cell r="A812" t="str">
            <v>6285</v>
          </cell>
        </row>
        <row r="813">
          <cell r="A813" t="str">
            <v>6290</v>
          </cell>
        </row>
        <row r="814">
          <cell r="A814" t="str">
            <v>6290</v>
          </cell>
        </row>
        <row r="815">
          <cell r="A815" t="str">
            <v>6290</v>
          </cell>
        </row>
        <row r="816">
          <cell r="A816" t="str">
            <v>6290</v>
          </cell>
        </row>
        <row r="817">
          <cell r="A817" t="str">
            <v>6290</v>
          </cell>
        </row>
        <row r="818">
          <cell r="A818" t="str">
            <v>6290</v>
          </cell>
        </row>
        <row r="819">
          <cell r="A819" t="str">
            <v>6290</v>
          </cell>
        </row>
        <row r="820">
          <cell r="A820" t="str">
            <v>6290</v>
          </cell>
        </row>
        <row r="821">
          <cell r="A821" t="str">
            <v>6290</v>
          </cell>
        </row>
        <row r="822">
          <cell r="A822" t="str">
            <v>6290</v>
          </cell>
        </row>
        <row r="823">
          <cell r="A823" t="str">
            <v>6290</v>
          </cell>
        </row>
        <row r="824">
          <cell r="A824" t="str">
            <v>6295</v>
          </cell>
        </row>
        <row r="825">
          <cell r="A825" t="str">
            <v>6295</v>
          </cell>
        </row>
        <row r="826">
          <cell r="A826" t="str">
            <v>6295</v>
          </cell>
        </row>
        <row r="827">
          <cell r="A827" t="str">
            <v>6295</v>
          </cell>
        </row>
        <row r="828">
          <cell r="A828" t="str">
            <v>6295</v>
          </cell>
        </row>
        <row r="829">
          <cell r="A829" t="str">
            <v>6295</v>
          </cell>
        </row>
        <row r="830">
          <cell r="A830" t="str">
            <v>6295</v>
          </cell>
        </row>
        <row r="831">
          <cell r="A831" t="str">
            <v>6300</v>
          </cell>
        </row>
        <row r="832">
          <cell r="A832" t="str">
            <v>6300</v>
          </cell>
        </row>
        <row r="833">
          <cell r="A833" t="str">
            <v>6300</v>
          </cell>
        </row>
        <row r="834">
          <cell r="A834" t="str">
            <v>6300</v>
          </cell>
        </row>
        <row r="835">
          <cell r="A835" t="str">
            <v>6300</v>
          </cell>
        </row>
        <row r="836">
          <cell r="A836" t="str">
            <v>6300</v>
          </cell>
        </row>
        <row r="837">
          <cell r="A837" t="str">
            <v>6300</v>
          </cell>
        </row>
        <row r="838">
          <cell r="A838" t="str">
            <v>6300</v>
          </cell>
        </row>
        <row r="839">
          <cell r="A839" t="str">
            <v>6305</v>
          </cell>
        </row>
        <row r="840">
          <cell r="A840" t="str">
            <v>6305</v>
          </cell>
        </row>
        <row r="841">
          <cell r="A841" t="str">
            <v>6305</v>
          </cell>
        </row>
        <row r="842">
          <cell r="A842" t="str">
            <v>6305</v>
          </cell>
        </row>
        <row r="843">
          <cell r="A843" t="str">
            <v>6305</v>
          </cell>
        </row>
        <row r="844">
          <cell r="A844" t="str">
            <v>6305</v>
          </cell>
        </row>
        <row r="845">
          <cell r="A845" t="str">
            <v>6305</v>
          </cell>
        </row>
        <row r="846">
          <cell r="A846" t="str">
            <v>6305</v>
          </cell>
        </row>
        <row r="847">
          <cell r="A847" t="str">
            <v>6305</v>
          </cell>
        </row>
        <row r="848">
          <cell r="A848" t="str">
            <v>6305</v>
          </cell>
        </row>
        <row r="849">
          <cell r="A849" t="str">
            <v>6305</v>
          </cell>
        </row>
        <row r="850">
          <cell r="A850" t="str">
            <v>6305</v>
          </cell>
        </row>
        <row r="851">
          <cell r="A851" t="str">
            <v>6305</v>
          </cell>
        </row>
        <row r="852">
          <cell r="A852" t="str">
            <v>6305</v>
          </cell>
        </row>
        <row r="853">
          <cell r="A853" t="str">
            <v>6305</v>
          </cell>
        </row>
        <row r="854">
          <cell r="A854" t="str">
            <v>6305</v>
          </cell>
        </row>
        <row r="855">
          <cell r="A855" t="str">
            <v>6305</v>
          </cell>
        </row>
        <row r="856">
          <cell r="A856" t="str">
            <v>6305</v>
          </cell>
        </row>
        <row r="857">
          <cell r="A857" t="str">
            <v>6305</v>
          </cell>
        </row>
        <row r="858">
          <cell r="A858" t="str">
            <v>6310</v>
          </cell>
        </row>
        <row r="859">
          <cell r="A859" t="str">
            <v>6310</v>
          </cell>
        </row>
        <row r="860">
          <cell r="A860" t="str">
            <v>6310</v>
          </cell>
        </row>
        <row r="861">
          <cell r="A861" t="str">
            <v>6310</v>
          </cell>
        </row>
        <row r="862">
          <cell r="A862" t="str">
            <v>6310</v>
          </cell>
        </row>
        <row r="863">
          <cell r="A863" t="str">
            <v>6310</v>
          </cell>
        </row>
        <row r="864">
          <cell r="A864" t="str">
            <v>6310</v>
          </cell>
        </row>
        <row r="865">
          <cell r="A865" t="str">
            <v>6310</v>
          </cell>
        </row>
        <row r="866">
          <cell r="A866" t="str">
            <v>6310</v>
          </cell>
        </row>
        <row r="867">
          <cell r="A867" t="str">
            <v>6310</v>
          </cell>
        </row>
        <row r="868">
          <cell r="A868" t="str">
            <v>6310</v>
          </cell>
        </row>
        <row r="869">
          <cell r="A869" t="str">
            <v>6310</v>
          </cell>
        </row>
        <row r="870">
          <cell r="A870" t="str">
            <v>6310</v>
          </cell>
        </row>
        <row r="871">
          <cell r="A871" t="str">
            <v>6310</v>
          </cell>
        </row>
        <row r="872">
          <cell r="A872" t="str">
            <v>6310</v>
          </cell>
        </row>
        <row r="873">
          <cell r="A873" t="str">
            <v>6310</v>
          </cell>
        </row>
        <row r="874">
          <cell r="A874" t="str">
            <v>6310</v>
          </cell>
        </row>
        <row r="875">
          <cell r="A875" t="str">
            <v>6320</v>
          </cell>
        </row>
        <row r="876">
          <cell r="A876" t="str">
            <v>6320</v>
          </cell>
        </row>
        <row r="877">
          <cell r="A877" t="str">
            <v>6325</v>
          </cell>
        </row>
        <row r="878">
          <cell r="A878" t="str">
            <v>6325</v>
          </cell>
        </row>
        <row r="879">
          <cell r="A879" t="str">
            <v>6325</v>
          </cell>
        </row>
        <row r="880">
          <cell r="A880" t="str">
            <v>6325</v>
          </cell>
        </row>
        <row r="881">
          <cell r="A881" t="str">
            <v>6330</v>
          </cell>
        </row>
        <row r="882">
          <cell r="A882" t="str">
            <v>6330</v>
          </cell>
        </row>
        <row r="883">
          <cell r="A883" t="str">
            <v>6330</v>
          </cell>
        </row>
        <row r="884">
          <cell r="A884" t="str">
            <v>6335</v>
          </cell>
        </row>
        <row r="885">
          <cell r="A885" t="str">
            <v>6335</v>
          </cell>
        </row>
        <row r="886">
          <cell r="A886" t="str">
            <v>6335</v>
          </cell>
        </row>
        <row r="887">
          <cell r="A887" t="str">
            <v>6340</v>
          </cell>
        </row>
        <row r="888">
          <cell r="A888" t="str">
            <v>6340</v>
          </cell>
        </row>
        <row r="889">
          <cell r="A889" t="str">
            <v>6345</v>
          </cell>
        </row>
        <row r="890">
          <cell r="A890" t="str">
            <v>6345</v>
          </cell>
        </row>
        <row r="891">
          <cell r="A891" t="str">
            <v>6345</v>
          </cell>
        </row>
        <row r="892">
          <cell r="A892" t="str">
            <v>6345</v>
          </cell>
        </row>
        <row r="893">
          <cell r="A893" t="str">
            <v>6355</v>
          </cell>
        </row>
        <row r="894">
          <cell r="A894" t="str">
            <v>6360</v>
          </cell>
        </row>
        <row r="895">
          <cell r="A895" t="str">
            <v>6360</v>
          </cell>
        </row>
        <row r="896">
          <cell r="A896" t="str">
            <v>6360</v>
          </cell>
        </row>
        <row r="897">
          <cell r="A897" t="str">
            <v>6360</v>
          </cell>
        </row>
        <row r="898">
          <cell r="A898" t="str">
            <v>6360</v>
          </cell>
        </row>
        <row r="899">
          <cell r="A899" t="str">
            <v>6360</v>
          </cell>
        </row>
        <row r="900">
          <cell r="A900" t="str">
            <v>6360</v>
          </cell>
        </row>
        <row r="901">
          <cell r="A901" t="str">
            <v>6360</v>
          </cell>
        </row>
        <row r="902">
          <cell r="A902" t="str">
            <v>6360</v>
          </cell>
        </row>
        <row r="903">
          <cell r="A903" t="str">
            <v>6370</v>
          </cell>
        </row>
        <row r="904">
          <cell r="A904" t="str">
            <v>6385</v>
          </cell>
        </row>
        <row r="905">
          <cell r="A905" t="str">
            <v>6385</v>
          </cell>
        </row>
        <row r="906">
          <cell r="A906" t="str">
            <v>6385</v>
          </cell>
        </row>
        <row r="907">
          <cell r="A907" t="str">
            <v>6385</v>
          </cell>
        </row>
        <row r="908">
          <cell r="A908" t="str">
            <v>6390</v>
          </cell>
        </row>
        <row r="909">
          <cell r="A909" t="str">
            <v>6400</v>
          </cell>
        </row>
        <row r="910">
          <cell r="A910" t="str">
            <v>6400</v>
          </cell>
        </row>
        <row r="911">
          <cell r="A911" t="str">
            <v>6400</v>
          </cell>
        </row>
        <row r="912">
          <cell r="A912" t="str">
            <v>6410</v>
          </cell>
        </row>
        <row r="913">
          <cell r="A913" t="str">
            <v>6410</v>
          </cell>
        </row>
        <row r="914">
          <cell r="A914" t="str">
            <v>6410</v>
          </cell>
        </row>
        <row r="915">
          <cell r="A915" t="str">
            <v>6410</v>
          </cell>
        </row>
        <row r="916">
          <cell r="A916" t="str">
            <v>6445</v>
          </cell>
        </row>
        <row r="917">
          <cell r="A917" t="str">
            <v>6445</v>
          </cell>
        </row>
        <row r="918">
          <cell r="A918" t="str">
            <v>6445</v>
          </cell>
        </row>
        <row r="919">
          <cell r="A919" t="str">
            <v>6445</v>
          </cell>
        </row>
        <row r="920">
          <cell r="A920" t="str">
            <v>6445</v>
          </cell>
        </row>
        <row r="921">
          <cell r="A921" t="str">
            <v>6445</v>
          </cell>
        </row>
        <row r="922">
          <cell r="A922" t="str">
            <v>6445</v>
          </cell>
        </row>
        <row r="923">
          <cell r="A923" t="str">
            <v>6445</v>
          </cell>
        </row>
        <row r="924">
          <cell r="A924" t="str">
            <v>6445</v>
          </cell>
        </row>
        <row r="925">
          <cell r="A925" t="str">
            <v>6445</v>
          </cell>
        </row>
        <row r="926">
          <cell r="A926" t="str">
            <v>6445</v>
          </cell>
        </row>
        <row r="927">
          <cell r="A927" t="str">
            <v>6445</v>
          </cell>
        </row>
        <row r="928">
          <cell r="A928" t="str">
            <v>6445</v>
          </cell>
        </row>
        <row r="929">
          <cell r="A929" t="str">
            <v>6445</v>
          </cell>
        </row>
        <row r="930">
          <cell r="A930" t="str">
            <v>6445</v>
          </cell>
        </row>
        <row r="931">
          <cell r="A931" t="str">
            <v>6445</v>
          </cell>
        </row>
        <row r="932">
          <cell r="A932" t="str">
            <v>6445</v>
          </cell>
        </row>
        <row r="933">
          <cell r="A933" t="str">
            <v>6445</v>
          </cell>
        </row>
        <row r="934">
          <cell r="A934" t="str">
            <v>6445</v>
          </cell>
        </row>
        <row r="935">
          <cell r="A935" t="str">
            <v>6445</v>
          </cell>
        </row>
        <row r="936">
          <cell r="A936" t="str">
            <v>6445</v>
          </cell>
        </row>
        <row r="937">
          <cell r="A937" t="str">
            <v>6445</v>
          </cell>
        </row>
        <row r="938">
          <cell r="A938" t="str">
            <v>6445</v>
          </cell>
        </row>
        <row r="939">
          <cell r="A939" t="str">
            <v>6445</v>
          </cell>
        </row>
        <row r="940">
          <cell r="A940" t="str">
            <v>6455</v>
          </cell>
        </row>
        <row r="941">
          <cell r="A941" t="str">
            <v>6455</v>
          </cell>
        </row>
        <row r="942">
          <cell r="A942" t="str">
            <v>6455</v>
          </cell>
        </row>
        <row r="943">
          <cell r="A943" t="str">
            <v>6455</v>
          </cell>
        </row>
        <row r="944">
          <cell r="A944" t="str">
            <v>6455</v>
          </cell>
        </row>
        <row r="945">
          <cell r="A945" t="str">
            <v>6455</v>
          </cell>
        </row>
        <row r="946">
          <cell r="A946" t="str">
            <v>6455</v>
          </cell>
        </row>
        <row r="947">
          <cell r="A947" t="str">
            <v>6455</v>
          </cell>
        </row>
        <row r="948">
          <cell r="A948" t="str">
            <v>6455</v>
          </cell>
        </row>
        <row r="949">
          <cell r="A949" t="str">
            <v>6455</v>
          </cell>
        </row>
        <row r="950">
          <cell r="A950" t="str">
            <v>6455</v>
          </cell>
        </row>
        <row r="951">
          <cell r="A951" t="str">
            <v>6455</v>
          </cell>
        </row>
        <row r="952">
          <cell r="A952" t="str">
            <v>6455</v>
          </cell>
        </row>
        <row r="953">
          <cell r="A953" t="str">
            <v>6455</v>
          </cell>
        </row>
        <row r="954">
          <cell r="A954" t="str">
            <v>6455</v>
          </cell>
        </row>
        <row r="955">
          <cell r="A955" t="str">
            <v>6455</v>
          </cell>
        </row>
        <row r="956">
          <cell r="A956" t="str">
            <v>6455</v>
          </cell>
        </row>
        <row r="957">
          <cell r="A957" t="str">
            <v>6455</v>
          </cell>
        </row>
        <row r="958">
          <cell r="A958" t="str">
            <v>6460</v>
          </cell>
        </row>
        <row r="959">
          <cell r="A959" t="str">
            <v>6460</v>
          </cell>
        </row>
        <row r="960">
          <cell r="A960" t="str">
            <v>6460</v>
          </cell>
        </row>
        <row r="961">
          <cell r="A961" t="str">
            <v>6460</v>
          </cell>
        </row>
        <row r="962">
          <cell r="A962" t="str">
            <v>6460</v>
          </cell>
        </row>
        <row r="963">
          <cell r="A963" t="str">
            <v>6460</v>
          </cell>
        </row>
        <row r="964">
          <cell r="A964" t="str">
            <v>6460</v>
          </cell>
        </row>
        <row r="965">
          <cell r="A965" t="str">
            <v>6460</v>
          </cell>
        </row>
        <row r="966">
          <cell r="A966" t="str">
            <v>6460</v>
          </cell>
        </row>
        <row r="967">
          <cell r="A967" t="str">
            <v>6460</v>
          </cell>
        </row>
        <row r="968">
          <cell r="A968" t="str">
            <v>6460</v>
          </cell>
        </row>
        <row r="969">
          <cell r="A969" t="str">
            <v>6460</v>
          </cell>
        </row>
        <row r="970">
          <cell r="A970" t="str">
            <v>6460</v>
          </cell>
        </row>
        <row r="971">
          <cell r="A971" t="str">
            <v>6460</v>
          </cell>
        </row>
        <row r="972">
          <cell r="A972" t="str">
            <v>6460</v>
          </cell>
        </row>
        <row r="973">
          <cell r="A973" t="str">
            <v>6460</v>
          </cell>
        </row>
        <row r="974">
          <cell r="A974" t="str">
            <v>6460</v>
          </cell>
        </row>
        <row r="975">
          <cell r="A975" t="str">
            <v>6460</v>
          </cell>
        </row>
        <row r="976">
          <cell r="A976" t="str">
            <v>6460</v>
          </cell>
        </row>
        <row r="977">
          <cell r="A977" t="str">
            <v>6460</v>
          </cell>
        </row>
        <row r="978">
          <cell r="A978" t="str">
            <v>6460</v>
          </cell>
        </row>
        <row r="979">
          <cell r="A979" t="str">
            <v>6485</v>
          </cell>
        </row>
        <row r="980">
          <cell r="A980" t="str">
            <v>6485</v>
          </cell>
        </row>
        <row r="981">
          <cell r="A981" t="str">
            <v>6485</v>
          </cell>
        </row>
        <row r="982">
          <cell r="A982" t="str">
            <v>6485</v>
          </cell>
        </row>
        <row r="983">
          <cell r="A983" t="str">
            <v>6485</v>
          </cell>
        </row>
        <row r="984">
          <cell r="A984" t="str">
            <v>6485</v>
          </cell>
        </row>
        <row r="985">
          <cell r="A985" t="str">
            <v>6485</v>
          </cell>
        </row>
        <row r="986">
          <cell r="A986" t="str">
            <v>6485</v>
          </cell>
        </row>
        <row r="987">
          <cell r="A987" t="str">
            <v>6485</v>
          </cell>
        </row>
        <row r="988">
          <cell r="A988" t="str">
            <v>6485</v>
          </cell>
        </row>
        <row r="989">
          <cell r="A989" t="str">
            <v>6485</v>
          </cell>
        </row>
        <row r="990">
          <cell r="A990" t="str">
            <v>6485</v>
          </cell>
        </row>
        <row r="991">
          <cell r="A991" t="str">
            <v>6485</v>
          </cell>
        </row>
        <row r="992">
          <cell r="A992" t="str">
            <v>6485</v>
          </cell>
        </row>
        <row r="993">
          <cell r="A993" t="str">
            <v>6485</v>
          </cell>
        </row>
        <row r="994">
          <cell r="A994" t="str">
            <v>6485</v>
          </cell>
        </row>
        <row r="995">
          <cell r="A995" t="str">
            <v>6485</v>
          </cell>
        </row>
        <row r="996">
          <cell r="A996" t="str">
            <v>6485</v>
          </cell>
        </row>
        <row r="997">
          <cell r="A997" t="str">
            <v>6485</v>
          </cell>
        </row>
        <row r="998">
          <cell r="A998" t="str">
            <v>6505</v>
          </cell>
        </row>
        <row r="999">
          <cell r="A999" t="str">
            <v>6505</v>
          </cell>
        </row>
        <row r="1000">
          <cell r="A1000" t="str">
            <v>6505</v>
          </cell>
        </row>
        <row r="1001">
          <cell r="A1001" t="str">
            <v>6510</v>
          </cell>
        </row>
        <row r="1002">
          <cell r="A1002" t="str">
            <v>6510</v>
          </cell>
        </row>
        <row r="1003">
          <cell r="A1003" t="str">
            <v>6510</v>
          </cell>
        </row>
        <row r="1004">
          <cell r="A1004" t="str">
            <v>6510</v>
          </cell>
        </row>
        <row r="1005">
          <cell r="A1005" t="str">
            <v>6510</v>
          </cell>
        </row>
        <row r="1006">
          <cell r="A1006" t="str">
            <v>6510</v>
          </cell>
        </row>
        <row r="1007">
          <cell r="A1007" t="str">
            <v>6510</v>
          </cell>
        </row>
        <row r="1008">
          <cell r="A1008" t="str">
            <v>6510</v>
          </cell>
        </row>
        <row r="1009">
          <cell r="A1009" t="str">
            <v>6510</v>
          </cell>
        </row>
        <row r="1010">
          <cell r="A1010" t="str">
            <v>6510</v>
          </cell>
        </row>
        <row r="1011">
          <cell r="A1011" t="str">
            <v>6510</v>
          </cell>
        </row>
        <row r="1012">
          <cell r="A1012" t="str">
            <v>6510</v>
          </cell>
        </row>
        <row r="1013">
          <cell r="A1013" t="str">
            <v>6510</v>
          </cell>
        </row>
        <row r="1014">
          <cell r="A1014" t="str">
            <v>6510</v>
          </cell>
        </row>
        <row r="1015">
          <cell r="A1015" t="str">
            <v>6510</v>
          </cell>
        </row>
        <row r="1016">
          <cell r="A1016" t="str">
            <v>6510</v>
          </cell>
        </row>
        <row r="1017">
          <cell r="A1017" t="str">
            <v>6510</v>
          </cell>
        </row>
        <row r="1018">
          <cell r="A1018" t="str">
            <v>6510</v>
          </cell>
        </row>
        <row r="1019">
          <cell r="A1019" t="str">
            <v>6510</v>
          </cell>
        </row>
        <row r="1020">
          <cell r="A1020" t="str">
            <v>6510</v>
          </cell>
        </row>
        <row r="1021">
          <cell r="A1021" t="str">
            <v>6520</v>
          </cell>
        </row>
        <row r="1022">
          <cell r="A1022" t="str">
            <v>6520</v>
          </cell>
        </row>
        <row r="1023">
          <cell r="A1023" t="str">
            <v>6520</v>
          </cell>
        </row>
        <row r="1024">
          <cell r="A1024" t="str">
            <v>6520</v>
          </cell>
        </row>
        <row r="1025">
          <cell r="A1025" t="str">
            <v>6520</v>
          </cell>
        </row>
        <row r="1026">
          <cell r="A1026" t="str">
            <v>6520</v>
          </cell>
        </row>
        <row r="1027">
          <cell r="A1027" t="str">
            <v>6520</v>
          </cell>
        </row>
        <row r="1028">
          <cell r="A1028" t="str">
            <v>6520</v>
          </cell>
        </row>
        <row r="1029">
          <cell r="A1029" t="str">
            <v>6520</v>
          </cell>
        </row>
        <row r="1030">
          <cell r="A1030" t="str">
            <v>6520</v>
          </cell>
        </row>
        <row r="1031">
          <cell r="A1031" t="str">
            <v>6520</v>
          </cell>
        </row>
        <row r="1032">
          <cell r="A1032" t="str">
            <v>6520</v>
          </cell>
        </row>
        <row r="1033">
          <cell r="A1033" t="str">
            <v>6520</v>
          </cell>
        </row>
        <row r="1034">
          <cell r="A1034" t="str">
            <v>6520</v>
          </cell>
        </row>
        <row r="1035">
          <cell r="A1035" t="str">
            <v>6520</v>
          </cell>
        </row>
        <row r="1036">
          <cell r="A1036" t="str">
            <v>6520</v>
          </cell>
        </row>
        <row r="1037">
          <cell r="A1037" t="str">
            <v>6520</v>
          </cell>
        </row>
        <row r="1038">
          <cell r="A1038" t="str">
            <v>6520</v>
          </cell>
        </row>
        <row r="1039">
          <cell r="A1039" t="str">
            <v>6520</v>
          </cell>
        </row>
        <row r="1040">
          <cell r="A1040" t="str">
            <v>6520</v>
          </cell>
        </row>
        <row r="1041">
          <cell r="A1041" t="str">
            <v>6520</v>
          </cell>
        </row>
        <row r="1042">
          <cell r="A1042" t="str">
            <v>6525</v>
          </cell>
        </row>
        <row r="1043">
          <cell r="A1043" t="str">
            <v>6525</v>
          </cell>
        </row>
        <row r="1044">
          <cell r="A1044" t="str">
            <v>6525</v>
          </cell>
        </row>
        <row r="1045">
          <cell r="A1045" t="str">
            <v>6525</v>
          </cell>
        </row>
        <row r="1046">
          <cell r="A1046" t="str">
            <v>6525</v>
          </cell>
        </row>
        <row r="1047">
          <cell r="A1047" t="str">
            <v>6525</v>
          </cell>
        </row>
        <row r="1048">
          <cell r="A1048" t="str">
            <v>6525</v>
          </cell>
        </row>
        <row r="1049">
          <cell r="A1049" t="str">
            <v>6525</v>
          </cell>
        </row>
        <row r="1050">
          <cell r="A1050" t="str">
            <v>6525</v>
          </cell>
        </row>
        <row r="1051">
          <cell r="A1051" t="str">
            <v>6525</v>
          </cell>
        </row>
        <row r="1052">
          <cell r="A1052" t="str">
            <v>6525</v>
          </cell>
        </row>
        <row r="1053">
          <cell r="A1053" t="str">
            <v>6525</v>
          </cell>
        </row>
        <row r="1054">
          <cell r="A1054" t="str">
            <v>6525</v>
          </cell>
        </row>
        <row r="1055">
          <cell r="A1055" t="str">
            <v>6525</v>
          </cell>
        </row>
        <row r="1056">
          <cell r="A1056" t="str">
            <v>6525</v>
          </cell>
        </row>
        <row r="1057">
          <cell r="A1057" t="str">
            <v>6525</v>
          </cell>
        </row>
        <row r="1058">
          <cell r="A1058" t="str">
            <v>6525</v>
          </cell>
        </row>
        <row r="1059">
          <cell r="A1059" t="str">
            <v>6525</v>
          </cell>
        </row>
        <row r="1060">
          <cell r="A1060" t="str">
            <v>6525</v>
          </cell>
        </row>
        <row r="1061">
          <cell r="A1061" t="str">
            <v>6525</v>
          </cell>
        </row>
        <row r="1062">
          <cell r="A1062" t="str">
            <v>6525</v>
          </cell>
        </row>
        <row r="1063">
          <cell r="A1063" t="str">
            <v>6530</v>
          </cell>
        </row>
        <row r="1064">
          <cell r="A1064" t="str">
            <v>6530</v>
          </cell>
        </row>
        <row r="1065">
          <cell r="A1065" t="str">
            <v>6530</v>
          </cell>
        </row>
        <row r="1066">
          <cell r="A1066" t="str">
            <v>6530</v>
          </cell>
        </row>
        <row r="1067">
          <cell r="A1067" t="str">
            <v>6530</v>
          </cell>
        </row>
        <row r="1068">
          <cell r="A1068" t="str">
            <v>6530</v>
          </cell>
        </row>
        <row r="1069">
          <cell r="A1069" t="str">
            <v>6530</v>
          </cell>
        </row>
        <row r="1070">
          <cell r="A1070" t="str">
            <v>6530</v>
          </cell>
        </row>
        <row r="1071">
          <cell r="A1071" t="str">
            <v>6530</v>
          </cell>
        </row>
        <row r="1072">
          <cell r="A1072" t="str">
            <v>6530</v>
          </cell>
        </row>
        <row r="1073">
          <cell r="A1073" t="str">
            <v>6530</v>
          </cell>
        </row>
        <row r="1074">
          <cell r="A1074" t="str">
            <v>6530</v>
          </cell>
        </row>
        <row r="1075">
          <cell r="A1075" t="str">
            <v>6530</v>
          </cell>
        </row>
        <row r="1076">
          <cell r="A1076" t="str">
            <v>6530</v>
          </cell>
        </row>
        <row r="1077">
          <cell r="A1077" t="str">
            <v>6530</v>
          </cell>
        </row>
        <row r="1078">
          <cell r="A1078" t="str">
            <v>6530</v>
          </cell>
        </row>
        <row r="1079">
          <cell r="A1079" t="str">
            <v>6530</v>
          </cell>
        </row>
        <row r="1080">
          <cell r="A1080" t="str">
            <v>6530</v>
          </cell>
        </row>
        <row r="1081">
          <cell r="A1081" t="str">
            <v>6530</v>
          </cell>
        </row>
        <row r="1082">
          <cell r="A1082" t="str">
            <v>6530</v>
          </cell>
        </row>
        <row r="1083">
          <cell r="A1083" t="str">
            <v>6530</v>
          </cell>
        </row>
        <row r="1084">
          <cell r="A1084" t="str">
            <v>6530</v>
          </cell>
        </row>
        <row r="1085">
          <cell r="A1085" t="str">
            <v>6535</v>
          </cell>
        </row>
        <row r="1086">
          <cell r="A1086" t="str">
            <v>6535</v>
          </cell>
        </row>
        <row r="1087">
          <cell r="A1087" t="str">
            <v>6535</v>
          </cell>
        </row>
        <row r="1088">
          <cell r="A1088" t="str">
            <v>6535</v>
          </cell>
        </row>
        <row r="1089">
          <cell r="A1089" t="str">
            <v>6535</v>
          </cell>
        </row>
        <row r="1090">
          <cell r="A1090" t="str">
            <v>6535</v>
          </cell>
        </row>
        <row r="1091">
          <cell r="A1091" t="str">
            <v>6535</v>
          </cell>
        </row>
        <row r="1092">
          <cell r="A1092" t="str">
            <v>6535</v>
          </cell>
        </row>
        <row r="1093">
          <cell r="A1093" t="str">
            <v>6535</v>
          </cell>
        </row>
        <row r="1094">
          <cell r="A1094" t="str">
            <v>6535</v>
          </cell>
        </row>
        <row r="1095">
          <cell r="A1095" t="str">
            <v>6535</v>
          </cell>
        </row>
        <row r="1096">
          <cell r="A1096" t="str">
            <v>6535</v>
          </cell>
        </row>
        <row r="1097">
          <cell r="A1097" t="str">
            <v>6535</v>
          </cell>
        </row>
        <row r="1098">
          <cell r="A1098" t="str">
            <v>6535</v>
          </cell>
        </row>
        <row r="1099">
          <cell r="A1099" t="str">
            <v>6535</v>
          </cell>
        </row>
        <row r="1100">
          <cell r="A1100" t="str">
            <v>6535</v>
          </cell>
        </row>
        <row r="1101">
          <cell r="A1101" t="str">
            <v>6535</v>
          </cell>
        </row>
        <row r="1102">
          <cell r="A1102" t="str">
            <v>6535</v>
          </cell>
        </row>
        <row r="1103">
          <cell r="A1103" t="str">
            <v>6535</v>
          </cell>
        </row>
        <row r="1104">
          <cell r="A1104" t="str">
            <v>6535</v>
          </cell>
        </row>
        <row r="1105">
          <cell r="A1105" t="str">
            <v>6540</v>
          </cell>
        </row>
        <row r="1106">
          <cell r="A1106" t="str">
            <v>6540</v>
          </cell>
        </row>
        <row r="1107">
          <cell r="A1107" t="str">
            <v>6540</v>
          </cell>
        </row>
        <row r="1108">
          <cell r="A1108" t="str">
            <v>6540</v>
          </cell>
        </row>
        <row r="1109">
          <cell r="A1109" t="str">
            <v>6540</v>
          </cell>
        </row>
        <row r="1110">
          <cell r="A1110" t="str">
            <v>6540</v>
          </cell>
        </row>
        <row r="1111">
          <cell r="A1111" t="str">
            <v>6540</v>
          </cell>
        </row>
        <row r="1112">
          <cell r="A1112" t="str">
            <v>6540</v>
          </cell>
        </row>
        <row r="1113">
          <cell r="A1113" t="str">
            <v>6540</v>
          </cell>
        </row>
        <row r="1114">
          <cell r="A1114" t="str">
            <v>6540</v>
          </cell>
        </row>
        <row r="1115">
          <cell r="A1115" t="str">
            <v>6540</v>
          </cell>
        </row>
        <row r="1116">
          <cell r="A1116" t="str">
            <v>6540</v>
          </cell>
        </row>
        <row r="1117">
          <cell r="A1117" t="str">
            <v>6540</v>
          </cell>
        </row>
        <row r="1118">
          <cell r="A1118" t="str">
            <v>6540</v>
          </cell>
        </row>
        <row r="1119">
          <cell r="A1119" t="str">
            <v>6540</v>
          </cell>
        </row>
        <row r="1120">
          <cell r="A1120" t="str">
            <v>6540</v>
          </cell>
        </row>
        <row r="1121">
          <cell r="A1121" t="str">
            <v>6540</v>
          </cell>
        </row>
        <row r="1122">
          <cell r="A1122" t="str">
            <v>6540</v>
          </cell>
        </row>
        <row r="1123">
          <cell r="A1123" t="str">
            <v>6540</v>
          </cell>
        </row>
        <row r="1124">
          <cell r="A1124" t="str">
            <v>6540</v>
          </cell>
        </row>
        <row r="1125">
          <cell r="A1125" t="str">
            <v>6545</v>
          </cell>
        </row>
        <row r="1126">
          <cell r="A1126" t="str">
            <v>6545</v>
          </cell>
        </row>
        <row r="1127">
          <cell r="A1127" t="str">
            <v>6545</v>
          </cell>
        </row>
        <row r="1128">
          <cell r="A1128" t="str">
            <v>6545</v>
          </cell>
        </row>
        <row r="1129">
          <cell r="A1129" t="str">
            <v>6545</v>
          </cell>
        </row>
        <row r="1130">
          <cell r="A1130" t="str">
            <v>6545</v>
          </cell>
        </row>
        <row r="1131">
          <cell r="A1131" t="str">
            <v>6545</v>
          </cell>
        </row>
        <row r="1132">
          <cell r="A1132" t="str">
            <v>6545</v>
          </cell>
        </row>
        <row r="1133">
          <cell r="A1133" t="str">
            <v>6545</v>
          </cell>
        </row>
        <row r="1134">
          <cell r="A1134" t="str">
            <v>6545</v>
          </cell>
        </row>
        <row r="1135">
          <cell r="A1135" t="str">
            <v>6545</v>
          </cell>
        </row>
        <row r="1136">
          <cell r="A1136" t="str">
            <v>6545</v>
          </cell>
        </row>
        <row r="1137">
          <cell r="A1137" t="str">
            <v>6545</v>
          </cell>
        </row>
        <row r="1138">
          <cell r="A1138" t="str">
            <v>6545</v>
          </cell>
        </row>
        <row r="1139">
          <cell r="A1139" t="str">
            <v>6545</v>
          </cell>
        </row>
        <row r="1140">
          <cell r="A1140" t="str">
            <v>6545</v>
          </cell>
        </row>
        <row r="1141">
          <cell r="A1141" t="str">
            <v>6545</v>
          </cell>
        </row>
        <row r="1142">
          <cell r="A1142" t="str">
            <v>6550</v>
          </cell>
        </row>
        <row r="1143">
          <cell r="A1143" t="str">
            <v>6550</v>
          </cell>
        </row>
        <row r="1144">
          <cell r="A1144" t="str">
            <v>6550</v>
          </cell>
        </row>
        <row r="1145">
          <cell r="A1145" t="str">
            <v>6550</v>
          </cell>
        </row>
        <row r="1146">
          <cell r="A1146" t="str">
            <v>6550</v>
          </cell>
        </row>
        <row r="1147">
          <cell r="A1147" t="str">
            <v>6550</v>
          </cell>
        </row>
        <row r="1148">
          <cell r="A1148" t="str">
            <v>6550</v>
          </cell>
        </row>
        <row r="1149">
          <cell r="A1149" t="str">
            <v>6550</v>
          </cell>
        </row>
        <row r="1150">
          <cell r="A1150" t="str">
            <v>6580</v>
          </cell>
        </row>
        <row r="1151">
          <cell r="A1151" t="str">
            <v>6580</v>
          </cell>
        </row>
        <row r="1152">
          <cell r="A1152" t="str">
            <v>6580</v>
          </cell>
        </row>
        <row r="1153">
          <cell r="A1153" t="str">
            <v>6580</v>
          </cell>
        </row>
        <row r="1154">
          <cell r="A1154" t="str">
            <v>6580</v>
          </cell>
        </row>
        <row r="1155">
          <cell r="A1155" t="str">
            <v>6580</v>
          </cell>
        </row>
        <row r="1156">
          <cell r="A1156" t="str">
            <v>6580</v>
          </cell>
        </row>
        <row r="1157">
          <cell r="A1157" t="str">
            <v>6580</v>
          </cell>
        </row>
        <row r="1158">
          <cell r="A1158" t="str">
            <v>6585</v>
          </cell>
        </row>
        <row r="1159">
          <cell r="A1159" t="str">
            <v>6585</v>
          </cell>
        </row>
        <row r="1160">
          <cell r="A1160" t="str">
            <v>6585</v>
          </cell>
        </row>
        <row r="1161">
          <cell r="A1161" t="str">
            <v>6585</v>
          </cell>
        </row>
        <row r="1162">
          <cell r="A1162" t="str">
            <v>6585</v>
          </cell>
        </row>
        <row r="1163">
          <cell r="A1163" t="str">
            <v>6585</v>
          </cell>
        </row>
        <row r="1164">
          <cell r="A1164" t="str">
            <v>6585</v>
          </cell>
        </row>
        <row r="1165">
          <cell r="A1165" t="str">
            <v>6585</v>
          </cell>
        </row>
        <row r="1166">
          <cell r="A1166" t="str">
            <v>6595</v>
          </cell>
        </row>
        <row r="1167">
          <cell r="A1167" t="str">
            <v>6595</v>
          </cell>
        </row>
        <row r="1168">
          <cell r="A1168" t="str">
            <v>6595</v>
          </cell>
        </row>
        <row r="1169">
          <cell r="A1169" t="str">
            <v>6595</v>
          </cell>
        </row>
        <row r="1170">
          <cell r="A1170" t="str">
            <v>6595</v>
          </cell>
        </row>
        <row r="1171">
          <cell r="A1171" t="str">
            <v>6595</v>
          </cell>
        </row>
        <row r="1172">
          <cell r="A1172" t="str">
            <v>6595</v>
          </cell>
        </row>
        <row r="1173">
          <cell r="A1173" t="str">
            <v>6595</v>
          </cell>
        </row>
        <row r="1174">
          <cell r="A1174" t="str">
            <v>6595</v>
          </cell>
        </row>
        <row r="1175">
          <cell r="A1175" t="str">
            <v>6595</v>
          </cell>
        </row>
        <row r="1176">
          <cell r="A1176" t="str">
            <v>6595</v>
          </cell>
        </row>
        <row r="1177">
          <cell r="A1177" t="str">
            <v>6595</v>
          </cell>
        </row>
        <row r="1178">
          <cell r="A1178" t="str">
            <v>6595</v>
          </cell>
        </row>
        <row r="1179">
          <cell r="A1179" t="str">
            <v>6595</v>
          </cell>
        </row>
        <row r="1180">
          <cell r="A1180" t="str">
            <v>6600</v>
          </cell>
        </row>
        <row r="1181">
          <cell r="A1181" t="str">
            <v>6600</v>
          </cell>
        </row>
        <row r="1182">
          <cell r="A1182" t="str">
            <v>6600</v>
          </cell>
        </row>
        <row r="1183">
          <cell r="A1183" t="str">
            <v>6600</v>
          </cell>
        </row>
        <row r="1184">
          <cell r="A1184" t="str">
            <v>6600</v>
          </cell>
        </row>
        <row r="1185">
          <cell r="A1185" t="str">
            <v>6610</v>
          </cell>
        </row>
        <row r="1186">
          <cell r="A1186" t="str">
            <v>6610</v>
          </cell>
        </row>
        <row r="1187">
          <cell r="A1187" t="str">
            <v>6610</v>
          </cell>
        </row>
        <row r="1188">
          <cell r="A1188" t="str">
            <v>6610</v>
          </cell>
        </row>
        <row r="1189">
          <cell r="A1189" t="str">
            <v>6610</v>
          </cell>
        </row>
        <row r="1190">
          <cell r="A1190" t="str">
            <v>6610</v>
          </cell>
        </row>
        <row r="1191">
          <cell r="A1191" t="str">
            <v>6610</v>
          </cell>
        </row>
        <row r="1192">
          <cell r="A1192" t="str">
            <v>6610</v>
          </cell>
        </row>
        <row r="1193">
          <cell r="A1193" t="str">
            <v>6610</v>
          </cell>
        </row>
        <row r="1194">
          <cell r="A1194" t="str">
            <v>6640</v>
          </cell>
        </row>
        <row r="1195">
          <cell r="A1195" t="str">
            <v>6640</v>
          </cell>
        </row>
        <row r="1196">
          <cell r="A1196" t="str">
            <v>6640</v>
          </cell>
        </row>
        <row r="1197">
          <cell r="A1197" t="str">
            <v>6640</v>
          </cell>
        </row>
        <row r="1198">
          <cell r="A1198" t="str">
            <v>6640</v>
          </cell>
        </row>
        <row r="1199">
          <cell r="A1199" t="str">
            <v>6640</v>
          </cell>
        </row>
        <row r="1200">
          <cell r="A1200" t="str">
            <v>6660</v>
          </cell>
        </row>
        <row r="1201">
          <cell r="A1201" t="str">
            <v>6660</v>
          </cell>
        </row>
        <row r="1202">
          <cell r="A1202" t="str">
            <v>6660</v>
          </cell>
        </row>
        <row r="1203">
          <cell r="A1203" t="str">
            <v>6660</v>
          </cell>
        </row>
        <row r="1204">
          <cell r="A1204" t="str">
            <v>6660</v>
          </cell>
        </row>
        <row r="1205">
          <cell r="A1205" t="str">
            <v>6680</v>
          </cell>
        </row>
        <row r="1206">
          <cell r="A1206" t="str">
            <v>6680</v>
          </cell>
        </row>
        <row r="1207">
          <cell r="A1207" t="str">
            <v>6680</v>
          </cell>
        </row>
        <row r="1208">
          <cell r="A1208" t="str">
            <v>6680</v>
          </cell>
        </row>
        <row r="1209">
          <cell r="A1209" t="str">
            <v>6680</v>
          </cell>
        </row>
        <row r="1210">
          <cell r="A1210" t="str">
            <v>6710</v>
          </cell>
        </row>
        <row r="1211">
          <cell r="A1211" t="str">
            <v>6710</v>
          </cell>
        </row>
        <row r="1212">
          <cell r="A1212" t="str">
            <v>6710</v>
          </cell>
        </row>
        <row r="1213">
          <cell r="A1213" t="str">
            <v>6710</v>
          </cell>
        </row>
        <row r="1214">
          <cell r="A1214" t="str">
            <v>6710</v>
          </cell>
        </row>
        <row r="1215">
          <cell r="A1215" t="str">
            <v>6715</v>
          </cell>
        </row>
        <row r="1216">
          <cell r="A1216" t="str">
            <v>6715</v>
          </cell>
        </row>
        <row r="1217">
          <cell r="A1217" t="str">
            <v>6715</v>
          </cell>
        </row>
        <row r="1218">
          <cell r="A1218" t="str">
            <v>6715</v>
          </cell>
        </row>
        <row r="1219">
          <cell r="A1219" t="str">
            <v>6715</v>
          </cell>
        </row>
        <row r="1220">
          <cell r="A1220" t="str">
            <v>6765</v>
          </cell>
        </row>
        <row r="1221">
          <cell r="A1221" t="str">
            <v>6765</v>
          </cell>
        </row>
        <row r="1222">
          <cell r="A1222" t="str">
            <v>6765</v>
          </cell>
        </row>
        <row r="1223">
          <cell r="A1223" t="str">
            <v>6765</v>
          </cell>
        </row>
        <row r="1224">
          <cell r="A1224" t="str">
            <v>6765</v>
          </cell>
        </row>
        <row r="1225">
          <cell r="A1225" t="str">
            <v>6835</v>
          </cell>
        </row>
        <row r="1226">
          <cell r="A1226" t="str">
            <v>6835</v>
          </cell>
        </row>
        <row r="1227">
          <cell r="A1227" t="str">
            <v>6905</v>
          </cell>
        </row>
        <row r="1228">
          <cell r="A1228" t="str">
            <v>6905</v>
          </cell>
        </row>
        <row r="1229">
          <cell r="A1229" t="str">
            <v>6905</v>
          </cell>
        </row>
        <row r="1230">
          <cell r="A1230" t="str">
            <v>6920</v>
          </cell>
        </row>
        <row r="1231">
          <cell r="A1231" t="str">
            <v>6920</v>
          </cell>
        </row>
        <row r="1232">
          <cell r="A1232" t="str">
            <v>6960</v>
          </cell>
        </row>
        <row r="1233">
          <cell r="A1233" t="str">
            <v>6960</v>
          </cell>
        </row>
        <row r="1234">
          <cell r="A1234" t="str">
            <v>6960</v>
          </cell>
        </row>
        <row r="1235">
          <cell r="A1235" t="str">
            <v>6960</v>
          </cell>
        </row>
        <row r="1236">
          <cell r="A1236" t="str">
            <v>6960</v>
          </cell>
        </row>
        <row r="1237">
          <cell r="A1237" t="str">
            <v>6960</v>
          </cell>
        </row>
        <row r="1238">
          <cell r="A1238" t="str">
            <v>6960</v>
          </cell>
        </row>
        <row r="1239">
          <cell r="A1239" t="str">
            <v>6960</v>
          </cell>
        </row>
        <row r="1240">
          <cell r="A1240" t="str">
            <v>6960</v>
          </cell>
        </row>
        <row r="1241">
          <cell r="A1241" t="str">
            <v>6960</v>
          </cell>
        </row>
        <row r="1242">
          <cell r="A1242" t="str">
            <v>6960</v>
          </cell>
        </row>
        <row r="1243">
          <cell r="A1243" t="str">
            <v>6960</v>
          </cell>
        </row>
        <row r="1244">
          <cell r="A1244" t="str">
            <v>6960</v>
          </cell>
        </row>
        <row r="1245">
          <cell r="A1245" t="str">
            <v>6960</v>
          </cell>
        </row>
        <row r="1246">
          <cell r="A1246" t="str">
            <v>6960</v>
          </cell>
        </row>
        <row r="1247">
          <cell r="A1247" t="str">
            <v>6960</v>
          </cell>
        </row>
        <row r="1248">
          <cell r="A1248" t="str">
            <v>6960</v>
          </cell>
        </row>
        <row r="1249">
          <cell r="A1249" t="str">
            <v>6960</v>
          </cell>
        </row>
        <row r="1250">
          <cell r="A1250" t="str">
            <v>6960</v>
          </cell>
        </row>
        <row r="1251">
          <cell r="A1251" t="str">
            <v>6965</v>
          </cell>
        </row>
        <row r="1252">
          <cell r="A1252" t="str">
            <v>6965</v>
          </cell>
        </row>
        <row r="1253">
          <cell r="A1253" t="str">
            <v>6965</v>
          </cell>
        </row>
        <row r="1254">
          <cell r="A1254" t="str">
            <v>6965</v>
          </cell>
        </row>
        <row r="1255">
          <cell r="A1255" t="str">
            <v>6965</v>
          </cell>
        </row>
        <row r="1256">
          <cell r="A1256" t="str">
            <v>6985</v>
          </cell>
        </row>
        <row r="1257">
          <cell r="A1257" t="str">
            <v>6985</v>
          </cell>
        </row>
        <row r="1258">
          <cell r="A1258" t="str">
            <v>6985</v>
          </cell>
        </row>
        <row r="1259">
          <cell r="A1259" t="str">
            <v>6985</v>
          </cell>
        </row>
        <row r="1260">
          <cell r="A1260" t="str">
            <v>6985</v>
          </cell>
        </row>
        <row r="1261">
          <cell r="A1261" t="str">
            <v>6985</v>
          </cell>
        </row>
        <row r="1262">
          <cell r="A1262" t="str">
            <v>6985</v>
          </cell>
        </row>
        <row r="1263">
          <cell r="A1263" t="str">
            <v>6985</v>
          </cell>
        </row>
        <row r="1264">
          <cell r="A1264" t="str">
            <v>6985</v>
          </cell>
        </row>
        <row r="1265">
          <cell r="A1265" t="str">
            <v>6985</v>
          </cell>
        </row>
        <row r="1266">
          <cell r="A1266" t="str">
            <v>6985</v>
          </cell>
        </row>
        <row r="1267">
          <cell r="A1267" t="str">
            <v>6985</v>
          </cell>
        </row>
        <row r="1268">
          <cell r="A1268" t="str">
            <v>6985</v>
          </cell>
        </row>
        <row r="1269">
          <cell r="A1269" t="str">
            <v>6985</v>
          </cell>
        </row>
        <row r="1270">
          <cell r="A1270" t="str">
            <v>6985</v>
          </cell>
        </row>
        <row r="1271">
          <cell r="A1271" t="str">
            <v>6985</v>
          </cell>
        </row>
        <row r="1272">
          <cell r="A1272" t="str">
            <v>6985</v>
          </cell>
        </row>
        <row r="1273">
          <cell r="A1273" t="str">
            <v>7160</v>
          </cell>
        </row>
        <row r="1274">
          <cell r="A1274" t="str">
            <v>7160</v>
          </cell>
        </row>
        <row r="1275">
          <cell r="A1275" t="str">
            <v>7160</v>
          </cell>
        </row>
        <row r="1276">
          <cell r="A1276" t="str">
            <v>7160</v>
          </cell>
        </row>
        <row r="1277">
          <cell r="A1277" t="str">
            <v>7160</v>
          </cell>
        </row>
        <row r="1278">
          <cell r="A1278" t="str">
            <v>7160</v>
          </cell>
        </row>
        <row r="1279">
          <cell r="A1279" t="str">
            <v>7160</v>
          </cell>
        </row>
        <row r="1280">
          <cell r="A1280" t="str">
            <v>7160</v>
          </cell>
        </row>
        <row r="1281">
          <cell r="A1281" t="str">
            <v>7160</v>
          </cell>
        </row>
        <row r="1282">
          <cell r="A1282" t="str">
            <v>7160</v>
          </cell>
        </row>
        <row r="1283">
          <cell r="A1283" t="str">
            <v>7160</v>
          </cell>
        </row>
        <row r="1284">
          <cell r="A1284" t="str">
            <v>7160</v>
          </cell>
        </row>
        <row r="1285">
          <cell r="A1285" t="str">
            <v>7160</v>
          </cell>
        </row>
        <row r="1286">
          <cell r="A1286" t="str">
            <v>7160</v>
          </cell>
        </row>
        <row r="1287">
          <cell r="A1287" t="str">
            <v>7160</v>
          </cell>
        </row>
        <row r="1288">
          <cell r="A1288" t="str">
            <v>7160</v>
          </cell>
        </row>
        <row r="1289">
          <cell r="A1289" t="str">
            <v>7165</v>
          </cell>
        </row>
        <row r="1290">
          <cell r="A1290" t="str">
            <v>7165</v>
          </cell>
        </row>
        <row r="1291">
          <cell r="A1291" t="str">
            <v>7165</v>
          </cell>
        </row>
        <row r="1292">
          <cell r="A1292" t="str">
            <v>7165</v>
          </cell>
        </row>
        <row r="1293">
          <cell r="A1293" t="str">
            <v>7165</v>
          </cell>
        </row>
        <row r="1294">
          <cell r="A1294" t="str">
            <v>7165</v>
          </cell>
        </row>
        <row r="1295">
          <cell r="A1295" t="str">
            <v>7165</v>
          </cell>
        </row>
        <row r="1296">
          <cell r="A1296" t="str">
            <v>7165</v>
          </cell>
        </row>
        <row r="1297">
          <cell r="A1297" t="str">
            <v>7165</v>
          </cell>
        </row>
        <row r="1298">
          <cell r="A1298" t="str">
            <v>7180</v>
          </cell>
        </row>
        <row r="1299">
          <cell r="A1299" t="str">
            <v>7180</v>
          </cell>
        </row>
        <row r="1300">
          <cell r="A1300" t="str">
            <v>7180</v>
          </cell>
        </row>
        <row r="1301">
          <cell r="A1301" t="str">
            <v>7185</v>
          </cell>
        </row>
        <row r="1302">
          <cell r="A1302" t="str">
            <v>7185</v>
          </cell>
        </row>
        <row r="1303">
          <cell r="A1303" t="str">
            <v>7185</v>
          </cell>
        </row>
        <row r="1304">
          <cell r="A1304" t="str">
            <v>7185</v>
          </cell>
        </row>
        <row r="1305">
          <cell r="A1305" t="str">
            <v>7185</v>
          </cell>
        </row>
        <row r="1306">
          <cell r="A1306" t="str">
            <v>7185</v>
          </cell>
        </row>
        <row r="1307">
          <cell r="A1307" t="str">
            <v>7205</v>
          </cell>
        </row>
        <row r="1308">
          <cell r="A1308" t="str">
            <v>7205</v>
          </cell>
        </row>
        <row r="1309">
          <cell r="A1309" t="str">
            <v>7205</v>
          </cell>
        </row>
        <row r="1310">
          <cell r="A1310" t="str">
            <v>7245</v>
          </cell>
        </row>
        <row r="1311">
          <cell r="A1311" t="str">
            <v>7245</v>
          </cell>
        </row>
        <row r="1312">
          <cell r="A1312" t="str">
            <v>7245</v>
          </cell>
        </row>
        <row r="1313">
          <cell r="A1313" t="str">
            <v>7430</v>
          </cell>
        </row>
        <row r="1314">
          <cell r="A1314" t="str">
            <v>7430</v>
          </cell>
        </row>
        <row r="1315">
          <cell r="A1315" t="str">
            <v>7430</v>
          </cell>
        </row>
        <row r="1316">
          <cell r="A1316" t="str">
            <v>7445</v>
          </cell>
        </row>
        <row r="1317">
          <cell r="A1317" t="str">
            <v>7445</v>
          </cell>
        </row>
        <row r="1318">
          <cell r="A1318" t="str">
            <v>7445</v>
          </cell>
        </row>
        <row r="1319">
          <cell r="A1319" t="str">
            <v>7510</v>
          </cell>
        </row>
        <row r="1320">
          <cell r="A1320" t="str">
            <v>7510</v>
          </cell>
        </row>
        <row r="1321">
          <cell r="A1321" t="str">
            <v>7515</v>
          </cell>
        </row>
        <row r="1322">
          <cell r="A1322" t="str">
            <v>7515</v>
          </cell>
        </row>
        <row r="1323">
          <cell r="A1323" t="str">
            <v>7520</v>
          </cell>
        </row>
        <row r="1324">
          <cell r="A1324" t="str">
            <v>7520</v>
          </cell>
        </row>
        <row r="1325">
          <cell r="A1325" t="str">
            <v>7540</v>
          </cell>
        </row>
        <row r="1326">
          <cell r="A1326" t="str">
            <v>7545</v>
          </cell>
        </row>
        <row r="1327">
          <cell r="A1327" t="str">
            <v>7545</v>
          </cell>
        </row>
        <row r="1328">
          <cell r="A1328" t="str">
            <v>7545</v>
          </cell>
        </row>
        <row r="1329">
          <cell r="A1329" t="str">
            <v>7550</v>
          </cell>
        </row>
        <row r="1330">
          <cell r="A1330" t="str">
            <v>7550</v>
          </cell>
        </row>
        <row r="1331">
          <cell r="A1331" t="str">
            <v>7550</v>
          </cell>
        </row>
        <row r="1332">
          <cell r="A1332" t="str">
            <v>7555</v>
          </cell>
        </row>
        <row r="1333">
          <cell r="A1333" t="str">
            <v>7555</v>
          </cell>
        </row>
        <row r="1334">
          <cell r="A1334" t="str">
            <v>7555</v>
          </cell>
        </row>
        <row r="1335">
          <cell r="A1335" t="str">
            <v>7555</v>
          </cell>
        </row>
        <row r="1336">
          <cell r="A1336" t="str">
            <v>7555</v>
          </cell>
        </row>
        <row r="1337">
          <cell r="A1337" t="str">
            <v>7555</v>
          </cell>
        </row>
        <row r="1338">
          <cell r="A1338" t="str">
            <v>7555</v>
          </cell>
        </row>
        <row r="1339">
          <cell r="A1339" t="str">
            <v>7555</v>
          </cell>
        </row>
        <row r="1340">
          <cell r="A1340" t="str">
            <v>7555</v>
          </cell>
        </row>
        <row r="1341">
          <cell r="A1341" t="str">
            <v>7555</v>
          </cell>
        </row>
        <row r="1342">
          <cell r="A1342" t="str">
            <v>7555</v>
          </cell>
        </row>
        <row r="1343">
          <cell r="A1343" t="str">
            <v>7555</v>
          </cell>
        </row>
        <row r="1344">
          <cell r="A1344" t="str">
            <v>7555</v>
          </cell>
        </row>
        <row r="1345">
          <cell r="A1345" t="str">
            <v>7555</v>
          </cell>
        </row>
        <row r="1346">
          <cell r="A1346" t="str">
            <v>7555</v>
          </cell>
        </row>
        <row r="1347">
          <cell r="A1347" t="str">
            <v>7555</v>
          </cell>
        </row>
        <row r="1348">
          <cell r="A1348" t="str">
            <v>7555</v>
          </cell>
        </row>
        <row r="1349">
          <cell r="A1349" t="str">
            <v>7560</v>
          </cell>
        </row>
        <row r="1350">
          <cell r="A1350" t="str">
            <v>7570</v>
          </cell>
        </row>
        <row r="1351">
          <cell r="A1351" t="str">
            <v>7710</v>
          </cell>
        </row>
        <row r="1352">
          <cell r="A1352" t="str">
            <v>7710</v>
          </cell>
        </row>
        <row r="1353">
          <cell r="A1353" t="str">
            <v>7735</v>
          </cell>
        </row>
        <row r="1354">
          <cell r="A1354" t="str">
            <v>7735</v>
          </cell>
        </row>
        <row r="1355">
          <cell r="A1355" t="str">
            <v>7735</v>
          </cell>
        </row>
        <row r="1356">
          <cell r="A1356" t="str">
            <v>7735</v>
          </cell>
        </row>
        <row r="1357">
          <cell r="A1357" t="str">
            <v>7735</v>
          </cell>
        </row>
        <row r="1358">
          <cell r="A1358" t="str">
            <v>7735</v>
          </cell>
        </row>
        <row r="1359">
          <cell r="A1359" t="str">
            <v>7735</v>
          </cell>
        </row>
        <row r="1360">
          <cell r="A1360" t="str">
            <v>7735</v>
          </cell>
        </row>
        <row r="1361">
          <cell r="A1361" t="str">
            <v>7735</v>
          </cell>
        </row>
        <row r="1362">
          <cell r="A1362" t="str">
            <v>7735</v>
          </cell>
        </row>
        <row r="1363">
          <cell r="A1363" t="str">
            <v>7735</v>
          </cell>
        </row>
        <row r="1364">
          <cell r="A1364" t="str">
            <v>7735</v>
          </cell>
        </row>
        <row r="1365">
          <cell r="A1365" t="str">
            <v>7735</v>
          </cell>
        </row>
        <row r="1366">
          <cell r="A1366" t="str">
            <v>7735</v>
          </cell>
        </row>
        <row r="1367">
          <cell r="A1367" t="str">
            <v>7735</v>
          </cell>
        </row>
        <row r="1368">
          <cell r="A1368" t="str">
            <v>7735</v>
          </cell>
        </row>
        <row r="1369">
          <cell r="A1369" t="str">
            <v>7735</v>
          </cell>
        </row>
        <row r="1370">
          <cell r="A1370" t="str">
            <v>7735</v>
          </cell>
        </row>
        <row r="1371">
          <cell r="A1371" t="str">
            <v>7735</v>
          </cell>
        </row>
        <row r="1372">
          <cell r="A1372" t="str">
            <v>7735</v>
          </cell>
        </row>
        <row r="1373">
          <cell r="A1373" t="str">
            <v>7735</v>
          </cell>
        </row>
        <row r="1374">
          <cell r="A1374" t="str">
            <v>7735</v>
          </cell>
        </row>
        <row r="1375">
          <cell r="A1375" t="str">
            <v>7750</v>
          </cell>
        </row>
        <row r="1376">
          <cell r="A1376" t="str">
            <v>7750</v>
          </cell>
        </row>
        <row r="1377">
          <cell r="A1377" t="str">
            <v>7750</v>
          </cell>
        </row>
        <row r="1378">
          <cell r="A1378" t="str">
            <v>7750</v>
          </cell>
        </row>
        <row r="1379">
          <cell r="A1379" t="str">
            <v>7750</v>
          </cell>
        </row>
        <row r="1380">
          <cell r="A1380" t="str">
            <v>7750</v>
          </cell>
        </row>
        <row r="1381">
          <cell r="A1381" t="str">
            <v>7750</v>
          </cell>
        </row>
      </sheetData>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Sch.F-growth"/>
      <sheetName val="wp.a-uncoll"/>
      <sheetName val="wp-b-salary"/>
      <sheetName val="wp-b2-ops charged to plant"/>
      <sheetName val="wp-c-def charges"/>
      <sheetName val="wp-c2-calc of def charges"/>
      <sheetName val="wp-d-rc.exp"/>
      <sheetName val="wp-e-toi"/>
      <sheetName val="wp-f-depr"/>
      <sheetName val="wp-g-inc.tx"/>
      <sheetName val="wp.h-cap.struc"/>
      <sheetName val="wp-i-wc"/>
      <sheetName val="wp-j-pf.plant"/>
      <sheetName val="wp-k-retirements"/>
      <sheetName val="wp-l-GL additions"/>
      <sheetName val="wp-m-penalties"/>
      <sheetName val="wp-n-CPI"/>
      <sheetName val="wp-o-project phoenix "/>
      <sheetName val="wp-p1-allocation of vehicles"/>
      <sheetName val="wp-p1a-adjustment to trans exp"/>
      <sheetName val="wp-p2-allocation of computers"/>
      <sheetName val="wp-p3-allocations of WSC base"/>
      <sheetName val="wp-p4-allocation of WSC expense"/>
      <sheetName val="wp-p5-alloc of cws office exp"/>
      <sheetName val="wp-p6-closed office exp"/>
      <sheetName val="wp-u-Insurance Exp"/>
      <sheetName val="wp-appendix"/>
      <sheetName val="xxxRate-Rev Comp"/>
      <sheetName val="Allocation data summary"/>
      <sheetName val="Allocation data"/>
      <sheetName val="Consumption Data"/>
      <sheetName val="ERC Count NB 12-07"/>
      <sheetName val="wp-q-Def Chrgs"/>
      <sheetName val="CWS Systems 08 RC template"/>
    </sheetNames>
    <sheetDataSet>
      <sheetData sheetId="0" refreshError="1">
        <row r="3">
          <cell r="C3" t="str">
            <v>CWS Systems, Inc.</v>
          </cell>
        </row>
        <row r="5">
          <cell r="C5" t="str">
            <v>W-778, Sub XXX</v>
          </cell>
        </row>
        <row r="7">
          <cell r="C7">
            <v>39447</v>
          </cell>
        </row>
        <row r="11">
          <cell r="C11">
            <v>8658</v>
          </cell>
        </row>
        <row r="12">
          <cell r="C12">
            <v>4085.7</v>
          </cell>
        </row>
      </sheetData>
      <sheetData sheetId="1" refreshError="1"/>
      <sheetData sheetId="2" refreshError="1">
        <row r="1">
          <cell r="A1" t="str">
            <v>Account Number</v>
          </cell>
          <cell r="B1" t="str">
            <v>Account Name</v>
          </cell>
          <cell r="C1" t="str">
            <v>IS/BS</v>
          </cell>
          <cell r="D1" t="str">
            <v>Balance DR/(CR)</v>
          </cell>
        </row>
        <row r="2">
          <cell r="A2" t="str">
            <v>1020</v>
          </cell>
          <cell r="B2" t="str">
            <v>ORGANIZATION</v>
          </cell>
          <cell r="C2" t="str">
            <v>BS</v>
          </cell>
          <cell r="D2">
            <v>189479.66</v>
          </cell>
          <cell r="E2" t="b">
            <v>0</v>
          </cell>
        </row>
        <row r="3">
          <cell r="A3" t="str">
            <v>1045</v>
          </cell>
          <cell r="B3" t="str">
            <v>LAND &amp; LAND RIGHTS GEN PLT</v>
          </cell>
          <cell r="C3" t="str">
            <v>BS</v>
          </cell>
          <cell r="D3">
            <v>50949.45</v>
          </cell>
          <cell r="E3" t="b">
            <v>0</v>
          </cell>
        </row>
        <row r="4">
          <cell r="A4" t="str">
            <v>1050</v>
          </cell>
          <cell r="B4" t="str">
            <v>STRUCT &amp; IMPRV SRC SUPPLY</v>
          </cell>
          <cell r="C4" t="str">
            <v>BS</v>
          </cell>
          <cell r="D4">
            <v>452181.11</v>
          </cell>
          <cell r="E4" t="b">
            <v>0</v>
          </cell>
        </row>
        <row r="5">
          <cell r="A5" t="str">
            <v>1055</v>
          </cell>
          <cell r="B5" t="str">
            <v>STRUCT &amp; IMPRV WTR TRT PLT</v>
          </cell>
          <cell r="C5" t="str">
            <v>BS</v>
          </cell>
          <cell r="D5">
            <v>184343.38</v>
          </cell>
          <cell r="E5" t="b">
            <v>0</v>
          </cell>
        </row>
        <row r="6">
          <cell r="A6" t="str">
            <v>1080</v>
          </cell>
          <cell r="B6" t="str">
            <v>WELLS &amp; SPRINGS</v>
          </cell>
          <cell r="C6" t="str">
            <v>BS</v>
          </cell>
          <cell r="D6">
            <v>1687630.31</v>
          </cell>
          <cell r="E6" t="b">
            <v>0</v>
          </cell>
        </row>
        <row r="7">
          <cell r="A7" t="str">
            <v>1100</v>
          </cell>
          <cell r="B7" t="str">
            <v>ELECTRIC PUMP EQUIP SRC PUMP</v>
          </cell>
          <cell r="C7" t="str">
            <v>BS</v>
          </cell>
          <cell r="D7">
            <v>490</v>
          </cell>
          <cell r="E7" t="b">
            <v>0</v>
          </cell>
        </row>
        <row r="8">
          <cell r="A8" t="str">
            <v>1105</v>
          </cell>
          <cell r="B8" t="str">
            <v>ELECTRIC PUMP EQUIP WTP</v>
          </cell>
          <cell r="C8" t="str">
            <v>BS</v>
          </cell>
          <cell r="D8">
            <v>942325.82</v>
          </cell>
          <cell r="E8" t="b">
            <v>0</v>
          </cell>
        </row>
        <row r="9">
          <cell r="A9" t="str">
            <v>1115</v>
          </cell>
          <cell r="B9" t="str">
            <v>WATER TREATMENT EQPT</v>
          </cell>
          <cell r="C9" t="str">
            <v>BS</v>
          </cell>
          <cell r="D9">
            <v>304205.25</v>
          </cell>
          <cell r="E9" t="b">
            <v>0</v>
          </cell>
        </row>
        <row r="10">
          <cell r="A10" t="str">
            <v>1120</v>
          </cell>
          <cell r="B10" t="str">
            <v>DIST RESV &amp; STANDPIPES</v>
          </cell>
          <cell r="C10" t="str">
            <v>BS</v>
          </cell>
          <cell r="D10">
            <v>1231742.08</v>
          </cell>
          <cell r="E10" t="b">
            <v>0</v>
          </cell>
        </row>
        <row r="11">
          <cell r="A11" t="str">
            <v>1125</v>
          </cell>
          <cell r="B11" t="str">
            <v>TRANS &amp; DISTR MAINS</v>
          </cell>
          <cell r="C11" t="str">
            <v>BS</v>
          </cell>
          <cell r="D11">
            <v>5047635.62</v>
          </cell>
          <cell r="E11" t="b">
            <v>0</v>
          </cell>
        </row>
        <row r="12">
          <cell r="A12" t="str">
            <v>1130</v>
          </cell>
          <cell r="B12" t="str">
            <v>SERVICE LINES</v>
          </cell>
          <cell r="C12" t="str">
            <v>BS</v>
          </cell>
          <cell r="D12">
            <v>1382625.43</v>
          </cell>
          <cell r="E12" t="b">
            <v>0</v>
          </cell>
        </row>
        <row r="13">
          <cell r="A13" t="str">
            <v>1135</v>
          </cell>
          <cell r="B13" t="str">
            <v>METERS</v>
          </cell>
          <cell r="C13" t="str">
            <v>BS</v>
          </cell>
          <cell r="D13">
            <v>382942.89</v>
          </cell>
          <cell r="E13" t="b">
            <v>0</v>
          </cell>
        </row>
        <row r="14">
          <cell r="A14" t="str">
            <v>1140</v>
          </cell>
          <cell r="B14" t="str">
            <v>METER INSTALLATIONS</v>
          </cell>
          <cell r="C14" t="str">
            <v>BS</v>
          </cell>
          <cell r="D14">
            <v>94239.85</v>
          </cell>
          <cell r="E14" t="b">
            <v>0</v>
          </cell>
        </row>
        <row r="15">
          <cell r="A15" t="str">
            <v>1145</v>
          </cell>
          <cell r="B15" t="str">
            <v>HYDRANTS</v>
          </cell>
          <cell r="C15" t="str">
            <v>BS</v>
          </cell>
          <cell r="D15">
            <v>245340.06</v>
          </cell>
          <cell r="E15" t="b">
            <v>0</v>
          </cell>
        </row>
        <row r="16">
          <cell r="A16" t="str">
            <v>1175</v>
          </cell>
          <cell r="B16" t="str">
            <v>OFFICE STRUCT &amp; IMPRV</v>
          </cell>
          <cell r="C16" t="str">
            <v>BS</v>
          </cell>
          <cell r="D16">
            <v>135331.54999999999</v>
          </cell>
          <cell r="E16" t="b">
            <v>0</v>
          </cell>
        </row>
        <row r="17">
          <cell r="A17" t="str">
            <v>1180</v>
          </cell>
          <cell r="B17" t="str">
            <v>OFFICE FURN &amp; EQPT</v>
          </cell>
          <cell r="C17" t="str">
            <v>BS</v>
          </cell>
          <cell r="D17">
            <v>57413.88</v>
          </cell>
          <cell r="E17" t="b">
            <v>0</v>
          </cell>
        </row>
        <row r="18">
          <cell r="A18" t="str">
            <v>1190</v>
          </cell>
          <cell r="B18" t="str">
            <v>TOOL SHOP &amp; MISC EQPT</v>
          </cell>
          <cell r="C18" t="str">
            <v>BS</v>
          </cell>
          <cell r="D18">
            <v>200282.85</v>
          </cell>
          <cell r="E18" t="b">
            <v>0</v>
          </cell>
        </row>
        <row r="19">
          <cell r="A19" t="str">
            <v>1195</v>
          </cell>
          <cell r="B19" t="str">
            <v>LABORATORY EQUIPMENT</v>
          </cell>
          <cell r="C19" t="str">
            <v>BS</v>
          </cell>
          <cell r="D19">
            <v>10394.76</v>
          </cell>
          <cell r="E19" t="b">
            <v>0</v>
          </cell>
        </row>
        <row r="20">
          <cell r="A20" t="str">
            <v>1205</v>
          </cell>
          <cell r="B20" t="str">
            <v>COMMUNICATION EQPT</v>
          </cell>
          <cell r="C20" t="str">
            <v>BS</v>
          </cell>
          <cell r="D20">
            <v>44641.02</v>
          </cell>
          <cell r="E20" t="b">
            <v>0</v>
          </cell>
        </row>
        <row r="21">
          <cell r="A21" t="str">
            <v>1245</v>
          </cell>
          <cell r="B21" t="str">
            <v>ORGANIZATION</v>
          </cell>
          <cell r="C21" t="str">
            <v>BS</v>
          </cell>
          <cell r="D21">
            <v>21939.08</v>
          </cell>
          <cell r="E21" t="b">
            <v>0</v>
          </cell>
        </row>
        <row r="22">
          <cell r="A22" t="str">
            <v>1295</v>
          </cell>
          <cell r="B22" t="str">
            <v>STRUCT/IMPRV PUMP PLT LS</v>
          </cell>
          <cell r="C22" t="str">
            <v>BS</v>
          </cell>
          <cell r="D22">
            <v>911729.54</v>
          </cell>
          <cell r="E22" t="b">
            <v>0</v>
          </cell>
        </row>
        <row r="23">
          <cell r="A23" t="str">
            <v>1315</v>
          </cell>
          <cell r="B23" t="str">
            <v>STRUCT/IMPRV GEN PLT</v>
          </cell>
          <cell r="C23" t="str">
            <v>BS</v>
          </cell>
          <cell r="D23">
            <v>223512.25</v>
          </cell>
          <cell r="E23" t="b">
            <v>0</v>
          </cell>
        </row>
        <row r="24">
          <cell r="A24" t="str">
            <v>1345</v>
          </cell>
          <cell r="B24" t="str">
            <v>SEWER FORCE MAIN/SRVC LINES</v>
          </cell>
          <cell r="C24" t="str">
            <v>BS</v>
          </cell>
          <cell r="D24">
            <v>551516.54</v>
          </cell>
          <cell r="E24" t="b">
            <v>0</v>
          </cell>
        </row>
        <row r="25">
          <cell r="A25" t="str">
            <v>1350</v>
          </cell>
          <cell r="B25" t="str">
            <v>SEWER GRAVITY MAIN/MANHOLES</v>
          </cell>
          <cell r="C25" t="str">
            <v>BS</v>
          </cell>
          <cell r="D25">
            <v>4613708.05</v>
          </cell>
          <cell r="E25" t="b">
            <v>0</v>
          </cell>
        </row>
        <row r="26">
          <cell r="A26" t="str">
            <v>1400</v>
          </cell>
          <cell r="B26" t="str">
            <v>TREAT/DISP EQUIP TRT PLT</v>
          </cell>
          <cell r="C26" t="str">
            <v>BS</v>
          </cell>
          <cell r="D26">
            <v>2884960.49</v>
          </cell>
          <cell r="E26" t="b">
            <v>0</v>
          </cell>
        </row>
        <row r="27">
          <cell r="A27" t="str">
            <v>1470</v>
          </cell>
          <cell r="B27" t="str">
            <v>TOOL SHOP &amp; MISC EQPT</v>
          </cell>
          <cell r="C27" t="str">
            <v>BS</v>
          </cell>
          <cell r="D27">
            <v>25316</v>
          </cell>
          <cell r="E27" t="b">
            <v>0</v>
          </cell>
        </row>
        <row r="28">
          <cell r="A28" t="str">
            <v>1555</v>
          </cell>
          <cell r="B28" t="str">
            <v>TRANSPORTATION EQPT WTR</v>
          </cell>
          <cell r="C28" t="str">
            <v>BS</v>
          </cell>
          <cell r="D28">
            <v>122297</v>
          </cell>
          <cell r="E28" t="b">
            <v>0</v>
          </cell>
        </row>
        <row r="29">
          <cell r="A29" t="str">
            <v>1580</v>
          </cell>
          <cell r="B29" t="str">
            <v>MAINFRAME COMPUTER WTR</v>
          </cell>
          <cell r="C29" t="str">
            <v>BS</v>
          </cell>
          <cell r="D29">
            <v>23721</v>
          </cell>
          <cell r="E29" t="b">
            <v>0</v>
          </cell>
        </row>
        <row r="30">
          <cell r="A30" t="str">
            <v>1585</v>
          </cell>
          <cell r="B30" t="str">
            <v>MINI COMPUTERS WTR</v>
          </cell>
          <cell r="C30" t="str">
            <v>BS</v>
          </cell>
          <cell r="D30">
            <v>49541</v>
          </cell>
          <cell r="E30" t="b">
            <v>0</v>
          </cell>
        </row>
        <row r="31">
          <cell r="A31" t="str">
            <v>1590</v>
          </cell>
          <cell r="B31" t="str">
            <v>COMP SYS COST WTR</v>
          </cell>
          <cell r="C31" t="str">
            <v>BS</v>
          </cell>
          <cell r="D31">
            <v>35153</v>
          </cell>
          <cell r="E31" t="b">
            <v>0</v>
          </cell>
        </row>
        <row r="32">
          <cell r="A32" t="str">
            <v>1595</v>
          </cell>
          <cell r="B32" t="str">
            <v>MICRO SYS COST WTR</v>
          </cell>
          <cell r="C32" t="str">
            <v>BS</v>
          </cell>
          <cell r="D32">
            <v>20956</v>
          </cell>
          <cell r="E32" t="b">
            <v>0</v>
          </cell>
        </row>
        <row r="33">
          <cell r="A33" t="str">
            <v>1665</v>
          </cell>
          <cell r="B33" t="str">
            <v>WIP - CAPITALIZED TIME</v>
          </cell>
          <cell r="C33" t="str">
            <v>BS</v>
          </cell>
          <cell r="D33">
            <v>9054.2999999999993</v>
          </cell>
          <cell r="E33" t="b">
            <v>0</v>
          </cell>
        </row>
        <row r="34">
          <cell r="A34" t="str">
            <v>1666</v>
          </cell>
          <cell r="B34" t="str">
            <v>WIP - INTEREST DURING CONSTR</v>
          </cell>
          <cell r="C34" t="str">
            <v>BS</v>
          </cell>
          <cell r="D34">
            <v>35020.559999999998</v>
          </cell>
          <cell r="E34" t="b">
            <v>0</v>
          </cell>
        </row>
        <row r="35">
          <cell r="A35" t="str">
            <v>1667</v>
          </cell>
          <cell r="B35" t="str">
            <v>WIP - ENGINEERING</v>
          </cell>
          <cell r="C35" t="str">
            <v>BS</v>
          </cell>
          <cell r="D35">
            <v>49126.77</v>
          </cell>
          <cell r="E35" t="b">
            <v>0</v>
          </cell>
        </row>
        <row r="36">
          <cell r="A36" t="str">
            <v>1668</v>
          </cell>
          <cell r="B36" t="str">
            <v>WIP - LABOR/INSTALLATION</v>
          </cell>
          <cell r="C36" t="str">
            <v>BS</v>
          </cell>
          <cell r="D36">
            <v>563730.27</v>
          </cell>
          <cell r="E36" t="b">
            <v>0</v>
          </cell>
        </row>
        <row r="37">
          <cell r="A37" t="str">
            <v>1669</v>
          </cell>
          <cell r="B37" t="str">
            <v>WIP - EQUIPMENT</v>
          </cell>
          <cell r="C37" t="str">
            <v>BS</v>
          </cell>
          <cell r="D37">
            <v>35221.550000000003</v>
          </cell>
          <cell r="E37" t="b">
            <v>0</v>
          </cell>
        </row>
        <row r="38">
          <cell r="A38" t="str">
            <v>1670</v>
          </cell>
          <cell r="B38" t="str">
            <v>WIP - MATERIAL</v>
          </cell>
          <cell r="C38" t="str">
            <v>BS</v>
          </cell>
          <cell r="D38">
            <v>14662.02</v>
          </cell>
          <cell r="E38" t="b">
            <v>0</v>
          </cell>
        </row>
        <row r="39">
          <cell r="A39" t="str">
            <v>1671</v>
          </cell>
          <cell r="B39" t="str">
            <v>WIP - ELECTRICAL</v>
          </cell>
          <cell r="C39" t="str">
            <v>BS</v>
          </cell>
          <cell r="D39">
            <v>1678.03</v>
          </cell>
          <cell r="E39" t="b">
            <v>0</v>
          </cell>
        </row>
        <row r="40">
          <cell r="A40" t="str">
            <v>1672</v>
          </cell>
          <cell r="B40" t="str">
            <v>WIP - PIPING</v>
          </cell>
          <cell r="C40" t="str">
            <v>BS</v>
          </cell>
          <cell r="D40">
            <v>79047.41</v>
          </cell>
          <cell r="E40" t="b">
            <v>0</v>
          </cell>
        </row>
        <row r="41">
          <cell r="A41" t="str">
            <v>1673</v>
          </cell>
          <cell r="B41" t="str">
            <v>WIP - SITE WORK</v>
          </cell>
          <cell r="C41" t="str">
            <v>BS</v>
          </cell>
          <cell r="D41">
            <v>6645</v>
          </cell>
          <cell r="E41" t="b">
            <v>0</v>
          </cell>
        </row>
        <row r="42">
          <cell r="A42" t="str">
            <v>1674</v>
          </cell>
          <cell r="B42" t="str">
            <v>WIP - BUILDING ADDITION</v>
          </cell>
          <cell r="C42" t="str">
            <v>BS</v>
          </cell>
          <cell r="D42">
            <v>4631.18</v>
          </cell>
          <cell r="E42" t="b">
            <v>0</v>
          </cell>
        </row>
        <row r="43">
          <cell r="A43" t="str">
            <v>1692</v>
          </cell>
          <cell r="B43" t="str">
            <v>WIP - WELL HOUSE</v>
          </cell>
          <cell r="C43" t="str">
            <v>BS</v>
          </cell>
          <cell r="D43">
            <v>24942.22</v>
          </cell>
          <cell r="E43" t="b">
            <v>0</v>
          </cell>
        </row>
        <row r="44">
          <cell r="A44" t="str">
            <v>1697</v>
          </cell>
          <cell r="B44" t="str">
            <v>WIP - CLOSE CP TO GL LEGACY</v>
          </cell>
          <cell r="C44" t="str">
            <v>BS</v>
          </cell>
          <cell r="D44">
            <v>-67742.179999999993</v>
          </cell>
          <cell r="E44" t="b">
            <v>0</v>
          </cell>
        </row>
        <row r="45">
          <cell r="A45" t="str">
            <v>1698</v>
          </cell>
          <cell r="B45" t="str">
            <v>WIP - J/E CLEARING LEGACY</v>
          </cell>
          <cell r="C45" t="str">
            <v>BS</v>
          </cell>
          <cell r="D45">
            <v>67742.179999999993</v>
          </cell>
          <cell r="E45" t="b">
            <v>0</v>
          </cell>
        </row>
        <row r="46">
          <cell r="A46" t="str">
            <v>1705</v>
          </cell>
          <cell r="B46" t="str">
            <v>WIP - CAPITALIZED TIME</v>
          </cell>
          <cell r="C46" t="str">
            <v>BS</v>
          </cell>
          <cell r="D46">
            <v>4029.81</v>
          </cell>
          <cell r="E46" t="b">
            <v>0</v>
          </cell>
        </row>
        <row r="47">
          <cell r="A47" t="str">
            <v>1706</v>
          </cell>
          <cell r="B47" t="str">
            <v>WIP - INTEREST DURING CONSTR</v>
          </cell>
          <cell r="C47" t="str">
            <v>BS</v>
          </cell>
          <cell r="D47">
            <v>5289.94</v>
          </cell>
          <cell r="E47" t="b">
            <v>0</v>
          </cell>
        </row>
        <row r="48">
          <cell r="A48" t="str">
            <v>1707</v>
          </cell>
          <cell r="B48" t="str">
            <v>WIP - ENGINEERING</v>
          </cell>
          <cell r="C48" t="str">
            <v>BS</v>
          </cell>
          <cell r="D48">
            <v>55875.55</v>
          </cell>
          <cell r="E48" t="b">
            <v>0</v>
          </cell>
        </row>
        <row r="49">
          <cell r="A49" t="str">
            <v>1708</v>
          </cell>
          <cell r="B49" t="str">
            <v>WIP - LABOR/INSTALLATION</v>
          </cell>
          <cell r="C49" t="str">
            <v>BS</v>
          </cell>
          <cell r="D49">
            <v>233617.36</v>
          </cell>
          <cell r="E49" t="b">
            <v>0</v>
          </cell>
        </row>
        <row r="50">
          <cell r="A50" t="str">
            <v>1709</v>
          </cell>
          <cell r="B50" t="str">
            <v>WIP - EQUIPMENT</v>
          </cell>
          <cell r="C50" t="str">
            <v>BS</v>
          </cell>
          <cell r="D50">
            <v>183106.77</v>
          </cell>
          <cell r="E50" t="b">
            <v>0</v>
          </cell>
        </row>
        <row r="51">
          <cell r="A51" t="str">
            <v>1710</v>
          </cell>
          <cell r="B51" t="str">
            <v>WIP - MATERIAL</v>
          </cell>
          <cell r="C51" t="str">
            <v>BS</v>
          </cell>
          <cell r="D51">
            <v>11144</v>
          </cell>
          <cell r="E51" t="b">
            <v>0</v>
          </cell>
        </row>
        <row r="52">
          <cell r="A52" t="str">
            <v>1722</v>
          </cell>
          <cell r="B52" t="str">
            <v>WIP - MODIFICATION/LIFT STN</v>
          </cell>
          <cell r="C52" t="str">
            <v>BS</v>
          </cell>
          <cell r="D52">
            <v>2546.73</v>
          </cell>
          <cell r="E52" t="b">
            <v>0</v>
          </cell>
        </row>
        <row r="53">
          <cell r="A53" t="str">
            <v>1726</v>
          </cell>
          <cell r="B53" t="str">
            <v>WIP - PUMPS/EQUIPMENT</v>
          </cell>
          <cell r="C53" t="str">
            <v>BS</v>
          </cell>
          <cell r="D53">
            <v>24926.95</v>
          </cell>
          <cell r="E53" t="b">
            <v>0</v>
          </cell>
        </row>
        <row r="54">
          <cell r="A54" t="str">
            <v>1749</v>
          </cell>
          <cell r="B54" t="str">
            <v>WIP - MATERIAL</v>
          </cell>
          <cell r="C54" t="str">
            <v>BS</v>
          </cell>
          <cell r="D54">
            <v>476539</v>
          </cell>
          <cell r="E54" t="b">
            <v>0</v>
          </cell>
        </row>
        <row r="55">
          <cell r="A55" t="str">
            <v>1835</v>
          </cell>
          <cell r="B55" t="str">
            <v>ACC DEPR-ORGANIZATION</v>
          </cell>
          <cell r="C55" t="str">
            <v>BS</v>
          </cell>
          <cell r="D55">
            <v>30335.48</v>
          </cell>
          <cell r="E55" t="b">
            <v>0</v>
          </cell>
        </row>
        <row r="56">
          <cell r="A56" t="str">
            <v>1845</v>
          </cell>
          <cell r="B56" t="str">
            <v>ACC DEPR-STRUCT&amp;IMPRV SRC SPLY</v>
          </cell>
          <cell r="C56" t="str">
            <v>BS</v>
          </cell>
          <cell r="D56">
            <v>-90364.34</v>
          </cell>
          <cell r="E56" t="b">
            <v>0</v>
          </cell>
        </row>
        <row r="57">
          <cell r="A57" t="str">
            <v>1850</v>
          </cell>
          <cell r="B57" t="str">
            <v>ACC DEPR-STRUCT&amp;IMPRV WTP</v>
          </cell>
          <cell r="C57" t="str">
            <v>BS</v>
          </cell>
          <cell r="D57">
            <v>703.09</v>
          </cell>
          <cell r="E57" t="b">
            <v>0</v>
          </cell>
        </row>
        <row r="58">
          <cell r="A58" t="str">
            <v>1875</v>
          </cell>
          <cell r="B58" t="str">
            <v>ACC DEPR-WELLS &amp; SPRINGS</v>
          </cell>
          <cell r="C58" t="str">
            <v>BS</v>
          </cell>
          <cell r="D58">
            <v>-306071.78999999998</v>
          </cell>
          <cell r="E58" t="b">
            <v>0</v>
          </cell>
        </row>
        <row r="59">
          <cell r="A59" t="str">
            <v>1895</v>
          </cell>
          <cell r="B59" t="str">
            <v>ACC DEPR-ELECT PUMP EQUIP SRC PUMP</v>
          </cell>
          <cell r="C59" t="str">
            <v>BS</v>
          </cell>
          <cell r="D59">
            <v>7151.25</v>
          </cell>
          <cell r="E59" t="b">
            <v>0</v>
          </cell>
        </row>
        <row r="60">
          <cell r="A60" t="str">
            <v>1900</v>
          </cell>
          <cell r="B60" t="str">
            <v>ACC DEPR-ELECT PUMP EQUIP WTP</v>
          </cell>
          <cell r="C60" t="str">
            <v>BS</v>
          </cell>
          <cell r="D60">
            <v>-186369.45</v>
          </cell>
          <cell r="E60" t="b">
            <v>0</v>
          </cell>
        </row>
        <row r="61">
          <cell r="A61" t="str">
            <v>1910</v>
          </cell>
          <cell r="B61" t="str">
            <v>ACC DEPR-WATER TREATMENT EQPT</v>
          </cell>
          <cell r="C61" t="str">
            <v>BS</v>
          </cell>
          <cell r="D61">
            <v>-52957.78</v>
          </cell>
          <cell r="E61" t="b">
            <v>0</v>
          </cell>
        </row>
        <row r="62">
          <cell r="A62" t="str">
            <v>1915</v>
          </cell>
          <cell r="B62" t="str">
            <v>ACC DEPR-DIST RESV &amp; STANDPIPE</v>
          </cell>
          <cell r="C62" t="str">
            <v>BS</v>
          </cell>
          <cell r="D62">
            <v>-251998.26</v>
          </cell>
          <cell r="E62" t="b">
            <v>0</v>
          </cell>
        </row>
        <row r="63">
          <cell r="A63" t="str">
            <v>1920</v>
          </cell>
          <cell r="B63" t="str">
            <v>ACC DEPR-TRANS &amp; DISTR MAINS</v>
          </cell>
          <cell r="C63" t="str">
            <v>BS</v>
          </cell>
          <cell r="D63">
            <v>-1032300.64</v>
          </cell>
          <cell r="E63" t="b">
            <v>0</v>
          </cell>
        </row>
        <row r="64">
          <cell r="A64" t="str">
            <v>1925</v>
          </cell>
          <cell r="B64" t="str">
            <v>ACC DEPR-SERVICE LINES</v>
          </cell>
          <cell r="C64" t="str">
            <v>BS</v>
          </cell>
          <cell r="D64">
            <v>-255462.81</v>
          </cell>
          <cell r="E64" t="b">
            <v>0</v>
          </cell>
        </row>
        <row r="65">
          <cell r="A65" t="str">
            <v>1930</v>
          </cell>
          <cell r="B65" t="str">
            <v>ACC DEPR-METERS</v>
          </cell>
          <cell r="C65" t="str">
            <v>BS</v>
          </cell>
          <cell r="D65">
            <v>-64577.56</v>
          </cell>
          <cell r="E65" t="b">
            <v>0</v>
          </cell>
        </row>
        <row r="66">
          <cell r="A66" t="str">
            <v>1935</v>
          </cell>
          <cell r="B66" t="str">
            <v>ACC DEPR-METER INSTALLS</v>
          </cell>
          <cell r="C66" t="str">
            <v>BS</v>
          </cell>
          <cell r="D66">
            <v>-18378.68</v>
          </cell>
          <cell r="E66" t="b">
            <v>0</v>
          </cell>
        </row>
        <row r="67">
          <cell r="A67" t="str">
            <v>1940</v>
          </cell>
          <cell r="B67" t="str">
            <v>ACC DEPR-HYDRANTS</v>
          </cell>
          <cell r="C67" t="str">
            <v>BS</v>
          </cell>
          <cell r="D67">
            <v>-45588.43</v>
          </cell>
          <cell r="E67" t="b">
            <v>0</v>
          </cell>
        </row>
        <row r="68">
          <cell r="A68" t="str">
            <v>1970</v>
          </cell>
          <cell r="B68" t="str">
            <v>ACC DEPR-OFFICE STRUCTURE</v>
          </cell>
          <cell r="C68" t="str">
            <v>BS</v>
          </cell>
          <cell r="D68">
            <v>-54125.64</v>
          </cell>
          <cell r="E68" t="b">
            <v>0</v>
          </cell>
        </row>
        <row r="69">
          <cell r="A69" t="str">
            <v>1975</v>
          </cell>
          <cell r="B69" t="str">
            <v>ACC DEPR-OFFICE FURN/EQPT</v>
          </cell>
          <cell r="C69" t="str">
            <v>BS</v>
          </cell>
          <cell r="D69">
            <v>-43798.75</v>
          </cell>
          <cell r="E69" t="b">
            <v>0</v>
          </cell>
        </row>
        <row r="70">
          <cell r="A70" t="str">
            <v>1985</v>
          </cell>
          <cell r="B70" t="str">
            <v>ACC DEPR-TOOL SHOP &amp; MISC EQPT</v>
          </cell>
          <cell r="C70" t="str">
            <v>BS</v>
          </cell>
          <cell r="D70">
            <v>-41202.620000000003</v>
          </cell>
          <cell r="E70" t="b">
            <v>0</v>
          </cell>
        </row>
        <row r="71">
          <cell r="A71" t="str">
            <v>1990</v>
          </cell>
          <cell r="B71" t="str">
            <v>ACC DEPR-LABORATORY EQUIPMENT</v>
          </cell>
          <cell r="C71" t="str">
            <v>BS</v>
          </cell>
          <cell r="D71">
            <v>-2144.7199999999998</v>
          </cell>
          <cell r="E71" t="b">
            <v>0</v>
          </cell>
        </row>
        <row r="72">
          <cell r="A72" t="str">
            <v>2000</v>
          </cell>
          <cell r="B72" t="str">
            <v>ACC DEPR-COMMUNICATION EQPT</v>
          </cell>
          <cell r="C72" t="str">
            <v>BS</v>
          </cell>
          <cell r="D72">
            <v>-18254.939999999999</v>
          </cell>
          <cell r="E72" t="b">
            <v>0</v>
          </cell>
        </row>
        <row r="73">
          <cell r="A73" t="str">
            <v>2030</v>
          </cell>
          <cell r="B73" t="str">
            <v>ACC DEPR-ORGANIZATION</v>
          </cell>
          <cell r="C73" t="str">
            <v>BS</v>
          </cell>
          <cell r="D73">
            <v>16483.27</v>
          </cell>
          <cell r="E73" t="b">
            <v>0</v>
          </cell>
        </row>
        <row r="74">
          <cell r="A74" t="str">
            <v>2055</v>
          </cell>
          <cell r="B74" t="str">
            <v>ACC DEPR-STRUCT/IMPRV PUMP PLT LS</v>
          </cell>
          <cell r="C74" t="str">
            <v>BS</v>
          </cell>
          <cell r="D74">
            <v>-173394.09</v>
          </cell>
          <cell r="E74" t="b">
            <v>0</v>
          </cell>
        </row>
        <row r="75">
          <cell r="A75" t="str">
            <v>2075</v>
          </cell>
          <cell r="B75" t="str">
            <v>ACC DEPR-STRUCT/IMPRV GEN PLT</v>
          </cell>
          <cell r="C75" t="str">
            <v>BS</v>
          </cell>
          <cell r="D75">
            <v>-35024.949999999997</v>
          </cell>
          <cell r="E75" t="b">
            <v>0</v>
          </cell>
        </row>
        <row r="76">
          <cell r="A76" t="str">
            <v>2105</v>
          </cell>
          <cell r="B76" t="str">
            <v>ACC DEPR-SEWER FORCE MAIN/SRVC LINES</v>
          </cell>
          <cell r="C76" t="str">
            <v>BS</v>
          </cell>
          <cell r="D76">
            <v>-131555.21</v>
          </cell>
          <cell r="E76" t="b">
            <v>0</v>
          </cell>
        </row>
        <row r="77">
          <cell r="A77" t="str">
            <v>2110</v>
          </cell>
          <cell r="B77" t="str">
            <v>ACC DEPR-SEWER GRVTY MAIN/MAN</v>
          </cell>
          <cell r="C77" t="str">
            <v>BS</v>
          </cell>
          <cell r="D77">
            <v>-927119.53</v>
          </cell>
          <cell r="E77" t="b">
            <v>0</v>
          </cell>
        </row>
        <row r="78">
          <cell r="A78" t="str">
            <v>2160</v>
          </cell>
          <cell r="B78" t="str">
            <v>ACC DEPR-TREAT/DISP EQP TRT PLT</v>
          </cell>
          <cell r="C78" t="str">
            <v>BS</v>
          </cell>
          <cell r="D78">
            <v>-561701.07999999996</v>
          </cell>
          <cell r="E78" t="b">
            <v>0</v>
          </cell>
        </row>
        <row r="79">
          <cell r="A79" t="str">
            <v>2230</v>
          </cell>
          <cell r="B79" t="str">
            <v>ACC DEPR-TOOL SHOP &amp; MISC EQPT</v>
          </cell>
          <cell r="C79" t="str">
            <v>BS</v>
          </cell>
          <cell r="D79">
            <v>-6148.34</v>
          </cell>
          <cell r="E79" t="b">
            <v>0</v>
          </cell>
        </row>
        <row r="80">
          <cell r="A80" t="str">
            <v>2300</v>
          </cell>
          <cell r="B80" t="str">
            <v>ACC DEPR-TRANSPORTATION WTR</v>
          </cell>
          <cell r="C80" t="str">
            <v>BS</v>
          </cell>
          <cell r="D80">
            <v>-75633.990000000005</v>
          </cell>
          <cell r="E80" t="b">
            <v>0</v>
          </cell>
        </row>
        <row r="81">
          <cell r="A81" t="str">
            <v>2320</v>
          </cell>
          <cell r="B81" t="str">
            <v>ACC DEPR-MAINFRAME COMP WTR</v>
          </cell>
          <cell r="C81" t="str">
            <v>BS</v>
          </cell>
          <cell r="D81">
            <v>-22758</v>
          </cell>
          <cell r="E81" t="b">
            <v>0</v>
          </cell>
        </row>
        <row r="82">
          <cell r="A82" t="str">
            <v>2325</v>
          </cell>
          <cell r="B82" t="str">
            <v>ACC DEPR-MINI COMP WTR</v>
          </cell>
          <cell r="C82" t="str">
            <v>BS</v>
          </cell>
          <cell r="D82">
            <v>-38433</v>
          </cell>
          <cell r="E82" t="b">
            <v>0</v>
          </cell>
        </row>
        <row r="83">
          <cell r="A83" t="str">
            <v>2330</v>
          </cell>
          <cell r="B83" t="str">
            <v>COMP SYS AMORTIZATION WTR</v>
          </cell>
          <cell r="C83" t="str">
            <v>BS</v>
          </cell>
          <cell r="D83">
            <v>-34446</v>
          </cell>
          <cell r="E83" t="b">
            <v>0</v>
          </cell>
        </row>
        <row r="84">
          <cell r="A84" t="str">
            <v>2335</v>
          </cell>
          <cell r="B84" t="str">
            <v>MICRO SYS AMORTIZATION WTR</v>
          </cell>
          <cell r="C84" t="str">
            <v>BS</v>
          </cell>
          <cell r="D84">
            <v>-10714</v>
          </cell>
          <cell r="E84" t="b">
            <v>0</v>
          </cell>
        </row>
        <row r="85">
          <cell r="A85" t="str">
            <v>2400</v>
          </cell>
          <cell r="B85" t="str">
            <v>UTILITY PAA WTR PLANT AMORT</v>
          </cell>
          <cell r="C85" t="str">
            <v>BS</v>
          </cell>
          <cell r="D85">
            <v>-641167.39</v>
          </cell>
          <cell r="E85" t="b">
            <v>0</v>
          </cell>
        </row>
        <row r="86">
          <cell r="A86" t="str">
            <v>2410</v>
          </cell>
          <cell r="B86" t="str">
            <v>UTILITY PAA SWR PLANT AMORT</v>
          </cell>
          <cell r="C86" t="str">
            <v>BS</v>
          </cell>
          <cell r="D86">
            <v>-60675.85</v>
          </cell>
          <cell r="E86" t="b">
            <v>0</v>
          </cell>
        </row>
        <row r="87">
          <cell r="A87" t="str">
            <v>2420</v>
          </cell>
          <cell r="B87" t="str">
            <v>ACC AMORT UTIL PAA-WATER</v>
          </cell>
          <cell r="C87" t="str">
            <v>BS</v>
          </cell>
          <cell r="D87">
            <v>126171</v>
          </cell>
          <cell r="E87" t="b">
            <v>0</v>
          </cell>
        </row>
        <row r="88">
          <cell r="A88" t="str">
            <v>2425</v>
          </cell>
          <cell r="B88" t="str">
            <v>ACC AMORT UTIL PAA-SEWER</v>
          </cell>
          <cell r="C88" t="str">
            <v>BS</v>
          </cell>
          <cell r="D88">
            <v>21848.79</v>
          </cell>
          <cell r="E88" t="b">
            <v>0</v>
          </cell>
        </row>
        <row r="89">
          <cell r="A89" t="str">
            <v>2640</v>
          </cell>
          <cell r="B89" t="str">
            <v>CASH-CHASE-WSC DISBURSEMENT</v>
          </cell>
          <cell r="C89" t="str">
            <v>BS</v>
          </cell>
          <cell r="D89">
            <v>-14.59</v>
          </cell>
          <cell r="E89" t="b">
            <v>0</v>
          </cell>
        </row>
        <row r="90">
          <cell r="A90" t="str">
            <v>2665</v>
          </cell>
          <cell r="B90" t="str">
            <v>CASH UNAPPLIED</v>
          </cell>
          <cell r="C90" t="str">
            <v>BS</v>
          </cell>
          <cell r="D90">
            <v>-2216.33</v>
          </cell>
          <cell r="E90" t="b">
            <v>0</v>
          </cell>
        </row>
        <row r="91">
          <cell r="A91" t="str">
            <v>2675</v>
          </cell>
          <cell r="B91" t="str">
            <v>A/R-CUSTOMER TRADE CC&amp;B</v>
          </cell>
          <cell r="C91" t="str">
            <v>BS</v>
          </cell>
          <cell r="D91">
            <v>325247.61</v>
          </cell>
          <cell r="E91" t="b">
            <v>0</v>
          </cell>
        </row>
        <row r="92">
          <cell r="A92" t="str">
            <v>2680</v>
          </cell>
          <cell r="B92" t="str">
            <v>A/R-CUSTOMER ACCRUAL</v>
          </cell>
          <cell r="C92" t="str">
            <v>BS</v>
          </cell>
          <cell r="D92">
            <v>216135</v>
          </cell>
          <cell r="E92" t="b">
            <v>0</v>
          </cell>
        </row>
        <row r="93">
          <cell r="A93" t="str">
            <v>2685</v>
          </cell>
          <cell r="B93" t="str">
            <v>A/R-CUSTOMER REFUNDS</v>
          </cell>
          <cell r="C93" t="str">
            <v>BS</v>
          </cell>
          <cell r="D93">
            <v>-8552.57</v>
          </cell>
          <cell r="E93" t="b">
            <v>0</v>
          </cell>
        </row>
        <row r="94">
          <cell r="A94" t="str">
            <v>2690</v>
          </cell>
          <cell r="B94" t="str">
            <v>ACCUM PROV UNCOLLECT ACCTS</v>
          </cell>
          <cell r="C94" t="str">
            <v>BS</v>
          </cell>
          <cell r="D94">
            <v>-71930.97</v>
          </cell>
          <cell r="E94" t="b">
            <v>0</v>
          </cell>
        </row>
        <row r="95">
          <cell r="A95" t="str">
            <v>2710</v>
          </cell>
          <cell r="B95" t="str">
            <v>A/R ASSOC COS</v>
          </cell>
          <cell r="C95" t="str">
            <v>BS</v>
          </cell>
          <cell r="D95">
            <v>-291543.51</v>
          </cell>
          <cell r="E95" t="b">
            <v>0</v>
          </cell>
        </row>
        <row r="96">
          <cell r="A96" t="str">
            <v>2775</v>
          </cell>
          <cell r="B96" t="str">
            <v>SPECIAL DEPOSITS</v>
          </cell>
          <cell r="C96" t="str">
            <v>BS</v>
          </cell>
          <cell r="D96">
            <v>20</v>
          </cell>
          <cell r="E96" t="b">
            <v>0</v>
          </cell>
        </row>
        <row r="97">
          <cell r="A97" t="str">
            <v>2785</v>
          </cell>
          <cell r="B97" t="str">
            <v>PREPAYMENTS</v>
          </cell>
          <cell r="C97" t="str">
            <v>BS</v>
          </cell>
          <cell r="D97">
            <v>0</v>
          </cell>
          <cell r="E97" t="b">
            <v>0</v>
          </cell>
        </row>
        <row r="98">
          <cell r="A98" t="str">
            <v>2795</v>
          </cell>
          <cell r="B98" t="str">
            <v>PREPAID REIMBURSEMENTS</v>
          </cell>
          <cell r="C98" t="str">
            <v>BS</v>
          </cell>
          <cell r="D98">
            <v>5307.49</v>
          </cell>
          <cell r="E98" t="b">
            <v>0</v>
          </cell>
        </row>
        <row r="99">
          <cell r="A99" t="str">
            <v>2855</v>
          </cell>
          <cell r="B99" t="str">
            <v>PRELIMINARY SURVEY</v>
          </cell>
          <cell r="C99" t="str">
            <v>BS</v>
          </cell>
          <cell r="D99">
            <v>127</v>
          </cell>
          <cell r="E99" t="b">
            <v>0</v>
          </cell>
        </row>
        <row r="100">
          <cell r="A100" t="str">
            <v>2920</v>
          </cell>
          <cell r="B100" t="str">
            <v>RATE CASE ACCUM AMORT</v>
          </cell>
          <cell r="C100" t="str">
            <v>BS</v>
          </cell>
          <cell r="D100">
            <v>0.01</v>
          </cell>
          <cell r="E100" t="b">
            <v>0</v>
          </cell>
        </row>
        <row r="101">
          <cell r="A101" t="str">
            <v>2930</v>
          </cell>
          <cell r="B101" t="str">
            <v>MISC REG ACCUM AMORT</v>
          </cell>
          <cell r="C101" t="str">
            <v>BS</v>
          </cell>
          <cell r="D101">
            <v>1158.28</v>
          </cell>
          <cell r="E101" t="b">
            <v>0</v>
          </cell>
        </row>
        <row r="102">
          <cell r="A102" t="str">
            <v>2960</v>
          </cell>
          <cell r="B102" t="str">
            <v>DEF CHGS-TANK MAINT&amp;REP WTR</v>
          </cell>
          <cell r="C102" t="str">
            <v>BS</v>
          </cell>
          <cell r="D102">
            <v>63645</v>
          </cell>
          <cell r="E102" t="b">
            <v>0</v>
          </cell>
        </row>
        <row r="103">
          <cell r="A103" t="str">
            <v>2965</v>
          </cell>
          <cell r="B103" t="str">
            <v>DEF CHGS-RELOCATION EXPENSES</v>
          </cell>
          <cell r="C103" t="str">
            <v>BS</v>
          </cell>
          <cell r="D103">
            <v>7406.24</v>
          </cell>
          <cell r="E103" t="b">
            <v>0</v>
          </cell>
        </row>
        <row r="104">
          <cell r="A104" t="str">
            <v>2980</v>
          </cell>
          <cell r="B104" t="str">
            <v>DEF CHGS-EMP FEES</v>
          </cell>
          <cell r="C104" t="str">
            <v>BS</v>
          </cell>
          <cell r="D104">
            <v>5341</v>
          </cell>
          <cell r="E104" t="b">
            <v>0</v>
          </cell>
        </row>
        <row r="105">
          <cell r="A105" t="str">
            <v>3005</v>
          </cell>
          <cell r="B105" t="str">
            <v>DEF CHGS-VOC TESTING</v>
          </cell>
          <cell r="C105" t="str">
            <v>BS</v>
          </cell>
          <cell r="D105">
            <v>47656.75</v>
          </cell>
          <cell r="E105" t="b">
            <v>0</v>
          </cell>
        </row>
        <row r="106">
          <cell r="A106" t="str">
            <v>3040</v>
          </cell>
          <cell r="B106" t="str">
            <v>DEF CHGS-TANK MAINT&amp;REP SWR</v>
          </cell>
          <cell r="C106" t="str">
            <v>BS</v>
          </cell>
          <cell r="D106">
            <v>33200</v>
          </cell>
          <cell r="E106" t="b">
            <v>0</v>
          </cell>
        </row>
        <row r="107">
          <cell r="A107" t="str">
            <v>3110</v>
          </cell>
          <cell r="B107" t="str">
            <v>AMORT - TANK MAINT&amp;REP WTR</v>
          </cell>
          <cell r="C107" t="str">
            <v>BS</v>
          </cell>
          <cell r="D107">
            <v>-49579</v>
          </cell>
          <cell r="E107" t="b">
            <v>0</v>
          </cell>
        </row>
        <row r="108">
          <cell r="A108" t="str">
            <v>3120</v>
          </cell>
          <cell r="B108" t="str">
            <v>AMORT - RELOCATION EXP</v>
          </cell>
          <cell r="C108" t="str">
            <v>BS</v>
          </cell>
          <cell r="D108">
            <v>-2512.0500000000002</v>
          </cell>
          <cell r="E108" t="b">
            <v>0</v>
          </cell>
        </row>
        <row r="109">
          <cell r="A109" t="str">
            <v>3135</v>
          </cell>
          <cell r="B109" t="str">
            <v>AMORT - EMPLOYEE FEES</v>
          </cell>
          <cell r="C109" t="str">
            <v>BS</v>
          </cell>
          <cell r="D109">
            <v>-59</v>
          </cell>
          <cell r="E109" t="b">
            <v>0</v>
          </cell>
        </row>
        <row r="110">
          <cell r="A110" t="str">
            <v>3160</v>
          </cell>
          <cell r="B110" t="str">
            <v>AMORT - VOC TESTING</v>
          </cell>
          <cell r="C110" t="str">
            <v>BS</v>
          </cell>
          <cell r="D110">
            <v>-29698.61</v>
          </cell>
          <cell r="E110" t="b">
            <v>0</v>
          </cell>
        </row>
        <row r="111">
          <cell r="A111" t="str">
            <v>3195</v>
          </cell>
          <cell r="B111" t="str">
            <v>AMORT - TANK MAINT&amp;REP SWR</v>
          </cell>
          <cell r="C111" t="str">
            <v>BS</v>
          </cell>
          <cell r="D111">
            <v>-31068</v>
          </cell>
          <cell r="E111" t="b">
            <v>0</v>
          </cell>
        </row>
        <row r="112">
          <cell r="A112" t="str">
            <v>3430</v>
          </cell>
          <cell r="B112" t="str">
            <v>CIAC-OTHER TANGIBLE PLT WATER</v>
          </cell>
          <cell r="C112" t="str">
            <v>BS</v>
          </cell>
          <cell r="D112">
            <v>-4994188.88</v>
          </cell>
          <cell r="E112" t="b">
            <v>0</v>
          </cell>
        </row>
        <row r="113">
          <cell r="A113" t="str">
            <v>3435</v>
          </cell>
          <cell r="B113" t="str">
            <v>CIAC-WATER-TAP</v>
          </cell>
          <cell r="C113" t="str">
            <v>BS</v>
          </cell>
          <cell r="D113">
            <v>-1149303.08</v>
          </cell>
          <cell r="E113" t="b">
            <v>0</v>
          </cell>
        </row>
        <row r="114">
          <cell r="A114" t="str">
            <v>3450</v>
          </cell>
          <cell r="B114" t="str">
            <v>CIAC-WTR PLT MOD FEE</v>
          </cell>
          <cell r="C114" t="str">
            <v>BS</v>
          </cell>
          <cell r="D114">
            <v>-179355</v>
          </cell>
          <cell r="E114" t="b">
            <v>0</v>
          </cell>
        </row>
        <row r="115">
          <cell r="A115" t="str">
            <v>3455</v>
          </cell>
          <cell r="B115" t="str">
            <v>CIAC-WTR PLT MTR FEE</v>
          </cell>
          <cell r="C115" t="str">
            <v>BS</v>
          </cell>
          <cell r="D115">
            <v>-33025</v>
          </cell>
          <cell r="E115" t="b">
            <v>0</v>
          </cell>
        </row>
        <row r="116">
          <cell r="A116" t="str">
            <v>3520</v>
          </cell>
          <cell r="B116" t="str">
            <v>CIAC-STRUCT/IMPRV GEN PLT</v>
          </cell>
          <cell r="C116" t="str">
            <v>BS</v>
          </cell>
          <cell r="D116">
            <v>-6128482.1799999997</v>
          </cell>
          <cell r="E116" t="b">
            <v>0</v>
          </cell>
        </row>
        <row r="117">
          <cell r="A117" t="str">
            <v>3705</v>
          </cell>
          <cell r="B117" t="str">
            <v>CIAC-SEWER-TAP</v>
          </cell>
          <cell r="C117" t="str">
            <v>BS</v>
          </cell>
          <cell r="D117">
            <v>-1060950.04</v>
          </cell>
          <cell r="E117" t="b">
            <v>0</v>
          </cell>
        </row>
        <row r="118">
          <cell r="A118" t="str">
            <v>3720</v>
          </cell>
          <cell r="B118" t="str">
            <v>CIAC-SWR PLT MOD FEE</v>
          </cell>
          <cell r="C118" t="str">
            <v>BS</v>
          </cell>
          <cell r="D118">
            <v>-262275</v>
          </cell>
          <cell r="E118" t="b">
            <v>0</v>
          </cell>
        </row>
        <row r="119">
          <cell r="A119" t="str">
            <v>3800</v>
          </cell>
          <cell r="B119" t="str">
            <v>ACC AMORT ORGANIZATION</v>
          </cell>
          <cell r="C119" t="str">
            <v>BS</v>
          </cell>
          <cell r="D119">
            <v>-3789.7</v>
          </cell>
          <cell r="E119" t="b">
            <v>0</v>
          </cell>
        </row>
        <row r="120">
          <cell r="A120" t="str">
            <v>3975</v>
          </cell>
          <cell r="B120" t="str">
            <v>ACC AMORT OTHER TANG PLT WATER</v>
          </cell>
          <cell r="C120" t="str">
            <v>BS</v>
          </cell>
          <cell r="D120">
            <v>1110012.94</v>
          </cell>
          <cell r="E120" t="b">
            <v>0</v>
          </cell>
        </row>
        <row r="121">
          <cell r="A121" t="str">
            <v>3980</v>
          </cell>
          <cell r="B121" t="str">
            <v>ACC AMORT WATER-CIAC TAP</v>
          </cell>
          <cell r="C121" t="str">
            <v>BS</v>
          </cell>
          <cell r="D121">
            <v>34955.230000000003</v>
          </cell>
          <cell r="E121" t="b">
            <v>0</v>
          </cell>
        </row>
        <row r="122">
          <cell r="A122" t="str">
            <v>4000</v>
          </cell>
          <cell r="B122" t="str">
            <v>ACC AMORT WTR PLT MOD FEE-NC</v>
          </cell>
          <cell r="C122" t="str">
            <v>BS</v>
          </cell>
          <cell r="D122">
            <v>3094.26</v>
          </cell>
          <cell r="E122" t="b">
            <v>0</v>
          </cell>
        </row>
        <row r="123">
          <cell r="A123" t="str">
            <v>4005</v>
          </cell>
          <cell r="B123" t="str">
            <v>ACC AMORT WTR PLT MTR FEE-NC</v>
          </cell>
          <cell r="C123" t="str">
            <v>BS</v>
          </cell>
          <cell r="D123">
            <v>574.28</v>
          </cell>
          <cell r="E123" t="b">
            <v>0</v>
          </cell>
        </row>
        <row r="124">
          <cell r="A124" t="str">
            <v>4030</v>
          </cell>
          <cell r="B124" t="str">
            <v>ACC AMORT ORGANIZATION</v>
          </cell>
          <cell r="C124" t="str">
            <v>BS</v>
          </cell>
          <cell r="D124">
            <v>0</v>
          </cell>
          <cell r="E124" t="b">
            <v>0</v>
          </cell>
        </row>
        <row r="125">
          <cell r="A125" t="str">
            <v>4070</v>
          </cell>
          <cell r="B125" t="str">
            <v>ACC AMORTSTRUCT/IMPRV GEN PLT</v>
          </cell>
          <cell r="C125" t="str">
            <v>BS</v>
          </cell>
          <cell r="D125">
            <v>1522574.99</v>
          </cell>
          <cell r="E125" t="b">
            <v>0</v>
          </cell>
        </row>
        <row r="126">
          <cell r="A126" t="str">
            <v>4265</v>
          </cell>
          <cell r="B126" t="str">
            <v>ACC AMORT SEWER-TAP</v>
          </cell>
          <cell r="C126" t="str">
            <v>BS</v>
          </cell>
          <cell r="D126">
            <v>26182.34</v>
          </cell>
          <cell r="E126" t="b">
            <v>0</v>
          </cell>
        </row>
        <row r="127">
          <cell r="A127" t="str">
            <v>4280</v>
          </cell>
          <cell r="B127" t="str">
            <v>ACC AMORT SWR PLT MOD FEE-NC</v>
          </cell>
          <cell r="C127" t="str">
            <v>BS</v>
          </cell>
          <cell r="D127">
            <v>4561.0200000000004</v>
          </cell>
          <cell r="E127" t="b">
            <v>0</v>
          </cell>
        </row>
        <row r="128">
          <cell r="A128" t="str">
            <v>4369</v>
          </cell>
          <cell r="B128" t="str">
            <v>DEF FED TAX - CIAC PRE 1987</v>
          </cell>
          <cell r="C128" t="str">
            <v>BS</v>
          </cell>
          <cell r="D128">
            <v>75068</v>
          </cell>
          <cell r="E128" t="b">
            <v>0</v>
          </cell>
        </row>
        <row r="129">
          <cell r="A129" t="str">
            <v>4371</v>
          </cell>
          <cell r="B129" t="str">
            <v>DEF FED TAX - TAP FEE POST 2000</v>
          </cell>
          <cell r="C129" t="str">
            <v>BS</v>
          </cell>
          <cell r="D129">
            <v>694298</v>
          </cell>
          <cell r="E129" t="b">
            <v>0</v>
          </cell>
        </row>
        <row r="130">
          <cell r="A130" t="str">
            <v>4377</v>
          </cell>
          <cell r="B130" t="str">
            <v>DEF FED TAX - DEF MAINT</v>
          </cell>
          <cell r="C130" t="str">
            <v>BS</v>
          </cell>
          <cell r="D130">
            <v>-20325</v>
          </cell>
          <cell r="E130" t="b">
            <v>0</v>
          </cell>
        </row>
        <row r="131">
          <cell r="A131" t="str">
            <v>4383</v>
          </cell>
          <cell r="B131" t="str">
            <v>DEF FED TAX - ORGN EXP</v>
          </cell>
          <cell r="C131" t="str">
            <v>BS</v>
          </cell>
          <cell r="D131">
            <v>-75212</v>
          </cell>
          <cell r="E131" t="b">
            <v>0</v>
          </cell>
        </row>
        <row r="132">
          <cell r="A132" t="str">
            <v>4385</v>
          </cell>
          <cell r="B132" t="str">
            <v>DEF FED TAX - BAD DEBT</v>
          </cell>
          <cell r="C132" t="str">
            <v>BS</v>
          </cell>
          <cell r="D132">
            <v>48776</v>
          </cell>
          <cell r="E132" t="b">
            <v>0</v>
          </cell>
        </row>
        <row r="133">
          <cell r="A133" t="str">
            <v>4387</v>
          </cell>
          <cell r="B133" t="str">
            <v>DEF FED TAX - DEPRECIATION</v>
          </cell>
          <cell r="C133" t="str">
            <v>BS</v>
          </cell>
          <cell r="D133">
            <v>-1318655</v>
          </cell>
          <cell r="E133" t="b">
            <v>0</v>
          </cell>
        </row>
        <row r="134">
          <cell r="A134" t="str">
            <v>4419</v>
          </cell>
          <cell r="B134" t="str">
            <v>DEF ST TAX - CIAC PRE 1987</v>
          </cell>
          <cell r="C134" t="str">
            <v>BS</v>
          </cell>
          <cell r="D134">
            <v>18331</v>
          </cell>
          <cell r="E134" t="b">
            <v>0</v>
          </cell>
        </row>
        <row r="135">
          <cell r="A135" t="str">
            <v>4421</v>
          </cell>
          <cell r="B135" t="str">
            <v>DEF ST TAX - TAP FEE POST 2000</v>
          </cell>
          <cell r="C135" t="str">
            <v>BS</v>
          </cell>
          <cell r="D135">
            <v>153686</v>
          </cell>
          <cell r="E135" t="b">
            <v>0</v>
          </cell>
        </row>
        <row r="136">
          <cell r="A136" t="str">
            <v>4427</v>
          </cell>
          <cell r="B136" t="str">
            <v>DEF ST TAX - DEF MAINT</v>
          </cell>
          <cell r="C136" t="str">
            <v>BS</v>
          </cell>
          <cell r="D136">
            <v>-4431</v>
          </cell>
          <cell r="E136" t="b">
            <v>0</v>
          </cell>
        </row>
        <row r="137">
          <cell r="A137" t="str">
            <v>4433</v>
          </cell>
          <cell r="B137" t="str">
            <v>DEF ST TAX - ORGN EXP</v>
          </cell>
          <cell r="C137" t="str">
            <v>BS</v>
          </cell>
          <cell r="D137">
            <v>-488</v>
          </cell>
          <cell r="E137" t="b">
            <v>0</v>
          </cell>
        </row>
        <row r="138">
          <cell r="A138" t="str">
            <v>4435</v>
          </cell>
          <cell r="B138" t="str">
            <v>DEF ST TAX - BAD DEBT</v>
          </cell>
          <cell r="C138" t="str">
            <v>BS</v>
          </cell>
          <cell r="D138">
            <v>-191</v>
          </cell>
          <cell r="E138" t="b">
            <v>0</v>
          </cell>
        </row>
        <row r="139">
          <cell r="A139" t="str">
            <v>4437</v>
          </cell>
          <cell r="B139" t="str">
            <v>DEF ST TAX - DEPRECIATION</v>
          </cell>
          <cell r="C139" t="str">
            <v>BS</v>
          </cell>
          <cell r="D139">
            <v>-245103</v>
          </cell>
          <cell r="E139" t="b">
            <v>0</v>
          </cell>
        </row>
        <row r="140">
          <cell r="A140" t="str">
            <v>4515</v>
          </cell>
          <cell r="B140" t="str">
            <v>A/P TRADE</v>
          </cell>
          <cell r="C140" t="str">
            <v>BS</v>
          </cell>
          <cell r="D140">
            <v>-100763.32</v>
          </cell>
          <cell r="E140" t="b">
            <v>0</v>
          </cell>
        </row>
        <row r="141">
          <cell r="A141" t="str">
            <v>4525</v>
          </cell>
          <cell r="B141" t="str">
            <v>A/P TRADE - ACCRUAL</v>
          </cell>
          <cell r="C141" t="str">
            <v>BS</v>
          </cell>
          <cell r="D141">
            <v>-22838.400000000001</v>
          </cell>
          <cell r="E141" t="b">
            <v>0</v>
          </cell>
        </row>
        <row r="142">
          <cell r="A142" t="str">
            <v>4527</v>
          </cell>
          <cell r="B142" t="str">
            <v>A/P TRADE - RECD NOT VOUCHERED</v>
          </cell>
          <cell r="C142" t="str">
            <v>BS</v>
          </cell>
          <cell r="D142">
            <v>-84617.77</v>
          </cell>
          <cell r="E142" t="b">
            <v>0</v>
          </cell>
        </row>
        <row r="143">
          <cell r="A143" t="str">
            <v>4535</v>
          </cell>
          <cell r="B143" t="str">
            <v>A/P-ASSOC COMPANIES</v>
          </cell>
          <cell r="C143" t="str">
            <v>BS</v>
          </cell>
          <cell r="D143">
            <v>12229199.16</v>
          </cell>
          <cell r="E143" t="b">
            <v>0</v>
          </cell>
        </row>
        <row r="144">
          <cell r="A144" t="str">
            <v>4545</v>
          </cell>
          <cell r="B144" t="str">
            <v>A/P MISCELLANEOUS</v>
          </cell>
          <cell r="C144" t="str">
            <v>BS</v>
          </cell>
          <cell r="D144">
            <v>194180.94</v>
          </cell>
          <cell r="E144" t="b">
            <v>0</v>
          </cell>
        </row>
        <row r="145">
          <cell r="A145" t="str">
            <v>4565</v>
          </cell>
          <cell r="B145" t="str">
            <v>ADVANCES FROM UTILITIES INC</v>
          </cell>
          <cell r="C145" t="str">
            <v>BS</v>
          </cell>
          <cell r="D145">
            <v>-8918414.7899999991</v>
          </cell>
          <cell r="E145" t="b">
            <v>0</v>
          </cell>
        </row>
        <row r="146">
          <cell r="A146" t="str">
            <v>4595</v>
          </cell>
          <cell r="B146" t="str">
            <v>CUSTOMER DEPOSITS</v>
          </cell>
          <cell r="C146" t="str">
            <v>BS</v>
          </cell>
          <cell r="D146">
            <v>-91705</v>
          </cell>
          <cell r="E146" t="b">
            <v>0</v>
          </cell>
        </row>
        <row r="147">
          <cell r="A147" t="str">
            <v>4612</v>
          </cell>
          <cell r="B147" t="str">
            <v>ACCRUED TAXES GENERAL</v>
          </cell>
          <cell r="C147" t="str">
            <v>BS</v>
          </cell>
          <cell r="D147">
            <v>-4936.16</v>
          </cell>
          <cell r="E147" t="b">
            <v>0</v>
          </cell>
        </row>
        <row r="148">
          <cell r="A148" t="str">
            <v>4614</v>
          </cell>
          <cell r="B148" t="str">
            <v>ACCRUED GROSS RECEIPT TAX</v>
          </cell>
          <cell r="C148" t="str">
            <v>BS</v>
          </cell>
          <cell r="D148">
            <v>-34276</v>
          </cell>
          <cell r="E148" t="b">
            <v>0</v>
          </cell>
        </row>
        <row r="149">
          <cell r="A149" t="str">
            <v>4630</v>
          </cell>
          <cell r="B149" t="str">
            <v>ACCRUED PERS PROP &amp; ICT TAX</v>
          </cell>
          <cell r="C149" t="str">
            <v>BS</v>
          </cell>
          <cell r="D149">
            <v>-1800</v>
          </cell>
          <cell r="E149" t="b">
            <v>0</v>
          </cell>
        </row>
        <row r="150">
          <cell r="A150" t="str">
            <v>4634</v>
          </cell>
          <cell r="B150" t="str">
            <v>ACCRUED SALES TAX</v>
          </cell>
          <cell r="C150" t="str">
            <v>BS</v>
          </cell>
          <cell r="D150">
            <v>-64.099999999999994</v>
          </cell>
          <cell r="E150" t="b">
            <v>0</v>
          </cell>
        </row>
        <row r="151">
          <cell r="A151" t="str">
            <v>4661</v>
          </cell>
          <cell r="B151" t="str">
            <v>ACCRUED ST INCOME TAX</v>
          </cell>
          <cell r="C151" t="str">
            <v>BS</v>
          </cell>
          <cell r="D151">
            <v>74448</v>
          </cell>
          <cell r="E151" t="b">
            <v>0</v>
          </cell>
        </row>
        <row r="152">
          <cell r="A152" t="str">
            <v>4685</v>
          </cell>
          <cell r="B152" t="str">
            <v>ACCRUED CUST DEP INTEREST</v>
          </cell>
          <cell r="C152" t="str">
            <v>BS</v>
          </cell>
          <cell r="D152">
            <v>-19570.3</v>
          </cell>
          <cell r="E152" t="b">
            <v>0</v>
          </cell>
        </row>
        <row r="153">
          <cell r="A153" t="str">
            <v>4715</v>
          </cell>
          <cell r="B153" t="str">
            <v>DEFERRED REVENUE</v>
          </cell>
          <cell r="C153" t="str">
            <v>BS</v>
          </cell>
          <cell r="D153">
            <v>-55535</v>
          </cell>
          <cell r="E153" t="b">
            <v>0</v>
          </cell>
        </row>
        <row r="154">
          <cell r="A154" t="str">
            <v>4735</v>
          </cell>
          <cell r="B154" t="str">
            <v>PAYABLE TO DEVELOPER</v>
          </cell>
          <cell r="C154" t="str">
            <v>BS</v>
          </cell>
          <cell r="D154">
            <v>-96778.83</v>
          </cell>
          <cell r="E154" t="b">
            <v>0</v>
          </cell>
        </row>
        <row r="155">
          <cell r="A155" t="str">
            <v>4780</v>
          </cell>
          <cell r="B155" t="str">
            <v>PAID IN CAPITAL</v>
          </cell>
          <cell r="C155" t="str">
            <v>BS</v>
          </cell>
          <cell r="D155">
            <v>-2600000</v>
          </cell>
          <cell r="E155" t="b">
            <v>0</v>
          </cell>
        </row>
        <row r="156">
          <cell r="A156" t="str">
            <v>4785</v>
          </cell>
          <cell r="B156" t="str">
            <v>MISC PAID IN CAPITAL</v>
          </cell>
          <cell r="C156" t="str">
            <v>BS</v>
          </cell>
          <cell r="D156">
            <v>-2766343.12</v>
          </cell>
          <cell r="E156" t="b">
            <v>0</v>
          </cell>
        </row>
        <row r="157">
          <cell r="A157" t="str">
            <v>4998</v>
          </cell>
          <cell r="B157" t="str">
            <v>RETAINED EARN-PRIOR YEARS</v>
          </cell>
          <cell r="C157" t="str">
            <v>BS</v>
          </cell>
          <cell r="D157">
            <v>-4683394.33</v>
          </cell>
          <cell r="E157" t="b">
            <v>0</v>
          </cell>
        </row>
        <row r="158">
          <cell r="A158" t="str">
            <v>5025</v>
          </cell>
          <cell r="B158" t="str">
            <v>WATER REVENUE-RESIDENTIAL</v>
          </cell>
          <cell r="C158" t="str">
            <v>IS</v>
          </cell>
          <cell r="D158">
            <v>-1722662.95</v>
          </cell>
          <cell r="E158" t="b">
            <v>0</v>
          </cell>
        </row>
        <row r="159">
          <cell r="A159" t="str">
            <v>5030</v>
          </cell>
          <cell r="B159" t="str">
            <v>WATER REVENUE-ACCRUALS</v>
          </cell>
          <cell r="C159" t="str">
            <v>IS</v>
          </cell>
          <cell r="D159">
            <v>-1433</v>
          </cell>
          <cell r="E159" t="b">
            <v>0</v>
          </cell>
        </row>
        <row r="160">
          <cell r="A160" t="str">
            <v>5035</v>
          </cell>
          <cell r="B160" t="str">
            <v>WATER REVENUE-COMMERCIAL</v>
          </cell>
          <cell r="C160" t="str">
            <v>IS</v>
          </cell>
          <cell r="D160">
            <v>-141408.35999999999</v>
          </cell>
          <cell r="E160" t="b">
            <v>0</v>
          </cell>
        </row>
        <row r="161">
          <cell r="A161" t="str">
            <v>5100</v>
          </cell>
          <cell r="B161" t="str">
            <v>SEWER REVENUE-RESIDENTIAL</v>
          </cell>
          <cell r="C161" t="str">
            <v>IS</v>
          </cell>
          <cell r="D161">
            <v>-969752.58</v>
          </cell>
          <cell r="E161" t="b">
            <v>0</v>
          </cell>
        </row>
        <row r="162">
          <cell r="A162" t="str">
            <v>5105</v>
          </cell>
          <cell r="B162" t="str">
            <v>SEWER REVENUE-ACCRUALS</v>
          </cell>
          <cell r="C162" t="str">
            <v>IS</v>
          </cell>
          <cell r="D162">
            <v>5887</v>
          </cell>
          <cell r="E162" t="b">
            <v>0</v>
          </cell>
        </row>
        <row r="163">
          <cell r="A163" t="str">
            <v>5110</v>
          </cell>
          <cell r="B163" t="str">
            <v>SEWER REVENUE-COMMERCIAL</v>
          </cell>
          <cell r="C163" t="str">
            <v>IS</v>
          </cell>
          <cell r="D163">
            <v>-135811.04</v>
          </cell>
          <cell r="E163" t="b">
            <v>0</v>
          </cell>
        </row>
        <row r="164">
          <cell r="A164" t="str">
            <v>5265</v>
          </cell>
          <cell r="B164" t="str">
            <v>FORFEITED DISCOUNTS</v>
          </cell>
          <cell r="C164" t="str">
            <v>IS</v>
          </cell>
          <cell r="D164">
            <v>-11600.3</v>
          </cell>
          <cell r="E164" t="b">
            <v>0</v>
          </cell>
        </row>
        <row r="165">
          <cell r="A165" t="str">
            <v>5270</v>
          </cell>
          <cell r="B165" t="str">
            <v>MISC SERVICE REVENUE</v>
          </cell>
          <cell r="C165" t="str">
            <v>IS</v>
          </cell>
          <cell r="D165">
            <v>-51128.160000000003</v>
          </cell>
          <cell r="E165" t="b">
            <v>0</v>
          </cell>
        </row>
        <row r="166">
          <cell r="A166" t="str">
            <v>5455</v>
          </cell>
          <cell r="B166" t="str">
            <v>PURCHASED SEWER TREATMENT</v>
          </cell>
          <cell r="C166" t="str">
            <v>IS</v>
          </cell>
          <cell r="D166">
            <v>161100</v>
          </cell>
          <cell r="E166" t="b">
            <v>0</v>
          </cell>
        </row>
        <row r="167">
          <cell r="A167" t="str">
            <v>5460</v>
          </cell>
          <cell r="B167" t="str">
            <v>PURCHASED SEWER - BILLINGS</v>
          </cell>
          <cell r="C167" t="str">
            <v>IS</v>
          </cell>
          <cell r="D167">
            <v>-152144.29999999999</v>
          </cell>
          <cell r="E167" t="b">
            <v>0</v>
          </cell>
        </row>
        <row r="168">
          <cell r="A168" t="str">
            <v>5465</v>
          </cell>
          <cell r="B168" t="str">
            <v>ELEC PWR - WATER SYSTEM</v>
          </cell>
          <cell r="C168" t="str">
            <v>IS</v>
          </cell>
          <cell r="D168">
            <v>166203.19</v>
          </cell>
          <cell r="E168" t="b">
            <v>0</v>
          </cell>
        </row>
        <row r="169">
          <cell r="A169" t="str">
            <v>5470</v>
          </cell>
          <cell r="B169" t="str">
            <v>ELEC PWR - SWR SYSTEM</v>
          </cell>
          <cell r="C169" t="str">
            <v>IS</v>
          </cell>
          <cell r="D169">
            <v>151512.17000000001</v>
          </cell>
          <cell r="E169" t="b">
            <v>0</v>
          </cell>
        </row>
        <row r="170">
          <cell r="A170" t="str">
            <v>5480</v>
          </cell>
          <cell r="B170" t="str">
            <v>CHLORINE</v>
          </cell>
          <cell r="C170" t="str">
            <v>IS</v>
          </cell>
          <cell r="D170">
            <v>20993.919999999998</v>
          </cell>
          <cell r="E170" t="b">
            <v>0</v>
          </cell>
        </row>
        <row r="171">
          <cell r="A171" t="str">
            <v>5485</v>
          </cell>
          <cell r="B171" t="str">
            <v>ODOR CONTROL CHEMICALS</v>
          </cell>
          <cell r="C171" t="str">
            <v>IS</v>
          </cell>
          <cell r="D171">
            <v>1335.2</v>
          </cell>
          <cell r="E171" t="b">
            <v>0</v>
          </cell>
        </row>
        <row r="172">
          <cell r="A172" t="str">
            <v>5490</v>
          </cell>
          <cell r="B172" t="str">
            <v>OTHER TREATMENT CHEMICALS</v>
          </cell>
          <cell r="C172" t="str">
            <v>IS</v>
          </cell>
          <cell r="D172">
            <v>66984</v>
          </cell>
          <cell r="E172" t="b">
            <v>0</v>
          </cell>
        </row>
        <row r="173">
          <cell r="A173" t="str">
            <v>5495</v>
          </cell>
          <cell r="B173" t="str">
            <v>METER READING</v>
          </cell>
          <cell r="C173" t="str">
            <v>IS</v>
          </cell>
          <cell r="D173">
            <v>42094.78</v>
          </cell>
          <cell r="E173" t="b">
            <v>0</v>
          </cell>
        </row>
        <row r="174">
          <cell r="A174" t="str">
            <v>5505</v>
          </cell>
          <cell r="B174" t="str">
            <v>AGENCY EXPENSE</v>
          </cell>
          <cell r="C174" t="str">
            <v>IS</v>
          </cell>
          <cell r="D174">
            <v>797.96</v>
          </cell>
          <cell r="E174" t="b">
            <v>0</v>
          </cell>
        </row>
        <row r="175">
          <cell r="A175" t="str">
            <v>5510</v>
          </cell>
          <cell r="B175" t="str">
            <v>UNCOLLECTIBLE ACCOUNTS</v>
          </cell>
          <cell r="C175" t="str">
            <v>IS</v>
          </cell>
          <cell r="D175">
            <v>10423.36</v>
          </cell>
          <cell r="E175" t="b">
            <v>0</v>
          </cell>
        </row>
        <row r="176">
          <cell r="A176" t="str">
            <v>5525</v>
          </cell>
          <cell r="B176" t="str">
            <v>BILL STOCK</v>
          </cell>
          <cell r="C176" t="str">
            <v>IS</v>
          </cell>
          <cell r="D176">
            <v>2279</v>
          </cell>
          <cell r="E176" t="b">
            <v>0</v>
          </cell>
        </row>
        <row r="177">
          <cell r="A177" t="str">
            <v>5530</v>
          </cell>
          <cell r="B177" t="str">
            <v>BILLING COMPUTER SUPPLIES</v>
          </cell>
          <cell r="C177" t="str">
            <v>IS</v>
          </cell>
          <cell r="D177">
            <v>1178</v>
          </cell>
          <cell r="E177" t="b">
            <v>0</v>
          </cell>
        </row>
        <row r="178">
          <cell r="A178" t="str">
            <v>5535</v>
          </cell>
          <cell r="B178" t="str">
            <v>BILLING ENVELOPES</v>
          </cell>
          <cell r="C178" t="str">
            <v>IS</v>
          </cell>
          <cell r="D178">
            <v>5337</v>
          </cell>
          <cell r="E178" t="b">
            <v>0</v>
          </cell>
        </row>
        <row r="179">
          <cell r="A179" t="str">
            <v>5540</v>
          </cell>
          <cell r="B179" t="str">
            <v>BILLING POSTAGE</v>
          </cell>
          <cell r="C179" t="str">
            <v>IS</v>
          </cell>
          <cell r="D179">
            <v>39424</v>
          </cell>
          <cell r="E179" t="b">
            <v>0</v>
          </cell>
        </row>
        <row r="180">
          <cell r="A180" t="str">
            <v>5545</v>
          </cell>
          <cell r="B180" t="str">
            <v>CUSTOMER SERVICE PRINTING</v>
          </cell>
          <cell r="C180" t="str">
            <v>IS</v>
          </cell>
          <cell r="D180">
            <v>1169.1500000000001</v>
          </cell>
          <cell r="E180" t="b">
            <v>0</v>
          </cell>
        </row>
        <row r="181">
          <cell r="A181" t="str">
            <v>5625</v>
          </cell>
          <cell r="B181" t="str">
            <v>401K/ESOP CONTRIBUTIONS</v>
          </cell>
          <cell r="C181" t="str">
            <v>IS</v>
          </cell>
          <cell r="D181">
            <v>20172</v>
          </cell>
          <cell r="E181" t="b">
            <v>0</v>
          </cell>
        </row>
        <row r="182">
          <cell r="A182" t="str">
            <v>5630</v>
          </cell>
          <cell r="B182" t="str">
            <v>DENTAL PREMIUMS</v>
          </cell>
          <cell r="C182" t="str">
            <v>IS</v>
          </cell>
          <cell r="D182">
            <v>440</v>
          </cell>
          <cell r="E182" t="b">
            <v>0</v>
          </cell>
        </row>
        <row r="183">
          <cell r="A183" t="str">
            <v>5635</v>
          </cell>
          <cell r="B183" t="str">
            <v>DENTAL INS REIMBURSEMENTS</v>
          </cell>
          <cell r="C183" t="str">
            <v>IS</v>
          </cell>
          <cell r="D183">
            <v>2994</v>
          </cell>
          <cell r="E183" t="b">
            <v>0</v>
          </cell>
        </row>
        <row r="184">
          <cell r="A184" t="str">
            <v>5640</v>
          </cell>
          <cell r="B184" t="str">
            <v>EMP PENSIONS &amp; BENEFITS</v>
          </cell>
          <cell r="C184" t="str">
            <v>IS</v>
          </cell>
          <cell r="D184">
            <v>7</v>
          </cell>
          <cell r="E184" t="b">
            <v>0</v>
          </cell>
        </row>
        <row r="185">
          <cell r="A185" t="str">
            <v>5645</v>
          </cell>
          <cell r="B185" t="str">
            <v>EMPLOYEE INS DEDUCTIONS</v>
          </cell>
          <cell r="C185" t="str">
            <v>IS</v>
          </cell>
          <cell r="D185">
            <v>-10059</v>
          </cell>
          <cell r="E185" t="b">
            <v>0</v>
          </cell>
        </row>
        <row r="186">
          <cell r="A186" t="str">
            <v>5650</v>
          </cell>
          <cell r="B186" t="str">
            <v>HEALTH COSTS &amp; OTHER</v>
          </cell>
          <cell r="C186" t="str">
            <v>IS</v>
          </cell>
          <cell r="D186">
            <v>821</v>
          </cell>
          <cell r="E186" t="b">
            <v>0</v>
          </cell>
        </row>
        <row r="187">
          <cell r="A187" t="str">
            <v>5655</v>
          </cell>
          <cell r="B187" t="str">
            <v>HEALTH INS REIMBURSEMENTS</v>
          </cell>
          <cell r="C187" t="str">
            <v>IS</v>
          </cell>
          <cell r="D187">
            <v>97118</v>
          </cell>
          <cell r="E187" t="b">
            <v>0</v>
          </cell>
        </row>
        <row r="188">
          <cell r="A188" t="str">
            <v>5660</v>
          </cell>
          <cell r="B188" t="str">
            <v>OTHER EMP PENSION/BENEFITS</v>
          </cell>
          <cell r="C188" t="str">
            <v>IS</v>
          </cell>
          <cell r="D188">
            <v>10012.34</v>
          </cell>
          <cell r="E188" t="b">
            <v>0</v>
          </cell>
        </row>
        <row r="189">
          <cell r="A189" t="str">
            <v>5665</v>
          </cell>
          <cell r="B189" t="str">
            <v>PENSION CONTRIBUTIONS</v>
          </cell>
          <cell r="C189" t="str">
            <v>IS</v>
          </cell>
          <cell r="D189">
            <v>15207</v>
          </cell>
          <cell r="E189" t="b">
            <v>0</v>
          </cell>
        </row>
        <row r="190">
          <cell r="A190" t="str">
            <v>5670</v>
          </cell>
          <cell r="B190" t="str">
            <v>TERM LIFE INS</v>
          </cell>
          <cell r="C190" t="str">
            <v>IS</v>
          </cell>
          <cell r="D190">
            <v>1426</v>
          </cell>
          <cell r="E190" t="b">
            <v>0</v>
          </cell>
        </row>
        <row r="191">
          <cell r="A191" t="str">
            <v>5675</v>
          </cell>
          <cell r="B191" t="str">
            <v>TERM LIFE INS-OPT</v>
          </cell>
          <cell r="C191" t="str">
            <v>IS</v>
          </cell>
          <cell r="D191">
            <v>24</v>
          </cell>
          <cell r="E191" t="b">
            <v>0</v>
          </cell>
        </row>
        <row r="192">
          <cell r="A192" t="str">
            <v>5680</v>
          </cell>
          <cell r="B192" t="str">
            <v>DEPEND LIFE INS-OPT</v>
          </cell>
          <cell r="C192" t="str">
            <v>IS</v>
          </cell>
          <cell r="D192">
            <v>2</v>
          </cell>
          <cell r="E192" t="b">
            <v>0</v>
          </cell>
        </row>
        <row r="193">
          <cell r="A193" t="str">
            <v>5690</v>
          </cell>
          <cell r="B193" t="str">
            <v>TUITION</v>
          </cell>
          <cell r="C193" t="str">
            <v>IS</v>
          </cell>
          <cell r="D193">
            <v>564</v>
          </cell>
          <cell r="E193" t="b">
            <v>0</v>
          </cell>
        </row>
        <row r="194">
          <cell r="A194" t="str">
            <v>5715</v>
          </cell>
          <cell r="B194" t="str">
            <v>INSURANCE-OTHER</v>
          </cell>
          <cell r="C194" t="str">
            <v>IS</v>
          </cell>
          <cell r="D194">
            <v>36266</v>
          </cell>
          <cell r="E194" t="b">
            <v>0</v>
          </cell>
        </row>
        <row r="195">
          <cell r="A195" t="str">
            <v>5735</v>
          </cell>
          <cell r="B195" t="str">
            <v>COMPUTER MAINTENANCE</v>
          </cell>
          <cell r="C195" t="str">
            <v>IS</v>
          </cell>
          <cell r="D195">
            <v>38458</v>
          </cell>
          <cell r="E195" t="b">
            <v>0</v>
          </cell>
        </row>
        <row r="196">
          <cell r="A196" t="str">
            <v>5740</v>
          </cell>
          <cell r="B196" t="str">
            <v>COMPUTER SUPPLIES</v>
          </cell>
          <cell r="C196" t="str">
            <v>IS</v>
          </cell>
          <cell r="D196">
            <v>1709</v>
          </cell>
          <cell r="E196" t="b">
            <v>0</v>
          </cell>
        </row>
        <row r="197">
          <cell r="A197" t="str">
            <v>5745</v>
          </cell>
          <cell r="B197" t="str">
            <v>COMPUTER AMORT &amp; PROG COST</v>
          </cell>
          <cell r="C197" t="str">
            <v>IS</v>
          </cell>
          <cell r="D197">
            <v>5052</v>
          </cell>
          <cell r="E197" t="b">
            <v>0</v>
          </cell>
        </row>
        <row r="198">
          <cell r="A198" t="str">
            <v>5750</v>
          </cell>
          <cell r="B198" t="str">
            <v>INTERNET SUPPLIER</v>
          </cell>
          <cell r="C198" t="str">
            <v>IS</v>
          </cell>
          <cell r="D198">
            <v>2311</v>
          </cell>
          <cell r="E198" t="b">
            <v>0</v>
          </cell>
        </row>
        <row r="199">
          <cell r="A199" t="str">
            <v>5755</v>
          </cell>
          <cell r="B199" t="str">
            <v>MICROFILMING</v>
          </cell>
          <cell r="C199" t="str">
            <v>IS</v>
          </cell>
          <cell r="D199">
            <v>409</v>
          </cell>
          <cell r="E199" t="b">
            <v>0</v>
          </cell>
        </row>
        <row r="200">
          <cell r="A200" t="str">
            <v>5760</v>
          </cell>
          <cell r="B200" t="str">
            <v>WEBSITE DEVELOPMENT</v>
          </cell>
          <cell r="C200" t="str">
            <v>IS</v>
          </cell>
          <cell r="D200">
            <v>988</v>
          </cell>
          <cell r="E200" t="b">
            <v>0</v>
          </cell>
        </row>
        <row r="201">
          <cell r="A201" t="str">
            <v>5790</v>
          </cell>
          <cell r="B201" t="str">
            <v>BANK SERVICE CHARGE</v>
          </cell>
          <cell r="C201" t="str">
            <v>IS</v>
          </cell>
          <cell r="D201">
            <v>12495</v>
          </cell>
          <cell r="E201" t="b">
            <v>0</v>
          </cell>
        </row>
        <row r="202">
          <cell r="A202" t="str">
            <v>5800</v>
          </cell>
          <cell r="B202" t="str">
            <v>LETTER OF CREDIT FEE</v>
          </cell>
          <cell r="C202" t="str">
            <v>IS</v>
          </cell>
          <cell r="D202">
            <v>40105.33</v>
          </cell>
          <cell r="E202" t="b">
            <v>0</v>
          </cell>
        </row>
        <row r="203">
          <cell r="A203" t="str">
            <v>5810</v>
          </cell>
          <cell r="B203" t="str">
            <v>MEMBERSHIPS</v>
          </cell>
          <cell r="C203" t="str">
            <v>IS</v>
          </cell>
          <cell r="D203">
            <v>2421</v>
          </cell>
          <cell r="E203" t="b">
            <v>0</v>
          </cell>
        </row>
        <row r="204">
          <cell r="A204" t="str">
            <v>5820</v>
          </cell>
          <cell r="B204" t="str">
            <v>TRAINING EXPENSE</v>
          </cell>
          <cell r="C204" t="str">
            <v>IS</v>
          </cell>
          <cell r="D204">
            <v>6550.84</v>
          </cell>
          <cell r="E204" t="b">
            <v>0</v>
          </cell>
        </row>
        <row r="205">
          <cell r="A205" t="str">
            <v>5825</v>
          </cell>
          <cell r="B205" t="str">
            <v>OTHER MISC EXPENSE</v>
          </cell>
          <cell r="C205" t="str">
            <v>IS</v>
          </cell>
          <cell r="D205">
            <v>7774.72</v>
          </cell>
          <cell r="E205" t="b">
            <v>0</v>
          </cell>
        </row>
        <row r="206">
          <cell r="A206" t="str">
            <v>5855</v>
          </cell>
          <cell r="B206" t="str">
            <v>ANSWERING SERVICE</v>
          </cell>
          <cell r="C206" t="str">
            <v>IS</v>
          </cell>
          <cell r="D206">
            <v>3809</v>
          </cell>
          <cell r="E206" t="b">
            <v>0</v>
          </cell>
        </row>
        <row r="207">
          <cell r="A207" t="str">
            <v>5860</v>
          </cell>
          <cell r="B207" t="str">
            <v>CLEANING SUPPLIES</v>
          </cell>
          <cell r="C207" t="str">
            <v>IS</v>
          </cell>
          <cell r="D207">
            <v>276.19</v>
          </cell>
          <cell r="E207" t="b">
            <v>0</v>
          </cell>
        </row>
        <row r="208">
          <cell r="A208" t="str">
            <v>5865</v>
          </cell>
          <cell r="B208" t="str">
            <v>COPY MACHINE</v>
          </cell>
          <cell r="C208" t="str">
            <v>IS</v>
          </cell>
          <cell r="D208">
            <v>3465</v>
          </cell>
          <cell r="E208" t="b">
            <v>0</v>
          </cell>
        </row>
        <row r="209">
          <cell r="A209" t="str">
            <v>5880</v>
          </cell>
          <cell r="B209" t="str">
            <v>OFFICE SUPPLY STORES</v>
          </cell>
          <cell r="C209" t="str">
            <v>IS</v>
          </cell>
          <cell r="D209">
            <v>3869</v>
          </cell>
          <cell r="E209" t="b">
            <v>0</v>
          </cell>
        </row>
        <row r="210">
          <cell r="A210" t="str">
            <v>5885</v>
          </cell>
          <cell r="B210" t="str">
            <v>PRINTING/BLUEPRINTS</v>
          </cell>
          <cell r="C210" t="str">
            <v>IS</v>
          </cell>
          <cell r="D210">
            <v>1729.01</v>
          </cell>
          <cell r="E210" t="b">
            <v>0</v>
          </cell>
        </row>
        <row r="211">
          <cell r="A211" t="str">
            <v>5890</v>
          </cell>
          <cell r="B211" t="str">
            <v>PUBL SUBSCRIPTIONS/TAPES</v>
          </cell>
          <cell r="C211" t="str">
            <v>IS</v>
          </cell>
          <cell r="D211">
            <v>1291.44</v>
          </cell>
          <cell r="E211" t="b">
            <v>0</v>
          </cell>
        </row>
        <row r="212">
          <cell r="A212" t="str">
            <v>5895</v>
          </cell>
          <cell r="B212" t="str">
            <v>SHIPPING CHARGES</v>
          </cell>
          <cell r="C212" t="str">
            <v>IS</v>
          </cell>
          <cell r="D212">
            <v>7466.77</v>
          </cell>
          <cell r="E212" t="b">
            <v>0</v>
          </cell>
        </row>
        <row r="213">
          <cell r="A213" t="str">
            <v>5900</v>
          </cell>
          <cell r="B213" t="str">
            <v>OTHER OFFICE EXPENSES</v>
          </cell>
          <cell r="C213" t="str">
            <v>IS</v>
          </cell>
          <cell r="D213">
            <v>25701.32</v>
          </cell>
          <cell r="E213" t="b">
            <v>0</v>
          </cell>
        </row>
        <row r="214">
          <cell r="A214" t="str">
            <v>5930</v>
          </cell>
          <cell r="B214" t="str">
            <v>OFFICE ELECTRIC</v>
          </cell>
          <cell r="C214" t="str">
            <v>IS</v>
          </cell>
          <cell r="D214">
            <v>3532.48</v>
          </cell>
          <cell r="E214" t="b">
            <v>0</v>
          </cell>
        </row>
        <row r="215">
          <cell r="A215" t="str">
            <v>5935</v>
          </cell>
          <cell r="B215" t="str">
            <v>OFFICE GAS</v>
          </cell>
          <cell r="C215" t="str">
            <v>IS</v>
          </cell>
          <cell r="D215">
            <v>1070.56</v>
          </cell>
          <cell r="E215" t="b">
            <v>0</v>
          </cell>
        </row>
        <row r="216">
          <cell r="A216" t="str">
            <v>5940</v>
          </cell>
          <cell r="B216" t="str">
            <v>OFFICE WATER</v>
          </cell>
          <cell r="C216" t="str">
            <v>IS</v>
          </cell>
          <cell r="D216">
            <v>120</v>
          </cell>
          <cell r="E216" t="b">
            <v>0</v>
          </cell>
        </row>
        <row r="217">
          <cell r="A217" t="str">
            <v>5945</v>
          </cell>
          <cell r="B217" t="str">
            <v>OFFICE TELECOM</v>
          </cell>
          <cell r="C217" t="str">
            <v>IS</v>
          </cell>
          <cell r="D217">
            <v>52337.29</v>
          </cell>
          <cell r="E217" t="b">
            <v>0</v>
          </cell>
        </row>
        <row r="218">
          <cell r="A218" t="str">
            <v>5950</v>
          </cell>
          <cell r="B218" t="str">
            <v>OFFICE GARBAGE REMOVAL</v>
          </cell>
          <cell r="C218" t="str">
            <v>IS</v>
          </cell>
          <cell r="D218">
            <v>5453.61</v>
          </cell>
          <cell r="E218" t="b">
            <v>0</v>
          </cell>
        </row>
        <row r="219">
          <cell r="A219" t="str">
            <v>5955</v>
          </cell>
          <cell r="B219" t="str">
            <v>OFFICE LANDSCAPE / MOW / PLOW</v>
          </cell>
          <cell r="C219" t="str">
            <v>IS</v>
          </cell>
          <cell r="D219">
            <v>39959</v>
          </cell>
          <cell r="E219" t="b">
            <v>0</v>
          </cell>
        </row>
        <row r="220">
          <cell r="A220" t="str">
            <v>5960</v>
          </cell>
          <cell r="B220" t="str">
            <v>OFFICE ALARM SYS PHONE EXP</v>
          </cell>
          <cell r="C220" t="str">
            <v>IS</v>
          </cell>
          <cell r="D220">
            <v>5646.87</v>
          </cell>
          <cell r="E220" t="b">
            <v>0</v>
          </cell>
        </row>
        <row r="221">
          <cell r="A221" t="str">
            <v>5965</v>
          </cell>
          <cell r="B221" t="str">
            <v>OFFICE MAINTENANCE</v>
          </cell>
          <cell r="C221" t="str">
            <v>IS</v>
          </cell>
          <cell r="D221">
            <v>3670</v>
          </cell>
          <cell r="E221" t="b">
            <v>0</v>
          </cell>
        </row>
        <row r="222">
          <cell r="A222" t="str">
            <v>5970</v>
          </cell>
          <cell r="B222" t="str">
            <v>OFFICE CLEANING SERVICE</v>
          </cell>
          <cell r="C222" t="str">
            <v>IS</v>
          </cell>
          <cell r="D222">
            <v>2902</v>
          </cell>
          <cell r="E222" t="b">
            <v>0</v>
          </cell>
        </row>
        <row r="223">
          <cell r="A223" t="str">
            <v>5975</v>
          </cell>
          <cell r="B223" t="str">
            <v>OFFICE MACHINE/HEAT&amp;COOL</v>
          </cell>
          <cell r="C223" t="str">
            <v>IS</v>
          </cell>
          <cell r="D223">
            <v>245</v>
          </cell>
          <cell r="E223" t="b">
            <v>0</v>
          </cell>
        </row>
        <row r="224">
          <cell r="A224" t="str">
            <v>5985</v>
          </cell>
          <cell r="B224" t="str">
            <v>TELEMETERING PHONE EXPENSE</v>
          </cell>
          <cell r="C224" t="str">
            <v>IS</v>
          </cell>
          <cell r="D224">
            <v>2222</v>
          </cell>
          <cell r="E224" t="b">
            <v>0</v>
          </cell>
        </row>
        <row r="225">
          <cell r="A225" t="str">
            <v>6005</v>
          </cell>
          <cell r="B225" t="str">
            <v>ACCOUNTING STUDIES</v>
          </cell>
          <cell r="C225" t="str">
            <v>IS</v>
          </cell>
          <cell r="D225">
            <v>6826</v>
          </cell>
          <cell r="E225" t="b">
            <v>0</v>
          </cell>
        </row>
        <row r="226">
          <cell r="A226" t="str">
            <v>6010</v>
          </cell>
          <cell r="B226" t="str">
            <v>AUDIT FEES</v>
          </cell>
          <cell r="C226" t="str">
            <v>IS</v>
          </cell>
          <cell r="D226">
            <v>7890</v>
          </cell>
          <cell r="E226" t="b">
            <v>0</v>
          </cell>
        </row>
        <row r="227">
          <cell r="A227" t="str">
            <v>6015</v>
          </cell>
          <cell r="B227" t="str">
            <v>EMPLOY FINDER FEES</v>
          </cell>
          <cell r="C227" t="str">
            <v>IS</v>
          </cell>
          <cell r="D227">
            <v>14522</v>
          </cell>
          <cell r="E227" t="b">
            <v>0</v>
          </cell>
        </row>
        <row r="228">
          <cell r="A228" t="str">
            <v>6020</v>
          </cell>
          <cell r="B228" t="str">
            <v>ENGINEERING FEES</v>
          </cell>
          <cell r="C228" t="str">
            <v>IS</v>
          </cell>
          <cell r="D228">
            <v>138.75</v>
          </cell>
          <cell r="E228" t="b">
            <v>0</v>
          </cell>
        </row>
        <row r="229">
          <cell r="A229" t="str">
            <v>6025</v>
          </cell>
          <cell r="B229" t="str">
            <v>LEGAL FEES</v>
          </cell>
          <cell r="C229" t="str">
            <v>IS</v>
          </cell>
          <cell r="D229">
            <v>5044.5</v>
          </cell>
          <cell r="E229" t="b">
            <v>0</v>
          </cell>
        </row>
        <row r="230">
          <cell r="A230" t="str">
            <v>6035</v>
          </cell>
          <cell r="B230" t="str">
            <v>PAYROLL SERVICES</v>
          </cell>
          <cell r="C230" t="str">
            <v>IS</v>
          </cell>
          <cell r="D230">
            <v>2665</v>
          </cell>
          <cell r="E230" t="b">
            <v>0</v>
          </cell>
        </row>
        <row r="231">
          <cell r="A231" t="str">
            <v>6040</v>
          </cell>
          <cell r="B231" t="str">
            <v>TAX RETURN REVIEW</v>
          </cell>
          <cell r="C231" t="str">
            <v>IS</v>
          </cell>
          <cell r="D231">
            <v>2035</v>
          </cell>
          <cell r="E231" t="b">
            <v>0</v>
          </cell>
        </row>
        <row r="232">
          <cell r="A232" t="str">
            <v>6045</v>
          </cell>
          <cell r="B232" t="str">
            <v>TEMP EMPLOY - CLERICAL</v>
          </cell>
          <cell r="C232" t="str">
            <v>IS</v>
          </cell>
          <cell r="D232">
            <v>16490</v>
          </cell>
          <cell r="E232" t="b">
            <v>0</v>
          </cell>
        </row>
        <row r="233">
          <cell r="A233" t="str">
            <v>6050</v>
          </cell>
          <cell r="B233" t="str">
            <v>OTHER OUTSIDE SERVICES</v>
          </cell>
          <cell r="C233" t="str">
            <v>IS</v>
          </cell>
          <cell r="D233">
            <v>2846</v>
          </cell>
          <cell r="E233" t="b">
            <v>0</v>
          </cell>
        </row>
        <row r="234">
          <cell r="A234" t="str">
            <v>6065</v>
          </cell>
          <cell r="B234" t="str">
            <v>RATE CASE AMORT EXPENSE</v>
          </cell>
          <cell r="C234" t="str">
            <v>IS</v>
          </cell>
          <cell r="D234">
            <v>280.22000000000003</v>
          </cell>
          <cell r="E234" t="b">
            <v>0</v>
          </cell>
        </row>
        <row r="235">
          <cell r="A235" t="str">
            <v>6090</v>
          </cell>
          <cell r="B235" t="str">
            <v>RENT</v>
          </cell>
          <cell r="C235" t="str">
            <v>IS</v>
          </cell>
          <cell r="D235">
            <v>34077.879999999997</v>
          </cell>
          <cell r="E235" t="b">
            <v>0</v>
          </cell>
        </row>
        <row r="236">
          <cell r="A236" t="str">
            <v>6105</v>
          </cell>
          <cell r="B236" t="str">
            <v>SALARIES-SYSTEM PROJECT</v>
          </cell>
          <cell r="C236" t="str">
            <v>IS</v>
          </cell>
          <cell r="D236">
            <v>16150</v>
          </cell>
          <cell r="E236" t="b">
            <v>0</v>
          </cell>
        </row>
        <row r="237">
          <cell r="A237" t="str">
            <v>6110</v>
          </cell>
          <cell r="B237" t="str">
            <v>SALARIES-ACCTG/FINANCE</v>
          </cell>
          <cell r="C237" t="str">
            <v>IS</v>
          </cell>
          <cell r="D237">
            <v>39554</v>
          </cell>
          <cell r="E237" t="b">
            <v>0</v>
          </cell>
        </row>
        <row r="238">
          <cell r="A238" t="str">
            <v>6115</v>
          </cell>
          <cell r="B238" t="str">
            <v>SALARIES-ADMIN</v>
          </cell>
          <cell r="C238" t="str">
            <v>IS</v>
          </cell>
          <cell r="D238">
            <v>9578</v>
          </cell>
          <cell r="E238" t="b">
            <v>0</v>
          </cell>
        </row>
        <row r="239">
          <cell r="A239" t="str">
            <v>6120</v>
          </cell>
          <cell r="B239" t="str">
            <v>SALARIES-OFFICERS/STKHLDR</v>
          </cell>
          <cell r="C239" t="str">
            <v>IS</v>
          </cell>
          <cell r="D239">
            <v>40809</v>
          </cell>
          <cell r="E239" t="b">
            <v>0</v>
          </cell>
        </row>
        <row r="240">
          <cell r="A240" t="str">
            <v>6125</v>
          </cell>
          <cell r="B240" t="str">
            <v>SALARIES-HR</v>
          </cell>
          <cell r="C240" t="str">
            <v>IS</v>
          </cell>
          <cell r="D240">
            <v>15655</v>
          </cell>
          <cell r="E240" t="b">
            <v>0</v>
          </cell>
        </row>
        <row r="241">
          <cell r="A241" t="str">
            <v>6130</v>
          </cell>
          <cell r="B241" t="str">
            <v>SALARIES-MIS</v>
          </cell>
          <cell r="C241" t="str">
            <v>IS</v>
          </cell>
          <cell r="D241">
            <v>13147</v>
          </cell>
          <cell r="E241" t="b">
            <v>0</v>
          </cell>
        </row>
        <row r="242">
          <cell r="A242" t="str">
            <v>6135</v>
          </cell>
          <cell r="B242" t="str">
            <v>SALARIES-LEADERSHIP OPS</v>
          </cell>
          <cell r="C242" t="str">
            <v>IS</v>
          </cell>
          <cell r="D242">
            <v>12732</v>
          </cell>
          <cell r="E242" t="b">
            <v>0</v>
          </cell>
        </row>
        <row r="243">
          <cell r="A243" t="str">
            <v>6140</v>
          </cell>
          <cell r="B243" t="str">
            <v>SALARIES-REGULATORY</v>
          </cell>
          <cell r="C243" t="str">
            <v>IS</v>
          </cell>
          <cell r="D243">
            <v>31715</v>
          </cell>
          <cell r="E243" t="b">
            <v>0</v>
          </cell>
        </row>
        <row r="244">
          <cell r="A244" t="str">
            <v>6145</v>
          </cell>
          <cell r="B244" t="str">
            <v>SALARIES-CUSTOMER SERVICE</v>
          </cell>
          <cell r="C244" t="str">
            <v>IS</v>
          </cell>
          <cell r="D244">
            <v>245</v>
          </cell>
          <cell r="E244" t="b">
            <v>0</v>
          </cell>
        </row>
        <row r="245">
          <cell r="A245" t="str">
            <v>6150</v>
          </cell>
          <cell r="B245" t="str">
            <v>SALARIES-OPERATIONS FIELD</v>
          </cell>
          <cell r="C245" t="str">
            <v>IS</v>
          </cell>
          <cell r="D245">
            <v>451427</v>
          </cell>
          <cell r="E245" t="b">
            <v>0</v>
          </cell>
        </row>
        <row r="246">
          <cell r="A246" t="str">
            <v>6155</v>
          </cell>
          <cell r="B246" t="str">
            <v>SALARIES-OPERATIONS OFFICE</v>
          </cell>
          <cell r="C246" t="str">
            <v>IS</v>
          </cell>
          <cell r="D246">
            <v>93948</v>
          </cell>
          <cell r="E246" t="b">
            <v>0</v>
          </cell>
        </row>
        <row r="247">
          <cell r="A247" t="str">
            <v>6160</v>
          </cell>
          <cell r="B247" t="str">
            <v>SALARIES-CHGD TO PLT-WSC</v>
          </cell>
          <cell r="C247" t="str">
            <v>IS</v>
          </cell>
          <cell r="D247">
            <v>-110584.68</v>
          </cell>
          <cell r="E247" t="b">
            <v>0</v>
          </cell>
        </row>
        <row r="248">
          <cell r="A248" t="str">
            <v>6165</v>
          </cell>
          <cell r="B248" t="str">
            <v>CAPITALIZED TIME ADJUSTMENT</v>
          </cell>
          <cell r="C248" t="str">
            <v>IS</v>
          </cell>
          <cell r="D248">
            <v>-2222.35</v>
          </cell>
          <cell r="E248" t="b">
            <v>0</v>
          </cell>
        </row>
        <row r="249">
          <cell r="A249" t="str">
            <v>6185</v>
          </cell>
          <cell r="B249" t="str">
            <v>MARKETING: TRAVELS/LODGING</v>
          </cell>
          <cell r="C249" t="str">
            <v>IS</v>
          </cell>
          <cell r="D249">
            <v>10112.68</v>
          </cell>
          <cell r="E249" t="b">
            <v>0</v>
          </cell>
        </row>
        <row r="250">
          <cell r="A250" t="str">
            <v>6200</v>
          </cell>
          <cell r="B250" t="str">
            <v>MARKETING: MEALS &amp; RELATED EXP</v>
          </cell>
          <cell r="C250" t="str">
            <v>IS</v>
          </cell>
          <cell r="D250">
            <v>2277.9</v>
          </cell>
          <cell r="E250" t="b">
            <v>0</v>
          </cell>
        </row>
        <row r="251">
          <cell r="A251" t="str">
            <v>6215</v>
          </cell>
          <cell r="B251" t="str">
            <v>FUEL</v>
          </cell>
          <cell r="C251" t="str">
            <v>IS</v>
          </cell>
          <cell r="D251">
            <v>30973.66</v>
          </cell>
          <cell r="E251" t="b">
            <v>0</v>
          </cell>
        </row>
        <row r="252">
          <cell r="A252" t="str">
            <v>6220</v>
          </cell>
          <cell r="B252" t="str">
            <v>AUTO REPAIR/TIRES</v>
          </cell>
          <cell r="C252" t="str">
            <v>IS</v>
          </cell>
          <cell r="D252">
            <v>12446.35</v>
          </cell>
          <cell r="E252" t="b">
            <v>0</v>
          </cell>
        </row>
        <row r="253">
          <cell r="A253" t="str">
            <v>6225</v>
          </cell>
          <cell r="B253" t="str">
            <v>AUTO LICENSES</v>
          </cell>
          <cell r="C253" t="str">
            <v>IS</v>
          </cell>
          <cell r="D253">
            <v>2560.3000000000002</v>
          </cell>
          <cell r="E253" t="b">
            <v>0</v>
          </cell>
        </row>
        <row r="254">
          <cell r="A254" t="str">
            <v>6230</v>
          </cell>
          <cell r="B254" t="str">
            <v>OTHER TRANS EXPENSES</v>
          </cell>
          <cell r="C254" t="str">
            <v>IS</v>
          </cell>
          <cell r="D254">
            <v>917</v>
          </cell>
          <cell r="E254" t="b">
            <v>0</v>
          </cell>
        </row>
        <row r="255">
          <cell r="A255" t="str">
            <v>6255</v>
          </cell>
          <cell r="B255" t="str">
            <v>TEST-WATER</v>
          </cell>
          <cell r="C255" t="str">
            <v>IS</v>
          </cell>
          <cell r="D255">
            <v>32727.37</v>
          </cell>
          <cell r="E255" t="b">
            <v>0</v>
          </cell>
        </row>
        <row r="256">
          <cell r="A256" t="str">
            <v>6260</v>
          </cell>
          <cell r="B256" t="str">
            <v>TEST-EQUIP/CHEMICAL</v>
          </cell>
          <cell r="C256" t="str">
            <v>IS</v>
          </cell>
          <cell r="D256">
            <v>9462.18</v>
          </cell>
          <cell r="E256" t="b">
            <v>0</v>
          </cell>
        </row>
        <row r="257">
          <cell r="A257" t="str">
            <v>6270</v>
          </cell>
          <cell r="B257" t="str">
            <v>TEST-SEWER</v>
          </cell>
          <cell r="C257" t="str">
            <v>IS</v>
          </cell>
          <cell r="D257">
            <v>13522</v>
          </cell>
          <cell r="E257" t="b">
            <v>0</v>
          </cell>
        </row>
        <row r="258">
          <cell r="A258" t="str">
            <v>6285</v>
          </cell>
          <cell r="B258" t="str">
            <v>WATER-MAINT SUPPLIES</v>
          </cell>
          <cell r="C258" t="str">
            <v>IS</v>
          </cell>
          <cell r="D258">
            <v>7256.43</v>
          </cell>
          <cell r="E258" t="b">
            <v>0</v>
          </cell>
        </row>
        <row r="259">
          <cell r="A259" t="str">
            <v>6290</v>
          </cell>
          <cell r="B259" t="str">
            <v>WATER-MAINT REPAIRS</v>
          </cell>
          <cell r="C259" t="str">
            <v>IS</v>
          </cell>
          <cell r="D259">
            <v>32511.13</v>
          </cell>
          <cell r="E259" t="b">
            <v>0</v>
          </cell>
        </row>
        <row r="260">
          <cell r="A260" t="str">
            <v>6295</v>
          </cell>
          <cell r="B260" t="str">
            <v>WATER-MAIN BREAKS</v>
          </cell>
          <cell r="C260" t="str">
            <v>IS</v>
          </cell>
          <cell r="D260">
            <v>9266.1</v>
          </cell>
          <cell r="E260" t="b">
            <v>0</v>
          </cell>
        </row>
        <row r="261">
          <cell r="A261" t="str">
            <v>6300</v>
          </cell>
          <cell r="B261" t="str">
            <v>WATER-ELEC EQUIPT REPAIR</v>
          </cell>
          <cell r="C261" t="str">
            <v>IS</v>
          </cell>
          <cell r="D261">
            <v>6185.92</v>
          </cell>
          <cell r="E261" t="b">
            <v>0</v>
          </cell>
        </row>
        <row r="262">
          <cell r="A262" t="str">
            <v>6305</v>
          </cell>
          <cell r="B262" t="str">
            <v>WATER-PERMITS</v>
          </cell>
          <cell r="C262" t="str">
            <v>IS</v>
          </cell>
          <cell r="D262">
            <v>17421</v>
          </cell>
          <cell r="E262" t="b">
            <v>0</v>
          </cell>
        </row>
        <row r="263">
          <cell r="A263" t="str">
            <v>6310</v>
          </cell>
          <cell r="B263" t="str">
            <v>WATER-OTHER MAINT EXP</v>
          </cell>
          <cell r="C263" t="str">
            <v>IS</v>
          </cell>
          <cell r="D263">
            <v>19800.23</v>
          </cell>
          <cell r="E263" t="b">
            <v>0</v>
          </cell>
        </row>
        <row r="264">
          <cell r="A264" t="str">
            <v>6320</v>
          </cell>
          <cell r="B264" t="str">
            <v>SEWER-MAINT SUPPLIES</v>
          </cell>
          <cell r="C264" t="str">
            <v>IS</v>
          </cell>
          <cell r="D264">
            <v>1269.28</v>
          </cell>
          <cell r="E264" t="b">
            <v>0</v>
          </cell>
        </row>
        <row r="265">
          <cell r="A265" t="str">
            <v>6325</v>
          </cell>
          <cell r="B265" t="str">
            <v>SEWER-MAINT REPAIRS</v>
          </cell>
          <cell r="C265" t="str">
            <v>IS</v>
          </cell>
          <cell r="D265">
            <v>2810.49</v>
          </cell>
          <cell r="E265" t="b">
            <v>0</v>
          </cell>
        </row>
        <row r="266">
          <cell r="A266" t="str">
            <v>6330</v>
          </cell>
          <cell r="B266" t="str">
            <v>SEWER-MAIN BREAKS</v>
          </cell>
          <cell r="C266" t="str">
            <v>IS</v>
          </cell>
          <cell r="D266">
            <v>3277.64</v>
          </cell>
          <cell r="E266" t="b">
            <v>0</v>
          </cell>
        </row>
        <row r="267">
          <cell r="A267" t="str">
            <v>6335</v>
          </cell>
          <cell r="B267" t="str">
            <v>SEWER-ELEC EQUIPT REPAIR</v>
          </cell>
          <cell r="C267" t="str">
            <v>IS</v>
          </cell>
          <cell r="D267">
            <v>7034.48</v>
          </cell>
          <cell r="E267" t="b">
            <v>0</v>
          </cell>
        </row>
        <row r="268">
          <cell r="A268" t="str">
            <v>6340</v>
          </cell>
          <cell r="B268" t="str">
            <v>SEWER-PERMITS</v>
          </cell>
          <cell r="C268" t="str">
            <v>IS</v>
          </cell>
          <cell r="D268">
            <v>3070</v>
          </cell>
          <cell r="E268" t="b">
            <v>0</v>
          </cell>
        </row>
        <row r="269">
          <cell r="A269" t="str">
            <v>6345</v>
          </cell>
          <cell r="B269" t="str">
            <v>SEWER-OTHER MAINT EXP</v>
          </cell>
          <cell r="C269" t="str">
            <v>IS</v>
          </cell>
          <cell r="D269">
            <v>12004.53</v>
          </cell>
          <cell r="E269" t="b">
            <v>0</v>
          </cell>
        </row>
        <row r="270">
          <cell r="A270" t="str">
            <v>6355</v>
          </cell>
          <cell r="B270" t="str">
            <v>DEFERRED MAINT EXPENSE</v>
          </cell>
          <cell r="C270" t="str">
            <v>IS</v>
          </cell>
          <cell r="D270">
            <v>35318.660000000003</v>
          </cell>
          <cell r="E270" t="b">
            <v>0</v>
          </cell>
        </row>
        <row r="271">
          <cell r="A271" t="str">
            <v>6360</v>
          </cell>
          <cell r="B271" t="str">
            <v>COMMUNICATION EXPENSE</v>
          </cell>
          <cell r="C271" t="str">
            <v>IS</v>
          </cell>
          <cell r="D271">
            <v>21088.61</v>
          </cell>
          <cell r="E271" t="b">
            <v>0</v>
          </cell>
        </row>
        <row r="272">
          <cell r="A272" t="str">
            <v>6370</v>
          </cell>
          <cell r="B272" t="str">
            <v>OPER CONTRACTED WORKERS</v>
          </cell>
          <cell r="C272" t="str">
            <v>IS</v>
          </cell>
          <cell r="D272">
            <v>4275</v>
          </cell>
          <cell r="E272" t="b">
            <v>0</v>
          </cell>
        </row>
        <row r="273">
          <cell r="A273" t="str">
            <v>6385</v>
          </cell>
          <cell r="B273" t="str">
            <v>UNIFORMS</v>
          </cell>
          <cell r="C273" t="str">
            <v>IS</v>
          </cell>
          <cell r="D273">
            <v>1756.13</v>
          </cell>
          <cell r="E273" t="b">
            <v>0</v>
          </cell>
        </row>
        <row r="274">
          <cell r="A274" t="str">
            <v>6390</v>
          </cell>
          <cell r="B274" t="str">
            <v>WEATHER/HURRICANE COSTS</v>
          </cell>
          <cell r="C274" t="str">
            <v>IS</v>
          </cell>
          <cell r="D274">
            <v>125.98</v>
          </cell>
          <cell r="E274" t="b">
            <v>0</v>
          </cell>
        </row>
        <row r="275">
          <cell r="A275" t="str">
            <v>6400</v>
          </cell>
          <cell r="B275" t="str">
            <v>SEWER RODDING</v>
          </cell>
          <cell r="C275" t="str">
            <v>IS</v>
          </cell>
          <cell r="D275">
            <v>9235</v>
          </cell>
          <cell r="E275" t="b">
            <v>0</v>
          </cell>
        </row>
        <row r="276">
          <cell r="A276" t="str">
            <v>6410</v>
          </cell>
          <cell r="B276" t="str">
            <v>SLUDGE HAULING</v>
          </cell>
          <cell r="C276" t="str">
            <v>IS</v>
          </cell>
          <cell r="D276">
            <v>44332</v>
          </cell>
          <cell r="E276" t="b">
            <v>0</v>
          </cell>
        </row>
        <row r="277">
          <cell r="A277" t="str">
            <v>6445</v>
          </cell>
          <cell r="B277" t="str">
            <v>DEPREC-WATER PLANT</v>
          </cell>
          <cell r="C277" t="str">
            <v>IS</v>
          </cell>
          <cell r="D277">
            <v>6644.58</v>
          </cell>
          <cell r="E277" t="b">
            <v>0</v>
          </cell>
        </row>
        <row r="278">
          <cell r="A278" t="str">
            <v>6455</v>
          </cell>
          <cell r="B278" t="str">
            <v>DEPREC-STRUCT &amp; IMPRV SRC SUPPLY</v>
          </cell>
          <cell r="C278" t="str">
            <v>IS</v>
          </cell>
          <cell r="D278">
            <v>8343.48</v>
          </cell>
          <cell r="E278" t="b">
            <v>0</v>
          </cell>
        </row>
        <row r="279">
          <cell r="A279" t="str">
            <v>6460</v>
          </cell>
          <cell r="B279" t="str">
            <v>DEPREC-STRUCT &amp; IMPRV WTP</v>
          </cell>
          <cell r="C279" t="str">
            <v>IS</v>
          </cell>
          <cell r="D279">
            <v>3483.69</v>
          </cell>
          <cell r="E279" t="b">
            <v>0</v>
          </cell>
        </row>
        <row r="280">
          <cell r="A280" t="str">
            <v>6485</v>
          </cell>
          <cell r="B280" t="str">
            <v>DEPREC-WELLS &amp; SPRINGS</v>
          </cell>
          <cell r="C280" t="str">
            <v>IS</v>
          </cell>
          <cell r="D280">
            <v>32258.79</v>
          </cell>
          <cell r="E280" t="b">
            <v>0</v>
          </cell>
        </row>
        <row r="281">
          <cell r="A281" t="str">
            <v>6505</v>
          </cell>
          <cell r="B281" t="str">
            <v>DEPREC-ELEC PUMP EQP SRC PUMP</v>
          </cell>
          <cell r="C281" t="str">
            <v>IS</v>
          </cell>
          <cell r="D281">
            <v>-595.17999999999995</v>
          </cell>
          <cell r="E281" t="b">
            <v>0</v>
          </cell>
        </row>
        <row r="282">
          <cell r="A282" t="str">
            <v>6510</v>
          </cell>
          <cell r="B282" t="str">
            <v>DEPREC-ELEC PUMP EQP WTP</v>
          </cell>
          <cell r="C282" t="str">
            <v>IS</v>
          </cell>
          <cell r="D282">
            <v>18535.57</v>
          </cell>
          <cell r="E282" t="b">
            <v>0</v>
          </cell>
        </row>
        <row r="283">
          <cell r="A283" t="str">
            <v>6520</v>
          </cell>
          <cell r="B283" t="str">
            <v>DEPREC-WATER TREATMENT EQPT</v>
          </cell>
          <cell r="C283" t="str">
            <v>IS</v>
          </cell>
          <cell r="D283">
            <v>5880.47</v>
          </cell>
          <cell r="E283" t="b">
            <v>0</v>
          </cell>
        </row>
        <row r="284">
          <cell r="A284" t="str">
            <v>6525</v>
          </cell>
          <cell r="B284" t="str">
            <v>DEPREC-DIST RESV &amp; STANDPIPES</v>
          </cell>
          <cell r="C284" t="str">
            <v>IS</v>
          </cell>
          <cell r="D284">
            <v>21995.84</v>
          </cell>
          <cell r="E284" t="b">
            <v>0</v>
          </cell>
        </row>
        <row r="285">
          <cell r="A285" t="str">
            <v>6530</v>
          </cell>
          <cell r="B285" t="str">
            <v>DEPREC-TRANS &amp; DISTR MAINS</v>
          </cell>
          <cell r="C285" t="str">
            <v>IS</v>
          </cell>
          <cell r="D285">
            <v>88386.58</v>
          </cell>
          <cell r="E285" t="b">
            <v>0</v>
          </cell>
        </row>
        <row r="286">
          <cell r="A286" t="str">
            <v>6535</v>
          </cell>
          <cell r="B286" t="str">
            <v>DEPREC-SERVICE LINES</v>
          </cell>
          <cell r="C286" t="str">
            <v>IS</v>
          </cell>
          <cell r="D286">
            <v>26065.77</v>
          </cell>
          <cell r="E286" t="b">
            <v>0</v>
          </cell>
        </row>
        <row r="287">
          <cell r="A287" t="str">
            <v>6540</v>
          </cell>
          <cell r="B287" t="str">
            <v>DEPREC-METERS</v>
          </cell>
          <cell r="C287" t="str">
            <v>IS</v>
          </cell>
          <cell r="D287">
            <v>7213.06</v>
          </cell>
          <cell r="E287" t="b">
            <v>0</v>
          </cell>
        </row>
        <row r="288">
          <cell r="A288" t="str">
            <v>6545</v>
          </cell>
          <cell r="B288" t="str">
            <v>DEPREC-METER INSTALLS</v>
          </cell>
          <cell r="C288" t="str">
            <v>IS</v>
          </cell>
          <cell r="D288">
            <v>1763.55</v>
          </cell>
          <cell r="E288" t="b">
            <v>0</v>
          </cell>
        </row>
        <row r="289">
          <cell r="A289" t="str">
            <v>6550</v>
          </cell>
          <cell r="B289" t="str">
            <v>DEPREC-HYDRANTS</v>
          </cell>
          <cell r="C289" t="str">
            <v>IS</v>
          </cell>
          <cell r="D289">
            <v>4489.3999999999996</v>
          </cell>
          <cell r="E289" t="b">
            <v>0</v>
          </cell>
        </row>
        <row r="290">
          <cell r="A290" t="str">
            <v>6580</v>
          </cell>
          <cell r="B290" t="str">
            <v>DEPREC-OFFICE STRUCTURE</v>
          </cell>
          <cell r="C290" t="str">
            <v>IS</v>
          </cell>
          <cell r="D290">
            <v>2280</v>
          </cell>
          <cell r="E290" t="b">
            <v>0</v>
          </cell>
        </row>
        <row r="291">
          <cell r="A291" t="str">
            <v>6585</v>
          </cell>
          <cell r="B291" t="str">
            <v>DEPREC-OFFICE FURN/EQPT</v>
          </cell>
          <cell r="C291" t="str">
            <v>IS</v>
          </cell>
          <cell r="D291">
            <v>847.4</v>
          </cell>
          <cell r="E291" t="b">
            <v>0</v>
          </cell>
        </row>
        <row r="292">
          <cell r="A292" t="str">
            <v>6595</v>
          </cell>
          <cell r="B292" t="str">
            <v>DEPREC-TOOL SHOP &amp; MISC EQPT</v>
          </cell>
          <cell r="C292" t="str">
            <v>IS</v>
          </cell>
          <cell r="D292">
            <v>3730.18</v>
          </cell>
          <cell r="E292" t="b">
            <v>0</v>
          </cell>
        </row>
        <row r="293">
          <cell r="A293" t="str">
            <v>6600</v>
          </cell>
          <cell r="B293" t="str">
            <v>DEPREC-LABORATORY EQUIPMENT</v>
          </cell>
          <cell r="C293" t="str">
            <v>IS</v>
          </cell>
          <cell r="D293">
            <v>175.88</v>
          </cell>
          <cell r="E293" t="b">
            <v>0</v>
          </cell>
        </row>
        <row r="294">
          <cell r="A294" t="str">
            <v>6610</v>
          </cell>
          <cell r="B294" t="str">
            <v>DEPREC-COMMUNICATION EQPT</v>
          </cell>
          <cell r="C294" t="str">
            <v>IS</v>
          </cell>
          <cell r="D294">
            <v>552.08000000000004</v>
          </cell>
          <cell r="E294" t="b">
            <v>0</v>
          </cell>
        </row>
        <row r="295">
          <cell r="A295" t="str">
            <v>6640</v>
          </cell>
          <cell r="B295" t="str">
            <v>DEPREC-ORGANIZATION</v>
          </cell>
          <cell r="C295" t="str">
            <v>IS</v>
          </cell>
          <cell r="D295">
            <v>389.8</v>
          </cell>
          <cell r="E295" t="b">
            <v>0</v>
          </cell>
        </row>
        <row r="296">
          <cell r="A296" t="str">
            <v>6660</v>
          </cell>
          <cell r="B296" t="str">
            <v>DEPREC-STRUCT/IMPRV PUMP</v>
          </cell>
          <cell r="C296" t="str">
            <v>IS</v>
          </cell>
          <cell r="D296">
            <v>14702.52</v>
          </cell>
          <cell r="E296" t="b">
            <v>0</v>
          </cell>
        </row>
        <row r="297">
          <cell r="A297" t="str">
            <v>6680</v>
          </cell>
          <cell r="B297" t="str">
            <v>DEPREC-STRUCT/IMPRV GEN PLT</v>
          </cell>
          <cell r="C297" t="str">
            <v>IS</v>
          </cell>
          <cell r="D297">
            <v>2776.85</v>
          </cell>
          <cell r="E297" t="b">
            <v>0</v>
          </cell>
        </row>
        <row r="298">
          <cell r="A298" t="str">
            <v>6710</v>
          </cell>
          <cell r="B298" t="str">
            <v>DEPREC-SEWER FORCE MAIN/SRVC</v>
          </cell>
          <cell r="C298" t="str">
            <v>IS</v>
          </cell>
          <cell r="D298">
            <v>10786.75</v>
          </cell>
          <cell r="E298" t="b">
            <v>0</v>
          </cell>
        </row>
        <row r="299">
          <cell r="A299" t="str">
            <v>6715</v>
          </cell>
          <cell r="B299" t="str">
            <v>DEPREC-SEWER GRAVITY MAIN/MANH</v>
          </cell>
          <cell r="C299" t="str">
            <v>IS</v>
          </cell>
          <cell r="D299">
            <v>74899.59</v>
          </cell>
          <cell r="E299" t="b">
            <v>0</v>
          </cell>
        </row>
        <row r="300">
          <cell r="A300" t="str">
            <v>6765</v>
          </cell>
          <cell r="B300" t="str">
            <v>DEPREC-TREAT/DISP EQ TRT PLT</v>
          </cell>
          <cell r="C300" t="str">
            <v>IS</v>
          </cell>
          <cell r="D300">
            <v>47227.26</v>
          </cell>
          <cell r="E300" t="b">
            <v>0</v>
          </cell>
        </row>
        <row r="301">
          <cell r="A301" t="str">
            <v>6835</v>
          </cell>
          <cell r="B301" t="str">
            <v>DEPREC-TOOL SHOP &amp; MISC EQPT</v>
          </cell>
          <cell r="C301" t="str">
            <v>IS</v>
          </cell>
          <cell r="D301">
            <v>399.99</v>
          </cell>
          <cell r="E301" t="b">
            <v>0</v>
          </cell>
        </row>
        <row r="302">
          <cell r="A302" t="str">
            <v>6905</v>
          </cell>
          <cell r="B302" t="str">
            <v>DEPREC-AUTO TRANS</v>
          </cell>
          <cell r="C302" t="str">
            <v>IS</v>
          </cell>
          <cell r="D302">
            <v>3074.99</v>
          </cell>
          <cell r="E302" t="b">
            <v>0</v>
          </cell>
        </row>
        <row r="303">
          <cell r="A303" t="str">
            <v>6920</v>
          </cell>
          <cell r="B303" t="str">
            <v xml:space="preserve">DEPREC-COMPUTER </v>
          </cell>
          <cell r="C303" t="str">
            <v>IS</v>
          </cell>
          <cell r="D303">
            <v>15586</v>
          </cell>
          <cell r="E303" t="b">
            <v>0</v>
          </cell>
        </row>
        <row r="304">
          <cell r="A304" t="str">
            <v>6960</v>
          </cell>
          <cell r="B304" t="str">
            <v>AMORT OF UTIL PAA-WATER</v>
          </cell>
          <cell r="C304" t="str">
            <v>IS</v>
          </cell>
          <cell r="D304">
            <v>-6270.2</v>
          </cell>
          <cell r="E304" t="b">
            <v>0</v>
          </cell>
        </row>
        <row r="305">
          <cell r="A305" t="str">
            <v>6965</v>
          </cell>
          <cell r="B305" t="str">
            <v>AMORT OF UTIL PAA-SEWER</v>
          </cell>
          <cell r="C305" t="str">
            <v>IS</v>
          </cell>
          <cell r="D305">
            <v>-1278.94</v>
          </cell>
          <cell r="E305" t="b">
            <v>0</v>
          </cell>
        </row>
        <row r="306">
          <cell r="A306" t="str">
            <v>6985</v>
          </cell>
          <cell r="B306" t="str">
            <v>AMORT EXP-CIA-WATER</v>
          </cell>
          <cell r="C306" t="str">
            <v>IS</v>
          </cell>
          <cell r="D306">
            <v>-72.709999999999994</v>
          </cell>
          <cell r="E306" t="b">
            <v>0</v>
          </cell>
        </row>
        <row r="307">
          <cell r="A307" t="str">
            <v>7160</v>
          </cell>
          <cell r="B307" t="str">
            <v>AMORT-OTHER TANGIBLE PLT WATER</v>
          </cell>
          <cell r="C307" t="str">
            <v>IS</v>
          </cell>
          <cell r="D307">
            <v>-99796.18</v>
          </cell>
          <cell r="E307" t="b">
            <v>0</v>
          </cell>
        </row>
        <row r="308">
          <cell r="A308" t="str">
            <v>7165</v>
          </cell>
          <cell r="B308" t="str">
            <v>AMORT-WATER-TAP</v>
          </cell>
          <cell r="C308" t="str">
            <v>IS</v>
          </cell>
          <cell r="D308">
            <v>-22374.09</v>
          </cell>
          <cell r="E308" t="b">
            <v>0</v>
          </cell>
        </row>
        <row r="309">
          <cell r="A309" t="str">
            <v>7180</v>
          </cell>
          <cell r="B309" t="str">
            <v>AMORT-WTR PLT MOD FEE</v>
          </cell>
          <cell r="C309" t="str">
            <v>IS</v>
          </cell>
          <cell r="D309">
            <v>-3094.26</v>
          </cell>
          <cell r="E309" t="b">
            <v>0</v>
          </cell>
        </row>
        <row r="310">
          <cell r="A310" t="str">
            <v>7185</v>
          </cell>
          <cell r="B310" t="str">
            <v>AMORT-WTR PLT MTR FEE</v>
          </cell>
          <cell r="C310" t="str">
            <v>IS</v>
          </cell>
          <cell r="D310">
            <v>-574.28</v>
          </cell>
          <cell r="E310" t="b">
            <v>0</v>
          </cell>
        </row>
        <row r="311">
          <cell r="A311" t="str">
            <v>7205</v>
          </cell>
          <cell r="B311" t="str">
            <v>AMORT-ORGANIZATION</v>
          </cell>
          <cell r="C311" t="str">
            <v>IS</v>
          </cell>
          <cell r="D311">
            <v>0</v>
          </cell>
          <cell r="E311" t="b">
            <v>0</v>
          </cell>
        </row>
        <row r="312">
          <cell r="A312" t="str">
            <v>7245</v>
          </cell>
          <cell r="B312" t="str">
            <v>AMORT-STRUCT/IMPRV GEN PLT</v>
          </cell>
          <cell r="C312" t="str">
            <v>IS</v>
          </cell>
          <cell r="D312">
            <v>-122587.09</v>
          </cell>
          <cell r="E312" t="b">
            <v>0</v>
          </cell>
        </row>
        <row r="313">
          <cell r="A313" t="str">
            <v>7430</v>
          </cell>
          <cell r="B313" t="str">
            <v>AMORT-SEWER-TAP</v>
          </cell>
          <cell r="C313" t="str">
            <v>IS</v>
          </cell>
          <cell r="D313">
            <v>-21055.82</v>
          </cell>
          <cell r="E313" t="b">
            <v>0</v>
          </cell>
        </row>
        <row r="314">
          <cell r="A314" t="str">
            <v>7445</v>
          </cell>
          <cell r="B314" t="str">
            <v>AMORT-SWR PLT MOD FEE</v>
          </cell>
          <cell r="C314" t="str">
            <v>IS</v>
          </cell>
          <cell r="D314">
            <v>-4561.0200000000004</v>
          </cell>
          <cell r="E314" t="b">
            <v>0</v>
          </cell>
        </row>
        <row r="315">
          <cell r="A315" t="str">
            <v>7510</v>
          </cell>
          <cell r="B315" t="str">
            <v>FICA EXPENSE</v>
          </cell>
          <cell r="C315" t="str">
            <v>IS</v>
          </cell>
          <cell r="D315">
            <v>55868</v>
          </cell>
          <cell r="E315" t="b">
            <v>0</v>
          </cell>
        </row>
        <row r="316">
          <cell r="A316" t="str">
            <v>7515</v>
          </cell>
          <cell r="B316" t="str">
            <v>FEDERAL UNEMPLOYMENT TAX</v>
          </cell>
          <cell r="C316" t="str">
            <v>IS</v>
          </cell>
          <cell r="D316">
            <v>1318</v>
          </cell>
          <cell r="E316" t="b">
            <v>0</v>
          </cell>
        </row>
        <row r="317">
          <cell r="A317" t="str">
            <v>7520</v>
          </cell>
          <cell r="B317" t="str">
            <v>STATE UNEMPLOYMENT TAX</v>
          </cell>
          <cell r="C317" t="str">
            <v>IS</v>
          </cell>
          <cell r="D317">
            <v>4893</v>
          </cell>
          <cell r="E317" t="b">
            <v>0</v>
          </cell>
        </row>
        <row r="318">
          <cell r="A318" t="str">
            <v>7540</v>
          </cell>
          <cell r="B318" t="str">
            <v>GROSS RECEIPTS TAX</v>
          </cell>
          <cell r="C318" t="str">
            <v>IS</v>
          </cell>
          <cell r="D318">
            <v>141261</v>
          </cell>
          <cell r="E318" t="b">
            <v>0</v>
          </cell>
        </row>
        <row r="319">
          <cell r="A319" t="str">
            <v>7545</v>
          </cell>
          <cell r="B319" t="str">
            <v>PERSONAL PROPERTY/ICT TAX</v>
          </cell>
          <cell r="C319" t="str">
            <v>IS</v>
          </cell>
          <cell r="D319">
            <v>10340.540000000001</v>
          </cell>
          <cell r="E319" t="b">
            <v>0</v>
          </cell>
        </row>
        <row r="320">
          <cell r="A320" t="str">
            <v>7550</v>
          </cell>
          <cell r="B320" t="str">
            <v>PROPERTY/OTHER GENERAL TAX</v>
          </cell>
          <cell r="C320" t="str">
            <v>IS</v>
          </cell>
          <cell r="D320">
            <v>5072.16</v>
          </cell>
          <cell r="E320" t="b">
            <v>0</v>
          </cell>
        </row>
        <row r="321">
          <cell r="A321" t="str">
            <v>7555</v>
          </cell>
          <cell r="B321" t="str">
            <v>REAL ESTATE TAX</v>
          </cell>
          <cell r="C321" t="str">
            <v>IS</v>
          </cell>
          <cell r="D321">
            <v>8990.58</v>
          </cell>
          <cell r="E321" t="b">
            <v>0</v>
          </cell>
        </row>
        <row r="322">
          <cell r="A322" t="str">
            <v>7560</v>
          </cell>
          <cell r="B322" t="str">
            <v>SALES/USE TAX EXPENSE</v>
          </cell>
          <cell r="C322" t="str">
            <v>IS</v>
          </cell>
          <cell r="D322">
            <v>418.17</v>
          </cell>
          <cell r="E322" t="b">
            <v>0</v>
          </cell>
        </row>
        <row r="323">
          <cell r="A323" t="str">
            <v>7570</v>
          </cell>
          <cell r="B323" t="str">
            <v>UTILITY/COMMISSION TAX</v>
          </cell>
          <cell r="C323" t="str">
            <v>IS</v>
          </cell>
          <cell r="D323">
            <v>3556.72</v>
          </cell>
          <cell r="E323" t="b">
            <v>0</v>
          </cell>
        </row>
        <row r="324">
          <cell r="A324" t="str">
            <v>7610</v>
          </cell>
          <cell r="B324" t="str">
            <v>INCOME TAXES-STATE</v>
          </cell>
          <cell r="C324" t="str">
            <v>IS</v>
          </cell>
          <cell r="D324">
            <v>0</v>
          </cell>
          <cell r="E324" t="b">
            <v>0</v>
          </cell>
        </row>
        <row r="325">
          <cell r="A325" t="str">
            <v>7691</v>
          </cell>
          <cell r="B325" t="str">
            <v>NET BOOK VALUE-DISPOSAL</v>
          </cell>
          <cell r="C325" t="str">
            <v>IS</v>
          </cell>
          <cell r="D325">
            <v>0</v>
          </cell>
          <cell r="E325" t="b">
            <v>0</v>
          </cell>
        </row>
        <row r="326">
          <cell r="A326" t="str">
            <v>7710</v>
          </cell>
          <cell r="B326" t="str">
            <v>INTEREST EXPENSE-INTERCO</v>
          </cell>
          <cell r="C326" t="str">
            <v>IS</v>
          </cell>
          <cell r="D326">
            <v>242307.5</v>
          </cell>
          <cell r="E326" t="b">
            <v>0</v>
          </cell>
        </row>
        <row r="327">
          <cell r="A327" t="str">
            <v>7735</v>
          </cell>
          <cell r="B327" t="str">
            <v>S/T INT EXP BANK ONE</v>
          </cell>
          <cell r="C327" t="str">
            <v>IS</v>
          </cell>
          <cell r="D327">
            <v>5379.91</v>
          </cell>
          <cell r="E327" t="b">
            <v>0</v>
          </cell>
        </row>
        <row r="328">
          <cell r="A328" t="str">
            <v>7750</v>
          </cell>
          <cell r="B328" t="str">
            <v>INTEREST DURING CONSTRUCTION</v>
          </cell>
          <cell r="C328" t="str">
            <v>IS</v>
          </cell>
          <cell r="D328">
            <v>-27361.35</v>
          </cell>
          <cell r="E328" t="b">
            <v>0</v>
          </cell>
        </row>
        <row r="329">
          <cell r="D329">
            <v>0</v>
          </cell>
        </row>
        <row r="330">
          <cell r="A330" t="str">
            <v>Trial balance variance</v>
          </cell>
          <cell r="D330">
            <v>-1.6552803572267294E-9</v>
          </cell>
        </row>
        <row r="332">
          <cell r="A332" t="str">
            <v>Balance Sheet</v>
          </cell>
          <cell r="C332" t="str">
            <v>BS</v>
          </cell>
          <cell r="D332">
            <v>420906.28999999817</v>
          </cell>
        </row>
        <row r="333">
          <cell r="A333" t="str">
            <v>Income Statement</v>
          </cell>
          <cell r="C333" t="str">
            <v>IS</v>
          </cell>
          <cell r="D333">
            <v>-420906.29000000126</v>
          </cell>
        </row>
        <row r="334">
          <cell r="A334" t="str">
            <v>Trial balance variance</v>
          </cell>
          <cell r="D334">
            <v>-3.0850060284137726E-9</v>
          </cell>
        </row>
      </sheetData>
      <sheetData sheetId="3" refreshError="1">
        <row r="531">
          <cell r="B531" t="str">
            <v>CUSTOMERS</v>
          </cell>
          <cell r="C531">
            <v>8658</v>
          </cell>
          <cell r="D531">
            <v>4085.7</v>
          </cell>
          <cell r="E531">
            <v>12743.7</v>
          </cell>
          <cell r="F531">
            <v>0.67939452435320979</v>
          </cell>
          <cell r="G531">
            <v>0.32060547564679015</v>
          </cell>
          <cell r="H531">
            <v>1</v>
          </cell>
        </row>
        <row r="532">
          <cell r="B532" t="str">
            <v>REVENUES</v>
          </cell>
          <cell r="C532">
            <v>-1865504.31</v>
          </cell>
          <cell r="D532">
            <v>-1099676.6199999999</v>
          </cell>
          <cell r="E532">
            <v>-2965180.9299999997</v>
          </cell>
          <cell r="F532">
            <v>0.62913675557734017</v>
          </cell>
          <cell r="G532">
            <v>0.37086324442265989</v>
          </cell>
          <cell r="H532">
            <v>1</v>
          </cell>
        </row>
        <row r="533">
          <cell r="B533" t="str">
            <v>PLANT IN SERVICE</v>
          </cell>
          <cell r="C533">
            <v>12644194.970000001</v>
          </cell>
          <cell r="D533">
            <v>9232681.9499999993</v>
          </cell>
          <cell r="E533">
            <v>21876876.920000002</v>
          </cell>
          <cell r="F533">
            <v>0.57797075040636103</v>
          </cell>
          <cell r="G533">
            <v>0.42202924959363891</v>
          </cell>
          <cell r="H533">
            <v>1</v>
          </cell>
        </row>
        <row r="534">
          <cell r="B534" t="str">
            <v>NET PLANT</v>
          </cell>
          <cell r="C534">
            <v>10036803.390000001</v>
          </cell>
          <cell r="D534">
            <v>7414222.0199999996</v>
          </cell>
          <cell r="E534">
            <v>17451025.41</v>
          </cell>
          <cell r="F534">
            <v>0.5751411824916941</v>
          </cell>
          <cell r="G534">
            <v>0.4248588175083059</v>
          </cell>
          <cell r="H534">
            <v>1</v>
          </cell>
        </row>
        <row r="535">
          <cell r="B535" t="str">
            <v>DEFERRED MAINTENANCE</v>
          </cell>
          <cell r="C535">
            <v>33967.245631959326</v>
          </cell>
          <cell r="D535">
            <v>11523.37436804069</v>
          </cell>
          <cell r="E535">
            <v>45490.620000000017</v>
          </cell>
          <cell r="F535">
            <v>0.74668680338846372</v>
          </cell>
          <cell r="G535">
            <v>0.25331319661153628</v>
          </cell>
          <cell r="H535">
            <v>1</v>
          </cell>
        </row>
        <row r="536">
          <cell r="B536" t="str">
            <v>CIAC</v>
          </cell>
          <cell r="C536">
            <v>-5211024.95</v>
          </cell>
          <cell r="D536">
            <v>-5898388.8700000001</v>
          </cell>
          <cell r="E536">
            <v>-11109413.82</v>
          </cell>
          <cell r="F536">
            <v>0.46906389791860326</v>
          </cell>
          <cell r="G536">
            <v>0.53093610208139674</v>
          </cell>
          <cell r="H536">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 Return - RB"/>
      <sheetName val="Sewer - Return - RB"/>
      <sheetName val="Combined  Rate Base"/>
      <sheetName val="Water Rate Base"/>
      <sheetName val="Sewer Rate Base "/>
      <sheetName val="Plant Adj"/>
      <sheetName val="Total accum. deprec."/>
      <sheetName val="transfer accum. deprec."/>
      <sheetName val="accum. deprec."/>
      <sheetName val="CIAC"/>
      <sheetName val="WSC RB"/>
      <sheetName val="CWS Off RB"/>
      <sheetName val="Deferred Charges-rate base"/>
      <sheetName val="ADIT"/>
      <sheetName val="Combined noi"/>
      <sheetName val="Water noi"/>
      <sheetName val="Water footnotes"/>
      <sheetName val="Sewer noi"/>
      <sheetName val="Sewer footnotes"/>
      <sheetName val="Uncollect"/>
      <sheetName val="Adj-Exp"/>
      <sheetName val="Power"/>
      <sheetName val="Salaries"/>
      <sheetName val="Maint - Common"/>
      <sheetName val="Trans"/>
      <sheetName val="Rate Case"/>
      <sheetName val="WSC Exp"/>
      <sheetName val="WSC Exp Adj"/>
      <sheetName val="WSC Adj Factors"/>
      <sheetName val="CWS Off Exp"/>
      <sheetName val="CWS Off Factor"/>
      <sheetName val="Water Inc. Taxes"/>
      <sheetName val="Prod Deduct"/>
      <sheetName val="Sewer Inc. Taxes"/>
      <sheetName val="Water Rev. Req."/>
      <sheetName val="Sewer Rev. Req."/>
      <sheetName val="Water - Return - OR"/>
      <sheetName val="Water Ratios"/>
      <sheetName val="Sewer - Return - OR"/>
      <sheetName val="Sewer Ratios"/>
      <sheetName val="Plant Detail"/>
      <sheetName val="Book Expenses"/>
      <sheetName val="Vehicles"/>
      <sheetName val="WSC Salary"/>
      <sheetName val="Cust Equiv"/>
      <sheetName val="WSC Detail"/>
      <sheetName val="WSC Detail-PS"/>
      <sheetName val="WSC RB Compare"/>
      <sheetName val="Out Svc"/>
      <sheetName val="Insur"/>
      <sheetName val="Rents"/>
      <sheetName val="Prop Tax"/>
      <sheetName val="Amortization"/>
      <sheetName val="Misc Rev"/>
    </sheetNames>
    <sheetDataSet>
      <sheetData sheetId="0">
        <row r="2">
          <cell r="C2" t="str">
            <v>TRANSYLVANIA UTILITIES, INC.</v>
          </cell>
        </row>
        <row r="5">
          <cell r="C5" t="str">
            <v xml:space="preserve">  </v>
          </cell>
        </row>
      </sheetData>
      <sheetData sheetId="1"/>
      <sheetData sheetId="2"/>
      <sheetData sheetId="3"/>
      <sheetData sheetId="4">
        <row r="12">
          <cell r="I12">
            <v>4145611</v>
          </cell>
        </row>
      </sheetData>
      <sheetData sheetId="5"/>
      <sheetData sheetId="6"/>
      <sheetData sheetId="7"/>
      <sheetData sheetId="8">
        <row r="16">
          <cell r="E16">
            <v>2800232</v>
          </cell>
        </row>
      </sheetData>
      <sheetData sheetId="9">
        <row r="17">
          <cell r="G17">
            <v>368529</v>
          </cell>
        </row>
      </sheetData>
      <sheetData sheetId="10">
        <row r="117">
          <cell r="D117">
            <v>1406993</v>
          </cell>
        </row>
      </sheetData>
      <sheetData sheetId="11">
        <row r="34">
          <cell r="E34">
            <v>-310890</v>
          </cell>
        </row>
      </sheetData>
      <sheetData sheetId="12">
        <row r="48">
          <cell r="J48">
            <v>7631</v>
          </cell>
        </row>
      </sheetData>
      <sheetData sheetId="13">
        <row r="26">
          <cell r="H26">
            <v>12615</v>
          </cell>
        </row>
      </sheetData>
      <sheetData sheetId="14">
        <row r="21">
          <cell r="E21">
            <v>48293</v>
          </cell>
        </row>
      </sheetData>
      <sheetData sheetId="15">
        <row r="21">
          <cell r="I21">
            <v>-247366</v>
          </cell>
        </row>
      </sheetData>
      <sheetData sheetId="16"/>
      <sheetData sheetId="17">
        <row r="44">
          <cell r="I44">
            <v>288289</v>
          </cell>
        </row>
      </sheetData>
      <sheetData sheetId="18"/>
      <sheetData sheetId="19">
        <row r="44">
          <cell r="I44">
            <v>243099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Control Panel"/>
      <sheetName val="COPY ELECTRONIC TB HERE"/>
      <sheetName val="Linked TB"/>
      <sheetName val="Sch.A-B.S"/>
      <sheetName val="Sch.B-I.S"/>
      <sheetName val="Sch.C-R.B"/>
      <sheetName val="Sch.D&amp;E-REV"/>
      <sheetName val="wp.a-uncoll"/>
      <sheetName val="wp-b salary"/>
      <sheetName val="wp-b salary2"/>
      <sheetName val="wp-b3 calc of health and other "/>
      <sheetName val="wp-c-def charges"/>
      <sheetName val="wp-c2-calc of def charges"/>
      <sheetName val="wp-c3-acc def inc taxes"/>
      <sheetName val="wp-c3a-adj acc def inc taxes"/>
      <sheetName val="wp-c3b-adit vehicle"/>
      <sheetName val="wp-c3c-adit computers"/>
      <sheetName val="wp-c3d-adit gross plant"/>
      <sheetName val="wp-3e-calc intial basis"/>
      <sheetName val="wp-d-rc.exp"/>
      <sheetName val="wp-e-toi"/>
      <sheetName val="wp-f-depr"/>
      <sheetName val="wp-f2 depr recal"/>
      <sheetName val="wp f3 plant held for future use"/>
      <sheetName val="wp-f4"/>
      <sheetName val="CP COA"/>
      <sheetName val="wp-g-inc.tx"/>
      <sheetName val="wp.h-cap.struc"/>
      <sheetName val="wp-i-wc"/>
      <sheetName val="wp-l-GL additions"/>
      <sheetName val="wp-n-CPI"/>
      <sheetName val="wp-p1 Allocation of Expenses"/>
      <sheetName val="wp-p1a Allocation of Rate base"/>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wp-appendix"/>
      <sheetName val="xxxRate-Rev Comp"/>
      <sheetName val="Consumption Data"/>
      <sheetName val="ERC Count NB 12-07"/>
      <sheetName val="93008 ERC with avail adjust  "/>
      <sheetName val="Allocation data summary"/>
      <sheetName val="Allocation data"/>
      <sheetName val="wp-b2-ops charged to plant"/>
      <sheetName val="wp-o-project phoenix "/>
      <sheetName val="wp-p6-closed office exp"/>
      <sheetName val="wp-u-Insurance Exp"/>
      <sheetName val="wp-p2 Allocated Rate Base"/>
      <sheetName val="wp-px Allocation of Exp"/>
      <sheetName val="COAs"/>
      <sheetName val="wp-m-penalties"/>
      <sheetName val="wp-p1-allocation of vehicles"/>
      <sheetName val="wp-px Allocation of Vehicles"/>
      <sheetName val="wp-px Allocation of Trans Exp"/>
      <sheetName val="wp-p1a-adjustment to trans exp"/>
      <sheetName val="wp-p2-allocation of computers"/>
      <sheetName val="wp-p3-allocations of WSC base"/>
      <sheetName val="wp-p4-allocation of WSC expense"/>
      <sheetName val="wp-p5-alloc of cws office exp"/>
    </sheetNames>
    <sheetDataSet>
      <sheetData sheetId="0" refreshError="1">
        <row r="39">
          <cell r="D39">
            <v>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B.S"/>
      <sheetName val="Sch.B-I.S"/>
      <sheetName val="Sch.C-R.B"/>
      <sheetName val="Sch.D&amp;E-Misc"/>
      <sheetName val="Sch.D&amp;E-REV"/>
      <sheetName val="Sch.E-Proposed Rates"/>
      <sheetName val="wp-a Uncollect"/>
      <sheetName val="wp-b-salary"/>
      <sheetName val="wp-b1-Staff Matrix"/>
      <sheetName val="wp-b2"/>
      <sheetName val="wp-b3 calc of health and other"/>
      <sheetName val="wp-c-def Charges"/>
      <sheetName val="wp-b4 CSR"/>
      <sheetName val="wp-d-rc.exp"/>
      <sheetName val="wp-e2-toi"/>
      <sheetName val="wp-e-toi"/>
      <sheetName val="wp-f-depr"/>
      <sheetName val="wp(g)-inc.tx"/>
      <sheetName val="wp.h-cap.struc"/>
      <sheetName val="wp-i-wc"/>
      <sheetName val="wp-j-pf.plant"/>
      <sheetName val="wp-l-GL Additions"/>
      <sheetName val="wp-m-Penalties DNU"/>
      <sheetName val="wp-n-CPI"/>
      <sheetName val="wp-p1 Allocation of Vehicles"/>
      <sheetName val="wp-p2a Allocation of Trans Exp"/>
      <sheetName val="wp-p3-alloc of WSC computers"/>
      <sheetName val="wp-q Depreciation Pro Forma Adj"/>
      <sheetName val="wp-r-Swr Retirement Correct"/>
      <sheetName val="wp-s-LOPA"/>
      <sheetName val="Rate Sheet-Not done"/>
      <sheetName val="wp-k-Retire DNU"/>
      <sheetName val="wp-o-DHEC DNU"/>
      <sheetName val="wp-t-Bill Factors"/>
      <sheetName val="wp-u-Computation of Rates"/>
      <sheetName val="Input Schedule"/>
      <sheetName val="Control Panel"/>
      <sheetName val="COPY ELECTRONIC TB HERE"/>
      <sheetName val="Linked TB"/>
      <sheetName val="Clean TB"/>
      <sheetName val="consumption data"/>
      <sheetName val="New Cons"/>
      <sheetName val="Old Cons"/>
      <sheetName val="xxxRate-Rev Comp"/>
      <sheetName val="For Testimony"/>
      <sheetName val="NARUC"/>
      <sheetName val="ER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t="str">
            <v>Abbott, Loretta E.</v>
          </cell>
          <cell r="D11" t="str">
            <v>FL</v>
          </cell>
        </row>
        <row r="12">
          <cell r="D12" t="str">
            <v>NC</v>
          </cell>
        </row>
        <row r="13">
          <cell r="D13" t="str">
            <v>FL</v>
          </cell>
        </row>
        <row r="14">
          <cell r="D14" t="str">
            <v>FL</v>
          </cell>
        </row>
        <row r="15">
          <cell r="D15" t="str">
            <v>FL</v>
          </cell>
        </row>
        <row r="16">
          <cell r="D16" t="str">
            <v>FL</v>
          </cell>
        </row>
        <row r="17">
          <cell r="D17" t="str">
            <v>NV</v>
          </cell>
        </row>
        <row r="18">
          <cell r="D18" t="str">
            <v>NC</v>
          </cell>
        </row>
        <row r="19">
          <cell r="D19" t="str">
            <v>NV</v>
          </cell>
        </row>
        <row r="20">
          <cell r="D20" t="str">
            <v>FL</v>
          </cell>
        </row>
        <row r="21">
          <cell r="D21" t="str">
            <v>FL</v>
          </cell>
        </row>
        <row r="22">
          <cell r="D22" t="str">
            <v>NV</v>
          </cell>
        </row>
        <row r="23">
          <cell r="D23" t="str">
            <v>NV</v>
          </cell>
        </row>
        <row r="24">
          <cell r="D24" t="str">
            <v>NV</v>
          </cell>
        </row>
        <row r="25">
          <cell r="D25" t="str">
            <v>FL</v>
          </cell>
        </row>
        <row r="26">
          <cell r="D26" t="str">
            <v>FL</v>
          </cell>
        </row>
        <row r="27">
          <cell r="D27" t="str">
            <v>NV</v>
          </cell>
        </row>
        <row r="28">
          <cell r="D28" t="str">
            <v>FL</v>
          </cell>
        </row>
        <row r="29">
          <cell r="D29" t="str">
            <v>FL</v>
          </cell>
        </row>
        <row r="30">
          <cell r="D30" t="str">
            <v>FL</v>
          </cell>
        </row>
        <row r="32">
          <cell r="D32" t="str">
            <v>FL</v>
          </cell>
        </row>
        <row r="33">
          <cell r="D33" t="str">
            <v>FL</v>
          </cell>
        </row>
        <row r="34">
          <cell r="D34" t="str">
            <v>FL</v>
          </cell>
        </row>
        <row r="35">
          <cell r="D35" t="str">
            <v>NC</v>
          </cell>
        </row>
        <row r="36">
          <cell r="D36" t="str">
            <v>NC</v>
          </cell>
        </row>
        <row r="37">
          <cell r="D37" t="str">
            <v>NC</v>
          </cell>
        </row>
        <row r="38">
          <cell r="D38" t="str">
            <v>FL</v>
          </cell>
        </row>
        <row r="39">
          <cell r="D39" t="str">
            <v>FL</v>
          </cell>
        </row>
        <row r="40">
          <cell r="D40" t="str">
            <v>NC</v>
          </cell>
        </row>
        <row r="41">
          <cell r="D41" t="str">
            <v>NC</v>
          </cell>
        </row>
        <row r="42">
          <cell r="D42" t="str">
            <v>FL</v>
          </cell>
        </row>
        <row r="43">
          <cell r="D43" t="str">
            <v>NC</v>
          </cell>
        </row>
        <row r="44">
          <cell r="D44" t="str">
            <v>FL</v>
          </cell>
        </row>
        <row r="45">
          <cell r="D45" t="str">
            <v>NV</v>
          </cell>
        </row>
        <row r="46">
          <cell r="D46" t="str">
            <v>FL</v>
          </cell>
        </row>
        <row r="47">
          <cell r="D47" t="str">
            <v>NC</v>
          </cell>
        </row>
        <row r="48">
          <cell r="D48" t="str">
            <v>FL</v>
          </cell>
        </row>
        <row r="49">
          <cell r="D49" t="str">
            <v>FL</v>
          </cell>
        </row>
        <row r="50">
          <cell r="D50" t="str">
            <v>FL</v>
          </cell>
        </row>
        <row r="51">
          <cell r="D51" t="str">
            <v>NC</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50 JE Clear WSC"/>
      <sheetName val="SE50 JE WSC"/>
      <sheetName val="SE50 JE Benefits"/>
      <sheetName val="SE50 JE Sal &amp; PR Tax"/>
      <sheetName val="Summary by State"/>
      <sheetName val="Summary by Co"/>
      <sheetName val="Salary Alloc"/>
      <sheetName val="FICA Alloc"/>
      <sheetName val="FUT Alloc"/>
      <sheetName val="SUT Alloc"/>
      <sheetName val="Pension Alloc"/>
      <sheetName val="401k Alloc"/>
      <sheetName val="Health Alloc"/>
      <sheetName val="Other Alloc"/>
      <sheetName val="Cust Eq %"/>
      <sheetName val="Cust Eq Allocation"/>
      <sheetName val="Benefits Rates Input"/>
      <sheetName val="GL Detail"/>
      <sheetName val="Salary Input"/>
      <sheetName val="Employee Info Input"/>
      <sheetName val="Employee by Sub Input"/>
      <sheetName val="Cust Eq Input"/>
      <sheetName val="InvoiceBill Count Input"/>
      <sheetName val="Prior Allocations Input"/>
      <sheetName val="FORM.COS.SUB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hedule"/>
      <sheetName val="12.31.11 ERC avail adjust  "/>
      <sheetName val="Control Panel"/>
      <sheetName val="Sheet1"/>
      <sheetName val="COPY ELECTRONIC TB HERE"/>
      <sheetName val="Linked TB"/>
      <sheetName val="Sch.A-B.S"/>
      <sheetName val="wp-f-depr"/>
      <sheetName val="Sch.B-I.S"/>
      <sheetName val="Sch.C-R.B"/>
      <sheetName val="Sch.D&amp;E-REV"/>
      <sheetName val="xxxRate-Rev Comp"/>
      <sheetName val="Consumption Data"/>
      <sheetName val="wp-appendix"/>
      <sheetName val="wp.a-uncoll"/>
      <sheetName val="Wp-b Salary"/>
      <sheetName val="wp-b1 Allocation of Staff"/>
      <sheetName val="Wp-b Salary Captime"/>
      <sheetName val="wp-b3 Calc of Health and Other "/>
      <sheetName val="wp-b4 office salaries"/>
      <sheetName val="WSC Salaries"/>
      <sheetName val="wp-c-def charges"/>
      <sheetName val="wp-c2-calc of def charges"/>
      <sheetName val="wp-c3-acc def inc taxes"/>
      <sheetName val="wp-c3a-adj acc def inc taxes"/>
      <sheetName val="wp-c3d-diff between tax and boo"/>
      <sheetName val="wp-d-rc.exp"/>
      <sheetName val="wp-e-toi"/>
      <sheetName val="wp-g-inc.tx"/>
      <sheetName val="WP g-2 Calculation of DPFD %"/>
      <sheetName val="WP g-3 Calculation of DPFD"/>
      <sheetName val="wp.h-cap.struc"/>
      <sheetName val="wp-i-wc1"/>
      <sheetName val="wp-i-wc2"/>
      <sheetName val="wp-j-pf.plant"/>
      <sheetName val="wp k Water Ex. Cap."/>
      <sheetName val="wp-l-GL additions"/>
      <sheetName val="wp-m-penalties"/>
      <sheetName val="wp-n-CPI"/>
      <sheetName val="Wp-o-repression adjustment"/>
      <sheetName val="wp-p1 Allocation of Expenses"/>
      <sheetName val="Wp-p1 foot notes"/>
      <sheetName val="wp-p1a Allocation of Rate base"/>
      <sheetName val="wp-p1a foot notes"/>
      <sheetName val="wp-p2 Allocation of Vehicles"/>
      <sheetName val="wp-p2a Allocation of Trans Exp"/>
      <sheetName val="wp-p3-alloc of State computers"/>
      <sheetName val="wp-p4-alloc of WSC computers"/>
      <sheetName val="wp-p5 WSC Salary Allocation"/>
      <sheetName val="wp-p6 wsc legal fees"/>
      <sheetName val="wp-p7 WSC outside services"/>
      <sheetName val="Fairfield Harbour Bill Sheet"/>
      <sheetName val="wp-r  Insurance"/>
      <sheetName val="Sheet2"/>
    </sheetNames>
    <sheetDataSet>
      <sheetData sheetId="0">
        <row r="3">
          <cell r="C3" t="str">
            <v>CWS Systems</v>
          </cell>
        </row>
        <row r="5">
          <cell r="C5" t="str">
            <v>Fairfield Harbour</v>
          </cell>
        </row>
        <row r="7">
          <cell r="C7" t="str">
            <v>W-778, Sub 89</v>
          </cell>
        </row>
        <row r="9">
          <cell r="C9">
            <v>40908</v>
          </cell>
        </row>
        <row r="13">
          <cell r="C13">
            <v>2021.1999999999998</v>
          </cell>
          <cell r="D13">
            <v>0.50711929045450554</v>
          </cell>
        </row>
        <row r="14">
          <cell r="C14">
            <v>1964.4499999999998</v>
          </cell>
          <cell r="D14">
            <v>0.49288070954549446</v>
          </cell>
        </row>
        <row r="15">
          <cell r="C15">
            <v>3985.6499999999996</v>
          </cell>
        </row>
        <row r="18">
          <cell r="D18">
            <v>1.5483715923995551E-2</v>
          </cell>
        </row>
        <row r="19">
          <cell r="D19">
            <v>4.0121486368871848E-2</v>
          </cell>
        </row>
        <row r="20">
          <cell r="D20">
            <v>5.9637350324936889E-2</v>
          </cell>
        </row>
        <row r="21">
          <cell r="D21">
            <v>8.0576473606461571E-2</v>
          </cell>
        </row>
        <row r="29">
          <cell r="C29">
            <v>1.8499999999999999E-2</v>
          </cell>
          <cell r="D29">
            <v>1.6299999999999999E-2</v>
          </cell>
        </row>
        <row r="30">
          <cell r="C30">
            <v>0.125</v>
          </cell>
        </row>
        <row r="31">
          <cell r="C31">
            <v>0.25</v>
          </cell>
        </row>
      </sheetData>
      <sheetData sheetId="1" refreshError="1"/>
      <sheetData sheetId="2" refreshError="1"/>
      <sheetData sheetId="3" refreshError="1"/>
      <sheetData sheetId="4">
        <row r="2">
          <cell r="A2">
            <v>1020</v>
          </cell>
          <cell r="B2" t="str">
            <v xml:space="preserve">     ORGANIZATION</v>
          </cell>
          <cell r="L2">
            <v>0</v>
          </cell>
        </row>
        <row r="3">
          <cell r="A3">
            <v>1025</v>
          </cell>
          <cell r="B3" t="str">
            <v xml:space="preserve">     FRANCHISES</v>
          </cell>
          <cell r="L3">
            <v>0</v>
          </cell>
        </row>
        <row r="4">
          <cell r="A4">
            <v>1030</v>
          </cell>
          <cell r="B4" t="str">
            <v xml:space="preserve">     LAND &amp; LAND RIGHTS PUMP</v>
          </cell>
          <cell r="L4">
            <v>0</v>
          </cell>
        </row>
        <row r="5">
          <cell r="A5">
            <v>1035</v>
          </cell>
          <cell r="B5" t="str">
            <v xml:space="preserve">     LAND &amp; LAND RIGHTS WTR TR</v>
          </cell>
          <cell r="L5">
            <v>0</v>
          </cell>
        </row>
        <row r="6">
          <cell r="A6">
            <v>1040</v>
          </cell>
          <cell r="B6" t="str">
            <v xml:space="preserve">     LAND &amp; LAND RIGHTS TRANS</v>
          </cell>
          <cell r="L6">
            <v>0</v>
          </cell>
        </row>
        <row r="7">
          <cell r="A7">
            <v>1045</v>
          </cell>
          <cell r="B7" t="str">
            <v xml:space="preserve">     LAND &amp; LAND RIGHTS GEN PL</v>
          </cell>
          <cell r="L7">
            <v>0</v>
          </cell>
        </row>
        <row r="8">
          <cell r="A8">
            <v>1050</v>
          </cell>
          <cell r="B8" t="str">
            <v xml:space="preserve">     STRUCT &amp; IMPRV SRC SUPPLY</v>
          </cell>
          <cell r="L8">
            <v>0</v>
          </cell>
        </row>
        <row r="9">
          <cell r="A9">
            <v>1055</v>
          </cell>
          <cell r="B9" t="str">
            <v xml:space="preserve">     STRUCT &amp; IMPRV WTR TRT PL</v>
          </cell>
          <cell r="L9">
            <v>0</v>
          </cell>
        </row>
        <row r="10">
          <cell r="A10">
            <v>1060</v>
          </cell>
          <cell r="B10" t="str">
            <v xml:space="preserve">     STRUCT &amp; IMPRV TRANS DIST</v>
          </cell>
          <cell r="L10">
            <v>0</v>
          </cell>
        </row>
        <row r="11">
          <cell r="A11">
            <v>1065</v>
          </cell>
          <cell r="B11" t="str">
            <v xml:space="preserve">     STRUCT &amp; IMPRV GEN PLT</v>
          </cell>
          <cell r="L11">
            <v>0</v>
          </cell>
        </row>
        <row r="12">
          <cell r="A12">
            <v>1080</v>
          </cell>
          <cell r="B12" t="str">
            <v xml:space="preserve">     WELLS &amp; SPRINGS</v>
          </cell>
          <cell r="L12">
            <v>0</v>
          </cell>
        </row>
        <row r="13">
          <cell r="A13">
            <v>1085</v>
          </cell>
          <cell r="B13" t="str">
            <v xml:space="preserve">     INFILTRATION GALLERY</v>
          </cell>
          <cell r="L13">
            <v>0</v>
          </cell>
        </row>
        <row r="14">
          <cell r="A14">
            <v>1090</v>
          </cell>
          <cell r="B14" t="str">
            <v xml:space="preserve">     SUPPLY MAINS</v>
          </cell>
          <cell r="L14">
            <v>0</v>
          </cell>
        </row>
        <row r="15">
          <cell r="A15">
            <v>1095</v>
          </cell>
          <cell r="B15" t="str">
            <v xml:space="preserve">     POWER GENERATION EQUIP</v>
          </cell>
          <cell r="L15">
            <v>0</v>
          </cell>
        </row>
        <row r="16">
          <cell r="A16">
            <v>1100</v>
          </cell>
          <cell r="B16" t="str">
            <v xml:space="preserve">     ELECTRIC PUMP EQUIP SRC P</v>
          </cell>
          <cell r="L16">
            <v>0</v>
          </cell>
        </row>
        <row r="17">
          <cell r="A17">
            <v>1105</v>
          </cell>
          <cell r="B17" t="str">
            <v xml:space="preserve">     ELECTRIC PUMP EQUIP WTP</v>
          </cell>
          <cell r="L17">
            <v>0</v>
          </cell>
        </row>
        <row r="18">
          <cell r="A18">
            <v>1110</v>
          </cell>
          <cell r="B18" t="str">
            <v xml:space="preserve">     ELECTRIC PUMP EQUIP TRANS</v>
          </cell>
          <cell r="L18">
            <v>0</v>
          </cell>
        </row>
        <row r="19">
          <cell r="A19">
            <v>1115</v>
          </cell>
          <cell r="B19" t="str">
            <v xml:space="preserve">     WATER TREATMENT EQPT</v>
          </cell>
          <cell r="L19">
            <v>0</v>
          </cell>
        </row>
        <row r="20">
          <cell r="A20">
            <v>1120</v>
          </cell>
          <cell r="B20" t="str">
            <v xml:space="preserve">     DIST RESV &amp; STANDPIPES</v>
          </cell>
          <cell r="L20">
            <v>0</v>
          </cell>
        </row>
        <row r="21">
          <cell r="A21">
            <v>1125</v>
          </cell>
          <cell r="B21" t="str">
            <v xml:space="preserve">     TRANS &amp; DISTR MAINS</v>
          </cell>
          <cell r="L21">
            <v>0</v>
          </cell>
        </row>
        <row r="22">
          <cell r="A22">
            <v>1130</v>
          </cell>
          <cell r="B22" t="str">
            <v xml:space="preserve">     SERVICE LINES</v>
          </cell>
          <cell r="L22">
            <v>0</v>
          </cell>
        </row>
        <row r="23">
          <cell r="A23">
            <v>1135</v>
          </cell>
          <cell r="B23" t="str">
            <v xml:space="preserve">     METERS</v>
          </cell>
          <cell r="L23">
            <v>0</v>
          </cell>
        </row>
        <row r="24">
          <cell r="A24">
            <v>1140</v>
          </cell>
          <cell r="B24" t="str">
            <v xml:space="preserve">     METER INSTALLATIONS</v>
          </cell>
          <cell r="L24">
            <v>0</v>
          </cell>
        </row>
        <row r="25">
          <cell r="A25">
            <v>1145</v>
          </cell>
          <cell r="B25" t="str">
            <v xml:space="preserve">     HYDRANTS</v>
          </cell>
          <cell r="L25">
            <v>0</v>
          </cell>
        </row>
        <row r="26">
          <cell r="A26">
            <v>1150</v>
          </cell>
          <cell r="B26" t="str">
            <v xml:space="preserve">     BACKFLOW PREVENTION DEVIC</v>
          </cell>
          <cell r="L26">
            <v>0</v>
          </cell>
        </row>
        <row r="27">
          <cell r="A27">
            <v>1160</v>
          </cell>
          <cell r="B27" t="str">
            <v xml:space="preserve">     OTH PLT&amp;MISC EQUIP SRC SU</v>
          </cell>
          <cell r="L27">
            <v>0</v>
          </cell>
        </row>
        <row r="28">
          <cell r="A28">
            <v>1165</v>
          </cell>
          <cell r="B28" t="str">
            <v xml:space="preserve">     OTH PLT&amp;MISC EQUIP WTP</v>
          </cell>
          <cell r="L28">
            <v>0</v>
          </cell>
        </row>
        <row r="29">
          <cell r="A29">
            <v>1175</v>
          </cell>
          <cell r="B29" t="str">
            <v xml:space="preserve">     OFFICE STRUCT &amp; IMPRV</v>
          </cell>
          <cell r="L29">
            <v>0</v>
          </cell>
        </row>
        <row r="30">
          <cell r="A30">
            <v>1180</v>
          </cell>
          <cell r="B30" t="str">
            <v xml:space="preserve">     OFFICE FURN &amp; EQPT</v>
          </cell>
          <cell r="L30">
            <v>0</v>
          </cell>
        </row>
        <row r="31">
          <cell r="A31">
            <v>1185</v>
          </cell>
          <cell r="B31" t="str">
            <v xml:space="preserve">     STORES EQUIPMENT</v>
          </cell>
          <cell r="L31">
            <v>0</v>
          </cell>
        </row>
        <row r="32">
          <cell r="A32">
            <v>1190</v>
          </cell>
          <cell r="B32" t="str">
            <v xml:space="preserve">     TOOL SHOP &amp; MISC EQPT</v>
          </cell>
          <cell r="L32">
            <v>0</v>
          </cell>
        </row>
        <row r="33">
          <cell r="A33">
            <v>1195</v>
          </cell>
          <cell r="B33" t="str">
            <v xml:space="preserve">     LABORATORY EQUIPMENT</v>
          </cell>
          <cell r="L33">
            <v>0</v>
          </cell>
        </row>
        <row r="34">
          <cell r="A34">
            <v>1200</v>
          </cell>
          <cell r="B34" t="str">
            <v xml:space="preserve">     POWER OPERATED EQUIP</v>
          </cell>
          <cell r="L34">
            <v>0</v>
          </cell>
        </row>
        <row r="35">
          <cell r="A35">
            <v>1205</v>
          </cell>
          <cell r="B35" t="str">
            <v xml:space="preserve">     COMMUNICATION EQPT</v>
          </cell>
          <cell r="L35">
            <v>0</v>
          </cell>
        </row>
        <row r="36">
          <cell r="A36">
            <v>1210</v>
          </cell>
          <cell r="B36" t="str">
            <v xml:space="preserve">     MISC EQUIPMENT</v>
          </cell>
          <cell r="L36">
            <v>0</v>
          </cell>
        </row>
        <row r="37">
          <cell r="A37">
            <v>1215</v>
          </cell>
          <cell r="B37" t="str">
            <v xml:space="preserve">     WATER PLANT ALLOCATED</v>
          </cell>
          <cell r="L37">
            <v>0</v>
          </cell>
        </row>
        <row r="38">
          <cell r="A38">
            <v>1220</v>
          </cell>
          <cell r="B38" t="str">
            <v xml:space="preserve">     OTHER TANGIBLE PLT WATER</v>
          </cell>
          <cell r="L38">
            <v>0</v>
          </cell>
        </row>
        <row r="39">
          <cell r="A39">
            <v>1245</v>
          </cell>
          <cell r="B39" t="str">
            <v xml:space="preserve">     ORGANIZATION</v>
          </cell>
          <cell r="L39">
            <v>0</v>
          </cell>
        </row>
        <row r="40">
          <cell r="A40">
            <v>1250</v>
          </cell>
          <cell r="B40" t="str">
            <v xml:space="preserve">     FRANCHISES INTANG PLT</v>
          </cell>
          <cell r="L40">
            <v>0</v>
          </cell>
        </row>
        <row r="41">
          <cell r="A41">
            <v>1275</v>
          </cell>
          <cell r="B41" t="str">
            <v xml:space="preserve">     LAND &amp; LAND RIGHTS RECLAI</v>
          </cell>
          <cell r="L41">
            <v>0</v>
          </cell>
        </row>
        <row r="42">
          <cell r="A42">
            <v>1285</v>
          </cell>
          <cell r="B42" t="str">
            <v xml:space="preserve">     LAND &amp; LAND RIGHTS GEN PL</v>
          </cell>
          <cell r="L42">
            <v>0</v>
          </cell>
        </row>
        <row r="43">
          <cell r="A43">
            <v>1290</v>
          </cell>
          <cell r="B43" t="str">
            <v xml:space="preserve">     STRUCT/IMPRV COLL PLT</v>
          </cell>
          <cell r="L43">
            <v>0</v>
          </cell>
        </row>
        <row r="44">
          <cell r="A44">
            <v>1295</v>
          </cell>
          <cell r="B44" t="str">
            <v xml:space="preserve">     STRUCT/IMPRV PUMP PLT LS</v>
          </cell>
          <cell r="L44">
            <v>0</v>
          </cell>
        </row>
        <row r="45">
          <cell r="A45">
            <v>1300</v>
          </cell>
          <cell r="B45" t="str">
            <v xml:space="preserve">     STRUCT/IMPRV TREAT PLT</v>
          </cell>
          <cell r="L45">
            <v>0</v>
          </cell>
        </row>
        <row r="46">
          <cell r="A46">
            <v>1305</v>
          </cell>
          <cell r="B46" t="str">
            <v xml:space="preserve">     STRUCT/IMPRV RECLAIM WTP</v>
          </cell>
          <cell r="L46">
            <v>0</v>
          </cell>
        </row>
        <row r="47">
          <cell r="A47">
            <v>1310</v>
          </cell>
          <cell r="B47" t="str">
            <v xml:space="preserve">     STRUCT/IMPRV RECLAIM WTR</v>
          </cell>
          <cell r="L47">
            <v>0</v>
          </cell>
        </row>
        <row r="48">
          <cell r="A48">
            <v>1315</v>
          </cell>
          <cell r="B48" t="str">
            <v xml:space="preserve">     STRUCT/IMPRV GEN PLT</v>
          </cell>
          <cell r="L48">
            <v>0</v>
          </cell>
        </row>
        <row r="49">
          <cell r="A49">
            <v>1320</v>
          </cell>
          <cell r="B49" t="str">
            <v xml:space="preserve">     POWER GEN EQUIP COLL PLT</v>
          </cell>
          <cell r="L49">
            <v>0</v>
          </cell>
        </row>
        <row r="50">
          <cell r="A50">
            <v>1325</v>
          </cell>
          <cell r="B50" t="str">
            <v xml:space="preserve">     POWER GEN EQUIP PUMP PLT</v>
          </cell>
          <cell r="L50">
            <v>0</v>
          </cell>
        </row>
        <row r="51">
          <cell r="A51">
            <v>1330</v>
          </cell>
          <cell r="B51" t="str">
            <v xml:space="preserve">     POWER GEN EQUIP TREAT PLT</v>
          </cell>
          <cell r="L51">
            <v>0</v>
          </cell>
        </row>
        <row r="52">
          <cell r="A52">
            <v>1345</v>
          </cell>
          <cell r="B52" t="str">
            <v xml:space="preserve">     SEWER FORCE MAIN</v>
          </cell>
          <cell r="L52">
            <v>0</v>
          </cell>
        </row>
        <row r="53">
          <cell r="A53">
            <v>1350</v>
          </cell>
          <cell r="B53" t="str">
            <v xml:space="preserve">     SEWER GRAVITY MAIN</v>
          </cell>
          <cell r="L53">
            <v>0</v>
          </cell>
        </row>
        <row r="54">
          <cell r="A54">
            <v>1353</v>
          </cell>
          <cell r="B54" t="str">
            <v xml:space="preserve">     MANHOLES</v>
          </cell>
          <cell r="L54">
            <v>0</v>
          </cell>
        </row>
        <row r="55">
          <cell r="A55">
            <v>1355</v>
          </cell>
          <cell r="B55" t="str">
            <v xml:space="preserve">     SPECIAL COLL STRUCTURES</v>
          </cell>
          <cell r="L55">
            <v>0</v>
          </cell>
        </row>
        <row r="56">
          <cell r="A56">
            <v>1360</v>
          </cell>
          <cell r="B56" t="str">
            <v xml:space="preserve">     SERVICES TO CUSTOMERS</v>
          </cell>
          <cell r="L56">
            <v>0</v>
          </cell>
        </row>
        <row r="57">
          <cell r="A57">
            <v>1365</v>
          </cell>
          <cell r="B57" t="str">
            <v xml:space="preserve">     FLOW MEASURE DEVICES</v>
          </cell>
          <cell r="L57">
            <v>0</v>
          </cell>
        </row>
        <row r="58">
          <cell r="A58">
            <v>1370</v>
          </cell>
          <cell r="B58" t="str">
            <v xml:space="preserve">     FLOW MEASURE INSTALL</v>
          </cell>
          <cell r="L58">
            <v>0</v>
          </cell>
        </row>
        <row r="59">
          <cell r="A59">
            <v>1375</v>
          </cell>
          <cell r="B59" t="str">
            <v xml:space="preserve">     RECEIVING WELLS</v>
          </cell>
          <cell r="L59">
            <v>0</v>
          </cell>
        </row>
        <row r="60">
          <cell r="A60">
            <v>1380</v>
          </cell>
          <cell r="B60" t="str">
            <v xml:space="preserve">     PUMPING EQUIPMENT PUMP PL</v>
          </cell>
          <cell r="L60">
            <v>0</v>
          </cell>
        </row>
        <row r="61">
          <cell r="A61">
            <v>1385</v>
          </cell>
          <cell r="B61" t="str">
            <v xml:space="preserve">     PUMPING EQUIPMENT RECLAIM</v>
          </cell>
          <cell r="L61">
            <v>0</v>
          </cell>
        </row>
        <row r="62">
          <cell r="A62">
            <v>1390</v>
          </cell>
          <cell r="B62" t="str">
            <v xml:space="preserve">     PUMPING EQUIPMENT RCL WTR</v>
          </cell>
          <cell r="L62">
            <v>0</v>
          </cell>
        </row>
        <row r="63">
          <cell r="A63">
            <v>1395</v>
          </cell>
          <cell r="B63" t="str">
            <v xml:space="preserve">     TREAT/DISP EQUIP LAGOON</v>
          </cell>
          <cell r="L63">
            <v>0</v>
          </cell>
        </row>
        <row r="64">
          <cell r="A64">
            <v>1400</v>
          </cell>
          <cell r="B64" t="str">
            <v xml:space="preserve">     TREAT/DISP EQUIP TRT PLT</v>
          </cell>
          <cell r="L64">
            <v>0</v>
          </cell>
        </row>
        <row r="65">
          <cell r="A65">
            <v>1405</v>
          </cell>
          <cell r="B65" t="str">
            <v xml:space="preserve">     TREAT/DISP EQUIP RCL WTP</v>
          </cell>
          <cell r="L65">
            <v>0</v>
          </cell>
        </row>
        <row r="66">
          <cell r="A66">
            <v>1410</v>
          </cell>
          <cell r="B66" t="str">
            <v xml:space="preserve">     PLANT SEWERS TRTMT PLT</v>
          </cell>
          <cell r="L66">
            <v>0</v>
          </cell>
        </row>
        <row r="67">
          <cell r="A67">
            <v>1415</v>
          </cell>
          <cell r="B67" t="str">
            <v xml:space="preserve">     PLANT SEWERS RECLAIM WTP</v>
          </cell>
          <cell r="L67">
            <v>0</v>
          </cell>
        </row>
        <row r="68">
          <cell r="A68">
            <v>1420</v>
          </cell>
          <cell r="B68" t="str">
            <v xml:space="preserve">     OUTFALL LINES</v>
          </cell>
          <cell r="L68">
            <v>0</v>
          </cell>
        </row>
        <row r="69">
          <cell r="A69">
            <v>1425</v>
          </cell>
          <cell r="B69" t="str">
            <v xml:space="preserve">     OTHER PLT TANGIBLE</v>
          </cell>
          <cell r="L69">
            <v>0</v>
          </cell>
        </row>
        <row r="70">
          <cell r="A70">
            <v>1430</v>
          </cell>
          <cell r="B70" t="str">
            <v xml:space="preserve">     OTHER PLT COLLECTION</v>
          </cell>
          <cell r="L70">
            <v>0</v>
          </cell>
        </row>
        <row r="71">
          <cell r="A71">
            <v>1435</v>
          </cell>
          <cell r="B71" t="str">
            <v xml:space="preserve">     OTHER PLT PUMP</v>
          </cell>
          <cell r="L71">
            <v>0</v>
          </cell>
        </row>
        <row r="72">
          <cell r="A72">
            <v>1440</v>
          </cell>
          <cell r="B72" t="str">
            <v xml:space="preserve">     OTHER PLT TREATMENT</v>
          </cell>
          <cell r="L72">
            <v>0</v>
          </cell>
        </row>
        <row r="73">
          <cell r="A73">
            <v>1445</v>
          </cell>
          <cell r="B73" t="str">
            <v xml:space="preserve">     OTHER PLT RECLAIM WTR TRT</v>
          </cell>
          <cell r="L73">
            <v>0</v>
          </cell>
        </row>
        <row r="74">
          <cell r="A74">
            <v>1450</v>
          </cell>
          <cell r="B74" t="str">
            <v xml:space="preserve">     OTHER PLT RECLAIM WTR DIS</v>
          </cell>
          <cell r="L74">
            <v>0</v>
          </cell>
        </row>
        <row r="75">
          <cell r="A75">
            <v>1455</v>
          </cell>
          <cell r="B75" t="str">
            <v xml:space="preserve">     OFFICE STRUCT &amp; IMPRV</v>
          </cell>
          <cell r="L75">
            <v>0</v>
          </cell>
        </row>
        <row r="76">
          <cell r="A76">
            <v>1460</v>
          </cell>
          <cell r="B76" t="str">
            <v xml:space="preserve">     OFFICE FURN &amp; EQPT</v>
          </cell>
          <cell r="L76">
            <v>0</v>
          </cell>
        </row>
        <row r="77">
          <cell r="A77">
            <v>1465</v>
          </cell>
          <cell r="B77" t="str">
            <v xml:space="preserve">     STORES EQUIPMENT</v>
          </cell>
          <cell r="L77">
            <v>0</v>
          </cell>
        </row>
        <row r="78">
          <cell r="A78">
            <v>1470</v>
          </cell>
          <cell r="B78" t="str">
            <v xml:space="preserve">     TOOL SHOP &amp; MISC EQPT</v>
          </cell>
          <cell r="L78">
            <v>0</v>
          </cell>
        </row>
        <row r="79">
          <cell r="A79">
            <v>1475</v>
          </cell>
          <cell r="B79" t="str">
            <v xml:space="preserve">     LABORATORY EQPT</v>
          </cell>
          <cell r="L79">
            <v>0</v>
          </cell>
        </row>
        <row r="80">
          <cell r="A80">
            <v>1480</v>
          </cell>
          <cell r="B80" t="str">
            <v xml:space="preserve">     POWER OPERATED EQUIP</v>
          </cell>
          <cell r="L80">
            <v>0</v>
          </cell>
        </row>
        <row r="81">
          <cell r="A81">
            <v>1485</v>
          </cell>
          <cell r="B81" t="str">
            <v xml:space="preserve">     COMMUNICATION EQPT</v>
          </cell>
          <cell r="L81">
            <v>0</v>
          </cell>
        </row>
        <row r="82">
          <cell r="A82">
            <v>1490</v>
          </cell>
          <cell r="B82" t="str">
            <v xml:space="preserve">     MISC EQUIP SEWER</v>
          </cell>
          <cell r="L82">
            <v>0</v>
          </cell>
        </row>
        <row r="83">
          <cell r="A83">
            <v>1495</v>
          </cell>
          <cell r="B83" t="str">
            <v xml:space="preserve">     SEWER PLANT ALLOCATED</v>
          </cell>
          <cell r="L83">
            <v>0</v>
          </cell>
        </row>
        <row r="84">
          <cell r="A84">
            <v>1500</v>
          </cell>
          <cell r="B84" t="str">
            <v xml:space="preserve">     OTHER TANGIBLE PLT SEWER</v>
          </cell>
          <cell r="L84">
            <v>0</v>
          </cell>
        </row>
        <row r="85">
          <cell r="A85">
            <v>1535</v>
          </cell>
          <cell r="B85" t="str">
            <v xml:space="preserve">     REUSE DIST RESERVOIRS</v>
          </cell>
          <cell r="L85">
            <v>0</v>
          </cell>
        </row>
        <row r="86">
          <cell r="A86">
            <v>1540</v>
          </cell>
          <cell r="B86" t="str">
            <v xml:space="preserve">     REUSE TRANMISSION &amp; DIST</v>
          </cell>
          <cell r="L86">
            <v>0</v>
          </cell>
        </row>
        <row r="87">
          <cell r="B87" t="str">
            <v>Plant (Water)</v>
          </cell>
          <cell r="L87">
            <v>3477305.0780995362</v>
          </cell>
        </row>
        <row r="88">
          <cell r="B88" t="str">
            <v>Plant (Sewer)</v>
          </cell>
          <cell r="L88">
            <v>7912390.1987983584</v>
          </cell>
        </row>
        <row r="89">
          <cell r="A89">
            <v>1699</v>
          </cell>
          <cell r="B89" t="str">
            <v xml:space="preserve">     WATER PLANT IN PROCESS</v>
          </cell>
          <cell r="L89" t="e">
            <v>#VALUE!</v>
          </cell>
        </row>
        <row r="90">
          <cell r="A90">
            <v>1739</v>
          </cell>
          <cell r="B90" t="str">
            <v xml:space="preserve">     SEWER PLANT IN PROCESS</v>
          </cell>
          <cell r="L90" t="e">
            <v>#VALUE!</v>
          </cell>
        </row>
        <row r="91">
          <cell r="A91">
            <v>1769</v>
          </cell>
          <cell r="B91" t="str">
            <v xml:space="preserve">     OTHER PLANT IN PROCESS</v>
          </cell>
          <cell r="L91" t="e">
            <v>#VALUE!</v>
          </cell>
        </row>
        <row r="92">
          <cell r="A92">
            <v>1799</v>
          </cell>
          <cell r="B92" t="str">
            <v xml:space="preserve">     DEFERRED PLANT IN PROCESS</v>
          </cell>
          <cell r="L92" t="e">
            <v>#VALUE!</v>
          </cell>
        </row>
        <row r="93">
          <cell r="A93">
            <v>1805</v>
          </cell>
          <cell r="B93" t="str">
            <v xml:space="preserve">    PLT HELD FUTURE USE-WTR</v>
          </cell>
          <cell r="L93" t="e">
            <v>#VALUE!</v>
          </cell>
        </row>
        <row r="94">
          <cell r="A94">
            <v>1810</v>
          </cell>
          <cell r="B94" t="str">
            <v xml:space="preserve">    PLT HELD FUTURE USE-SWR</v>
          </cell>
          <cell r="L94" t="e">
            <v>#VALUE!</v>
          </cell>
        </row>
        <row r="95">
          <cell r="A95">
            <v>1835</v>
          </cell>
          <cell r="B95" t="str">
            <v xml:space="preserve">     ACC DEPR-ORGANIZATION</v>
          </cell>
          <cell r="L95">
            <v>0</v>
          </cell>
        </row>
        <row r="96">
          <cell r="A96">
            <v>1840</v>
          </cell>
          <cell r="B96" t="str">
            <v xml:space="preserve">     ACC DEPR-FRANCHISES</v>
          </cell>
          <cell r="L96">
            <v>0</v>
          </cell>
        </row>
        <row r="97">
          <cell r="A97">
            <v>1845</v>
          </cell>
          <cell r="B97" t="str">
            <v xml:space="preserve">     ACC DEPR-STRUCT&amp;IMPRV SRC</v>
          </cell>
          <cell r="L97">
            <v>0</v>
          </cell>
        </row>
        <row r="98">
          <cell r="A98">
            <v>1850</v>
          </cell>
          <cell r="B98" t="str">
            <v xml:space="preserve">     ACC DEPR-STRUCT&amp;IMPRV WTP</v>
          </cell>
          <cell r="L98">
            <v>0</v>
          </cell>
        </row>
        <row r="99">
          <cell r="A99">
            <v>1855</v>
          </cell>
          <cell r="B99" t="str">
            <v xml:space="preserve">     ACC DEPR-STRUCT&amp;IMPRV TRN</v>
          </cell>
          <cell r="L99">
            <v>0</v>
          </cell>
        </row>
        <row r="100">
          <cell r="A100">
            <v>1860</v>
          </cell>
          <cell r="B100" t="str">
            <v xml:space="preserve">     ACC DEPR-STRUCT&amp;IMPRV GEN</v>
          </cell>
          <cell r="L100">
            <v>0</v>
          </cell>
        </row>
        <row r="101">
          <cell r="A101">
            <v>1875</v>
          </cell>
          <cell r="B101" t="str">
            <v xml:space="preserve">     ACC DEPR-WELLS &amp; SPRINGS</v>
          </cell>
          <cell r="L101">
            <v>0</v>
          </cell>
        </row>
        <row r="102">
          <cell r="A102">
            <v>1880</v>
          </cell>
          <cell r="B102" t="str">
            <v xml:space="preserve">     ACC DEPR-INFILTRATION GAL</v>
          </cell>
          <cell r="L102">
            <v>0</v>
          </cell>
        </row>
        <row r="103">
          <cell r="A103">
            <v>1885</v>
          </cell>
          <cell r="B103" t="str">
            <v xml:space="preserve">     ACC DEPR-SUPPLY MAINS</v>
          </cell>
          <cell r="L103">
            <v>0</v>
          </cell>
        </row>
        <row r="104">
          <cell r="A104">
            <v>1890</v>
          </cell>
          <cell r="B104" t="str">
            <v xml:space="preserve">     ACC DEPR-POWER GENERATION</v>
          </cell>
          <cell r="L104">
            <v>0</v>
          </cell>
        </row>
        <row r="105">
          <cell r="A105">
            <v>1895</v>
          </cell>
          <cell r="B105" t="str">
            <v xml:space="preserve">     ACC DEPR-ELECT PUMP EQUIP</v>
          </cell>
          <cell r="L105">
            <v>0</v>
          </cell>
        </row>
        <row r="106">
          <cell r="A106">
            <v>1900</v>
          </cell>
          <cell r="B106" t="str">
            <v xml:space="preserve">     ACC DEPR-ELECT PUMP EQUIP</v>
          </cell>
          <cell r="L106">
            <v>0</v>
          </cell>
        </row>
        <row r="107">
          <cell r="A107">
            <v>1905</v>
          </cell>
          <cell r="B107" t="str">
            <v xml:space="preserve">     ACC DEPR-ELECT PUMP EQUIP</v>
          </cell>
          <cell r="L107">
            <v>0</v>
          </cell>
        </row>
        <row r="108">
          <cell r="A108">
            <v>1910</v>
          </cell>
          <cell r="B108" t="str">
            <v xml:space="preserve">     ACC DEPR-WATER TREATMENT</v>
          </cell>
          <cell r="L108">
            <v>0</v>
          </cell>
        </row>
        <row r="109">
          <cell r="A109">
            <v>1915</v>
          </cell>
          <cell r="B109" t="str">
            <v xml:space="preserve">     ACC DEPR-DIST RESV &amp; STAN</v>
          </cell>
          <cell r="L109">
            <v>0</v>
          </cell>
        </row>
        <row r="110">
          <cell r="A110">
            <v>1920</v>
          </cell>
          <cell r="B110" t="str">
            <v xml:space="preserve">     ACC DEPR-TRANS &amp; DISTR MA</v>
          </cell>
          <cell r="L110">
            <v>0</v>
          </cell>
        </row>
        <row r="111">
          <cell r="A111">
            <v>1925</v>
          </cell>
          <cell r="B111" t="str">
            <v xml:space="preserve">     ACC DEPR-SERVICE LINES</v>
          </cell>
          <cell r="L111">
            <v>0</v>
          </cell>
        </row>
        <row r="112">
          <cell r="A112">
            <v>1930</v>
          </cell>
          <cell r="B112" t="str">
            <v xml:space="preserve">     ACC DEPR-METERS</v>
          </cell>
          <cell r="L112">
            <v>0</v>
          </cell>
        </row>
        <row r="113">
          <cell r="A113">
            <v>1935</v>
          </cell>
          <cell r="B113" t="str">
            <v xml:space="preserve">     ACC DEPR-METER INSTALLS</v>
          </cell>
          <cell r="L113">
            <v>0</v>
          </cell>
        </row>
        <row r="114">
          <cell r="A114">
            <v>1940</v>
          </cell>
          <cell r="B114" t="str">
            <v xml:space="preserve">     ACC DEPR-HYDRANTS</v>
          </cell>
          <cell r="L114">
            <v>0</v>
          </cell>
        </row>
        <row r="115">
          <cell r="A115">
            <v>1945</v>
          </cell>
          <cell r="B115" t="str">
            <v xml:space="preserve">     ACC DEPR-BACKFLOW PREVENT</v>
          </cell>
          <cell r="L115">
            <v>0</v>
          </cell>
        </row>
        <row r="116">
          <cell r="A116">
            <v>1955</v>
          </cell>
          <cell r="B116" t="str">
            <v xml:space="preserve">     ACC DEPR-OTH PLANT&amp;MISC S</v>
          </cell>
          <cell r="L116">
            <v>0</v>
          </cell>
        </row>
        <row r="117">
          <cell r="A117">
            <v>1960</v>
          </cell>
          <cell r="B117" t="str">
            <v xml:space="preserve">     ACC DEPR-OTH PLANT&amp;MISC W</v>
          </cell>
          <cell r="L117">
            <v>0</v>
          </cell>
        </row>
        <row r="118">
          <cell r="A118">
            <v>1970</v>
          </cell>
          <cell r="B118" t="str">
            <v xml:space="preserve">     ACC DEPR-OFFICE STRUCTURE</v>
          </cell>
          <cell r="L118">
            <v>0</v>
          </cell>
        </row>
        <row r="119">
          <cell r="A119">
            <v>1975</v>
          </cell>
          <cell r="B119" t="str">
            <v xml:space="preserve">     ACC DEPR-OFFICE FURN/EQPT</v>
          </cell>
          <cell r="L119">
            <v>0</v>
          </cell>
        </row>
        <row r="120">
          <cell r="A120">
            <v>1980</v>
          </cell>
          <cell r="B120" t="str">
            <v xml:space="preserve">     ACC DEPR-STORES EQUIPMENT</v>
          </cell>
          <cell r="L120">
            <v>0</v>
          </cell>
        </row>
        <row r="121">
          <cell r="A121">
            <v>1985</v>
          </cell>
          <cell r="B121" t="str">
            <v xml:space="preserve">     ACC DEPR-TOOL SHOP &amp; MISC</v>
          </cell>
          <cell r="L121">
            <v>0</v>
          </cell>
        </row>
        <row r="122">
          <cell r="A122">
            <v>1990</v>
          </cell>
          <cell r="B122" t="str">
            <v xml:space="preserve">     ACC DEPR-LABORATORY EQUIP</v>
          </cell>
          <cell r="L122">
            <v>0</v>
          </cell>
        </row>
        <row r="123">
          <cell r="A123">
            <v>1995</v>
          </cell>
          <cell r="B123" t="str">
            <v xml:space="preserve">     ACC DEPR-POWER OPERATED E</v>
          </cell>
          <cell r="L123">
            <v>0</v>
          </cell>
        </row>
        <row r="124">
          <cell r="A124">
            <v>2000</v>
          </cell>
          <cell r="B124" t="str">
            <v xml:space="preserve">     ACC DEPR-COMMUNICATION EQ</v>
          </cell>
          <cell r="L124">
            <v>0</v>
          </cell>
        </row>
        <row r="125">
          <cell r="A125">
            <v>2005</v>
          </cell>
          <cell r="B125" t="str">
            <v xml:space="preserve">     ACC DEPR-MISC EQUIPMENT</v>
          </cell>
          <cell r="L125">
            <v>0</v>
          </cell>
        </row>
        <row r="126">
          <cell r="A126">
            <v>2010</v>
          </cell>
          <cell r="B126" t="str">
            <v xml:space="preserve">     ACC DEPR-OTHER TANG PLT W</v>
          </cell>
          <cell r="L126">
            <v>0</v>
          </cell>
        </row>
        <row r="127">
          <cell r="A127">
            <v>2030</v>
          </cell>
          <cell r="B127" t="str">
            <v xml:space="preserve">     ACC DEPR-ORGANIZATION</v>
          </cell>
          <cell r="L127">
            <v>0</v>
          </cell>
        </row>
        <row r="128">
          <cell r="A128">
            <v>2040</v>
          </cell>
          <cell r="B128" t="str">
            <v xml:space="preserve">     ACC DEPR FRANCHISES INTAN</v>
          </cell>
          <cell r="L128">
            <v>0</v>
          </cell>
        </row>
        <row r="129">
          <cell r="A129">
            <v>2050</v>
          </cell>
          <cell r="B129" t="str">
            <v xml:space="preserve">     ACC DEPR-STRUCT/IMPRV COL</v>
          </cell>
          <cell r="L129">
            <v>0</v>
          </cell>
        </row>
        <row r="130">
          <cell r="A130">
            <v>2055</v>
          </cell>
          <cell r="B130" t="str">
            <v xml:space="preserve">     ACC DEPR-STRUCT/IMPRV PUM</v>
          </cell>
          <cell r="L130">
            <v>0</v>
          </cell>
        </row>
        <row r="131">
          <cell r="A131">
            <v>2060</v>
          </cell>
          <cell r="B131" t="str">
            <v xml:space="preserve">     ACC DEPR-STRUCT/IMPRV TRE</v>
          </cell>
          <cell r="L131">
            <v>0</v>
          </cell>
        </row>
        <row r="132">
          <cell r="A132">
            <v>2065</v>
          </cell>
          <cell r="B132" t="str">
            <v xml:space="preserve">     ACC DEPR-STRUCT/IMPRV RCL</v>
          </cell>
          <cell r="L132">
            <v>0</v>
          </cell>
        </row>
        <row r="133">
          <cell r="A133">
            <v>2070</v>
          </cell>
          <cell r="B133" t="str">
            <v xml:space="preserve">     ACC DEPR-STRUCT/IMPRV RCL</v>
          </cell>
          <cell r="L133">
            <v>0</v>
          </cell>
        </row>
        <row r="134">
          <cell r="A134">
            <v>2075</v>
          </cell>
          <cell r="B134" t="str">
            <v xml:space="preserve">     ACC DEPR-STRUCT/IMPRV GEN</v>
          </cell>
          <cell r="L134">
            <v>0</v>
          </cell>
        </row>
        <row r="135">
          <cell r="A135">
            <v>2080</v>
          </cell>
          <cell r="B135" t="str">
            <v xml:space="preserve">     ACC DEPR-PWR GEN EQP COLL</v>
          </cell>
          <cell r="L135">
            <v>0</v>
          </cell>
        </row>
        <row r="136">
          <cell r="A136">
            <v>2085</v>
          </cell>
          <cell r="B136" t="str">
            <v xml:space="preserve">     ACC DEPR-PWR GEN EQP PUMP</v>
          </cell>
          <cell r="L136">
            <v>0</v>
          </cell>
        </row>
        <row r="137">
          <cell r="A137">
            <v>2090</v>
          </cell>
          <cell r="B137" t="str">
            <v xml:space="preserve">     ACC DEPR-PWR GEN EQP TRT</v>
          </cell>
          <cell r="L137">
            <v>0</v>
          </cell>
        </row>
        <row r="138">
          <cell r="A138">
            <v>2105</v>
          </cell>
          <cell r="B138" t="str">
            <v xml:space="preserve">     ACC DEPR-SEWER FORCE MAIN</v>
          </cell>
          <cell r="L138">
            <v>0</v>
          </cell>
        </row>
        <row r="139">
          <cell r="A139">
            <v>2110</v>
          </cell>
          <cell r="B139" t="str">
            <v xml:space="preserve">     ACC DEPR-SEWER GRAVITY MA</v>
          </cell>
          <cell r="L139">
            <v>0</v>
          </cell>
        </row>
        <row r="140">
          <cell r="A140">
            <v>2113</v>
          </cell>
          <cell r="B140" t="str">
            <v xml:space="preserve">     ACC DEPR-MANHOLES</v>
          </cell>
          <cell r="L140">
            <v>0</v>
          </cell>
        </row>
        <row r="141">
          <cell r="A141">
            <v>2115</v>
          </cell>
          <cell r="B141" t="str">
            <v xml:space="preserve">     ACC DEPR-SPECIAL COLL STR</v>
          </cell>
          <cell r="L141">
            <v>0</v>
          </cell>
        </row>
        <row r="142">
          <cell r="A142">
            <v>2120</v>
          </cell>
          <cell r="B142" t="str">
            <v xml:space="preserve">     ACC DEPR-SERVICES TO CUST</v>
          </cell>
          <cell r="L142">
            <v>0</v>
          </cell>
        </row>
        <row r="143">
          <cell r="A143">
            <v>2125</v>
          </cell>
          <cell r="B143" t="str">
            <v xml:space="preserve">     ACC DEPR-FLOW MEASURE DEV</v>
          </cell>
          <cell r="L143">
            <v>0</v>
          </cell>
        </row>
        <row r="144">
          <cell r="A144">
            <v>2130</v>
          </cell>
          <cell r="B144" t="str">
            <v xml:space="preserve">     ACC DEPR-FLOW MEASURE INS</v>
          </cell>
          <cell r="L144">
            <v>0</v>
          </cell>
        </row>
        <row r="145">
          <cell r="A145">
            <v>2135</v>
          </cell>
          <cell r="B145" t="str">
            <v xml:space="preserve">     ACC DEPR-RECEIVING WELLS</v>
          </cell>
          <cell r="L145">
            <v>0</v>
          </cell>
        </row>
        <row r="146">
          <cell r="A146">
            <v>2140</v>
          </cell>
          <cell r="B146" t="str">
            <v xml:space="preserve">     ACC DEPR-PUMP EQP PUMP PL</v>
          </cell>
          <cell r="L146">
            <v>0</v>
          </cell>
        </row>
        <row r="147">
          <cell r="A147">
            <v>2145</v>
          </cell>
          <cell r="B147" t="str">
            <v xml:space="preserve">     ACC DEPR-PUMP EQP RCLM WT</v>
          </cell>
          <cell r="L147">
            <v>0</v>
          </cell>
        </row>
        <row r="148">
          <cell r="A148">
            <v>2150</v>
          </cell>
          <cell r="B148" t="str">
            <v xml:space="preserve">     ACC DEPR-PUMP EQP RCLM DI</v>
          </cell>
          <cell r="L148">
            <v>0</v>
          </cell>
        </row>
        <row r="149">
          <cell r="A149">
            <v>2155</v>
          </cell>
          <cell r="B149" t="str">
            <v xml:space="preserve">     ACC DEPR-TREAT/DISP EQP L</v>
          </cell>
          <cell r="L149">
            <v>0</v>
          </cell>
        </row>
        <row r="150">
          <cell r="A150">
            <v>2160</v>
          </cell>
          <cell r="B150" t="str">
            <v xml:space="preserve">     ACC DEPR-TREAT/DISP EQP T</v>
          </cell>
          <cell r="L150">
            <v>0</v>
          </cell>
        </row>
        <row r="151">
          <cell r="A151">
            <v>2165</v>
          </cell>
          <cell r="B151" t="str">
            <v xml:space="preserve">     ACC DEPR-TREAT/DISP EQP R</v>
          </cell>
          <cell r="L151">
            <v>0</v>
          </cell>
        </row>
        <row r="152">
          <cell r="A152">
            <v>2170</v>
          </cell>
          <cell r="B152" t="str">
            <v xml:space="preserve">     ACC DEPR-PLANT SEWERS TRT</v>
          </cell>
          <cell r="L152">
            <v>0</v>
          </cell>
        </row>
        <row r="153">
          <cell r="A153">
            <v>2175</v>
          </cell>
          <cell r="B153" t="str">
            <v xml:space="preserve">     ACC DEPR-PLANT SEWERS REC</v>
          </cell>
          <cell r="L153">
            <v>0</v>
          </cell>
        </row>
        <row r="154">
          <cell r="A154">
            <v>2180</v>
          </cell>
          <cell r="B154" t="str">
            <v xml:space="preserve">     ACC DEPR-OUTFALL LINES</v>
          </cell>
          <cell r="L154">
            <v>0</v>
          </cell>
        </row>
        <row r="155">
          <cell r="A155">
            <v>2185</v>
          </cell>
          <cell r="B155" t="str">
            <v xml:space="preserve">     ACC DEPR-OTHER PLT TANGIB</v>
          </cell>
          <cell r="L155">
            <v>0</v>
          </cell>
        </row>
        <row r="156">
          <cell r="A156">
            <v>2190</v>
          </cell>
          <cell r="B156" t="str">
            <v xml:space="preserve">     ACC DEPR-OTHER PLT COLLEC</v>
          </cell>
          <cell r="L156">
            <v>0</v>
          </cell>
        </row>
        <row r="157">
          <cell r="A157">
            <v>2195</v>
          </cell>
          <cell r="B157" t="str">
            <v xml:space="preserve">     ACC DEPR-OTHER PLT PUMP</v>
          </cell>
          <cell r="L157">
            <v>0</v>
          </cell>
        </row>
        <row r="158">
          <cell r="A158">
            <v>2200</v>
          </cell>
          <cell r="B158" t="str">
            <v xml:space="preserve">     ACC DEPR-OTHER PLT TREATM</v>
          </cell>
          <cell r="L158">
            <v>0</v>
          </cell>
        </row>
        <row r="159">
          <cell r="A159">
            <v>2205</v>
          </cell>
          <cell r="B159" t="str">
            <v xml:space="preserve">     ACC DEPR-OTHER PLT RCLM W</v>
          </cell>
          <cell r="L159">
            <v>0</v>
          </cell>
        </row>
        <row r="160">
          <cell r="A160">
            <v>2210</v>
          </cell>
          <cell r="B160" t="str">
            <v xml:space="preserve">     ACC DEPR-OTHER PLT RCLM D</v>
          </cell>
          <cell r="L160">
            <v>0</v>
          </cell>
        </row>
        <row r="161">
          <cell r="A161">
            <v>2215</v>
          </cell>
          <cell r="B161" t="str">
            <v xml:space="preserve">     ACC DEPR-OFFICE STRUCTURE</v>
          </cell>
          <cell r="L161">
            <v>0</v>
          </cell>
        </row>
        <row r="162">
          <cell r="A162">
            <v>2220</v>
          </cell>
          <cell r="B162" t="str">
            <v xml:space="preserve">     ACC DEPR-OFFICE FURN/EQPT</v>
          </cell>
          <cell r="L162">
            <v>0</v>
          </cell>
        </row>
        <row r="163">
          <cell r="A163">
            <v>2225</v>
          </cell>
          <cell r="B163" t="str">
            <v xml:space="preserve">     ACC DEPR-STORES EQUIPMENT</v>
          </cell>
          <cell r="L163">
            <v>0</v>
          </cell>
        </row>
        <row r="164">
          <cell r="A164">
            <v>2230</v>
          </cell>
          <cell r="B164" t="str">
            <v xml:space="preserve">     ACC DEPR-TOOL SHOP &amp; MISC</v>
          </cell>
          <cell r="L164">
            <v>0</v>
          </cell>
        </row>
        <row r="165">
          <cell r="A165">
            <v>2235</v>
          </cell>
          <cell r="B165" t="str">
            <v xml:space="preserve">     ACC DEPR-LABORATORY EQPT</v>
          </cell>
          <cell r="L165">
            <v>0</v>
          </cell>
        </row>
        <row r="166">
          <cell r="A166">
            <v>2240</v>
          </cell>
          <cell r="B166" t="str">
            <v xml:space="preserve">     ACC DEPR-POWER OPERATED E</v>
          </cell>
          <cell r="L166">
            <v>0</v>
          </cell>
        </row>
        <row r="167">
          <cell r="A167">
            <v>2245</v>
          </cell>
          <cell r="B167" t="str">
            <v xml:space="preserve">     ACC DEPR-COMMUNICATION EQ</v>
          </cell>
          <cell r="L167">
            <v>0</v>
          </cell>
        </row>
        <row r="168">
          <cell r="A168">
            <v>2250</v>
          </cell>
          <cell r="B168" t="str">
            <v xml:space="preserve">     ACC DEPR-MISC EQUIP SEWER</v>
          </cell>
          <cell r="L168">
            <v>0</v>
          </cell>
        </row>
        <row r="169">
          <cell r="A169">
            <v>2255</v>
          </cell>
          <cell r="B169" t="str">
            <v xml:space="preserve">     ACC DEPR-OTHER TANG PLT S</v>
          </cell>
          <cell r="L169">
            <v>0</v>
          </cell>
        </row>
        <row r="170">
          <cell r="A170">
            <v>2280</v>
          </cell>
          <cell r="B170" t="str">
            <v xml:space="preserve">     ACC DEPR-REUSE DIST RESER</v>
          </cell>
          <cell r="L170">
            <v>0</v>
          </cell>
        </row>
        <row r="171">
          <cell r="A171">
            <v>2285</v>
          </cell>
          <cell r="B171" t="str">
            <v xml:space="preserve">     ACC DEPR-REUSE TRANS/DIST</v>
          </cell>
          <cell r="L171">
            <v>0</v>
          </cell>
        </row>
        <row r="172">
          <cell r="A172">
            <v>2400</v>
          </cell>
          <cell r="B172" t="str">
            <v xml:space="preserve">    UTILITY PAA WTR PLANT AMOR</v>
          </cell>
          <cell r="L172">
            <v>0</v>
          </cell>
        </row>
        <row r="173">
          <cell r="A173">
            <v>2410</v>
          </cell>
          <cell r="B173" t="str">
            <v xml:space="preserve">    UTILITY PAA SWR PLANT AMOR</v>
          </cell>
          <cell r="L173">
            <v>0</v>
          </cell>
        </row>
        <row r="174">
          <cell r="A174">
            <v>2420</v>
          </cell>
          <cell r="B174" t="str">
            <v xml:space="preserve">    ACC AMORT UTIL PAA-WATER</v>
          </cell>
          <cell r="L174">
            <v>0</v>
          </cell>
        </row>
        <row r="175">
          <cell r="A175">
            <v>2425</v>
          </cell>
          <cell r="B175" t="str">
            <v xml:space="preserve">    ACC AMORT UTIL PAA-SEWER</v>
          </cell>
          <cell r="L175">
            <v>0</v>
          </cell>
        </row>
        <row r="176">
          <cell r="B176" t="str">
            <v>Accumulated Depreciation (Water)</v>
          </cell>
          <cell r="L176">
            <v>-986141.01655429567</v>
          </cell>
        </row>
        <row r="177">
          <cell r="B177" t="str">
            <v>Accumulated Depreciation (Sewer)</v>
          </cell>
          <cell r="L177">
            <v>-2054991.9396482522</v>
          </cell>
        </row>
        <row r="178">
          <cell r="B178" t="str">
            <v>PAA (Water)</v>
          </cell>
          <cell r="L178">
            <v>-16445.1132</v>
          </cell>
        </row>
        <row r="179">
          <cell r="B179" t="str">
            <v>PAA (Sewer)</v>
          </cell>
          <cell r="L179">
            <v>-33892.22</v>
          </cell>
        </row>
        <row r="180">
          <cell r="B180" t="str">
            <v>PAA Accumulated Amortization (Water)</v>
          </cell>
          <cell r="L180">
            <v>8353.556799999993</v>
          </cell>
        </row>
        <row r="181">
          <cell r="B181" t="str">
            <v>PAA Accumulated Amortization (Sewer)</v>
          </cell>
          <cell r="L181">
            <v>17009.24000000002</v>
          </cell>
        </row>
        <row r="182">
          <cell r="A182">
            <v>2640</v>
          </cell>
          <cell r="B182" t="str">
            <v xml:space="preserve">     CASH-CHASE-WSC DISBURSEME</v>
          </cell>
          <cell r="L182" t="e">
            <v>#VALUE!</v>
          </cell>
        </row>
        <row r="183">
          <cell r="A183">
            <v>2650</v>
          </cell>
          <cell r="B183" t="str">
            <v xml:space="preserve">     CASH-WSC PETTY CASH-CHASE</v>
          </cell>
          <cell r="L183" t="e">
            <v>#VALUE!</v>
          </cell>
        </row>
        <row r="184">
          <cell r="A184">
            <v>2675</v>
          </cell>
          <cell r="B184" t="str">
            <v xml:space="preserve">     A/R-CUSTOMER TRADE CC&amp;B</v>
          </cell>
          <cell r="L184" t="e">
            <v>#VALUE!</v>
          </cell>
        </row>
        <row r="185">
          <cell r="A185">
            <v>2680</v>
          </cell>
          <cell r="B185" t="str">
            <v xml:space="preserve">     A/R-CUSTOMER ACCRUAL</v>
          </cell>
          <cell r="L185" t="e">
            <v>#VALUE!</v>
          </cell>
        </row>
        <row r="186">
          <cell r="A186">
            <v>2685</v>
          </cell>
          <cell r="B186" t="str">
            <v xml:space="preserve">     A/R-CUSTOMER REFUNDS</v>
          </cell>
          <cell r="L186" t="e">
            <v>#VALUE!</v>
          </cell>
        </row>
        <row r="187">
          <cell r="A187">
            <v>2690</v>
          </cell>
          <cell r="B187" t="str">
            <v xml:space="preserve">    ACCUM PROV UNCOLLECT ACCTS</v>
          </cell>
          <cell r="L187" t="e">
            <v>#VALUE!</v>
          </cell>
        </row>
        <row r="188">
          <cell r="A188">
            <v>2710</v>
          </cell>
          <cell r="B188" t="str">
            <v xml:space="preserve">    A/R ASSOC COS</v>
          </cell>
          <cell r="L188" t="e">
            <v>#VALUE!</v>
          </cell>
        </row>
        <row r="189">
          <cell r="A189">
            <v>2775</v>
          </cell>
          <cell r="B189" t="str">
            <v xml:space="preserve">    SPECIAL DEPOSITS</v>
          </cell>
          <cell r="L189" t="e">
            <v>#VALUE!</v>
          </cell>
        </row>
        <row r="190">
          <cell r="A190">
            <v>2856</v>
          </cell>
          <cell r="B190" t="str">
            <v xml:space="preserve">     PRELIMINARY SURVEY</v>
          </cell>
          <cell r="L190" t="e">
            <v>#VALUE!</v>
          </cell>
        </row>
        <row r="191">
          <cell r="A191">
            <v>2914</v>
          </cell>
          <cell r="B191" t="str">
            <v xml:space="preserve">     RATE CASE IN PROGRESS</v>
          </cell>
          <cell r="L191" t="e">
            <v>#VALUE!</v>
          </cell>
        </row>
        <row r="192">
          <cell r="A192">
            <v>2915</v>
          </cell>
          <cell r="B192" t="str">
            <v xml:space="preserve">     REG EXP BEING AMORT</v>
          </cell>
          <cell r="L192" t="e">
            <v>#VALUE!</v>
          </cell>
        </row>
        <row r="193">
          <cell r="A193">
            <v>2920</v>
          </cell>
          <cell r="B193" t="str">
            <v xml:space="preserve">     RATE CASE BEING AMORT</v>
          </cell>
          <cell r="L193" t="e">
            <v>#VALUE!</v>
          </cell>
        </row>
        <row r="194">
          <cell r="A194">
            <v>2925</v>
          </cell>
          <cell r="B194" t="str">
            <v xml:space="preserve">     MISC REGULATORY COMM EXP</v>
          </cell>
          <cell r="L194" t="e">
            <v>#VALUE!</v>
          </cell>
        </row>
        <row r="195">
          <cell r="A195">
            <v>2930</v>
          </cell>
          <cell r="B195" t="str">
            <v xml:space="preserve">     RATE CASE ACCUM AMORT</v>
          </cell>
          <cell r="L195" t="e">
            <v>#VALUE!</v>
          </cell>
        </row>
        <row r="196">
          <cell r="A196">
            <v>2940</v>
          </cell>
          <cell r="B196" t="str">
            <v xml:space="preserve">     ORIG COST AMORTIZATION</v>
          </cell>
          <cell r="L196" t="e">
            <v>#VALUE!</v>
          </cell>
        </row>
        <row r="197">
          <cell r="A197">
            <v>2955</v>
          </cell>
          <cell r="B197" t="str">
            <v xml:space="preserve">     DEF CHGS-CUSTOMER COMPLAI</v>
          </cell>
          <cell r="L197" t="e">
            <v>#VALUE!</v>
          </cell>
        </row>
        <row r="198">
          <cell r="A198">
            <v>2960</v>
          </cell>
          <cell r="B198" t="str">
            <v xml:space="preserve">     DEF CHGS-TANK MAINT&amp;REP W</v>
          </cell>
          <cell r="L198" t="e">
            <v>#VALUE!</v>
          </cell>
        </row>
        <row r="199">
          <cell r="A199">
            <v>2965</v>
          </cell>
          <cell r="B199" t="str">
            <v xml:space="preserve">     DEF CHGS-RELOCATION EXPEN</v>
          </cell>
          <cell r="L199" t="e">
            <v>#VALUE!</v>
          </cell>
        </row>
        <row r="200">
          <cell r="A200">
            <v>2985</v>
          </cell>
          <cell r="B200" t="str">
            <v xml:space="preserve">     DEF CHGS-OTHER</v>
          </cell>
          <cell r="L200" t="e">
            <v>#VALUE!</v>
          </cell>
        </row>
        <row r="201">
          <cell r="A201">
            <v>3005</v>
          </cell>
          <cell r="B201" t="str">
            <v xml:space="preserve">     DEF CHGS-VOC TESTING</v>
          </cell>
          <cell r="L201" t="e">
            <v>#VALUE!</v>
          </cell>
        </row>
        <row r="202">
          <cell r="A202">
            <v>3020</v>
          </cell>
          <cell r="B202" t="str">
            <v xml:space="preserve">     DEF CHGS-SLUDGE HAULING</v>
          </cell>
          <cell r="L202" t="e">
            <v>#VALUE!</v>
          </cell>
        </row>
        <row r="203">
          <cell r="A203">
            <v>3040</v>
          </cell>
          <cell r="B203" t="str">
            <v xml:space="preserve">     DEF CHGS-TANK MAINT&amp;REP S</v>
          </cell>
          <cell r="L203" t="e">
            <v>#VALUE!</v>
          </cell>
        </row>
        <row r="204">
          <cell r="A204">
            <v>3090</v>
          </cell>
          <cell r="B204" t="str">
            <v xml:space="preserve">     AMORT - CUSTOMER COMPLAIN</v>
          </cell>
          <cell r="L204" t="e">
            <v>#VALUE!</v>
          </cell>
        </row>
        <row r="205">
          <cell r="A205">
            <v>3110</v>
          </cell>
          <cell r="B205" t="str">
            <v xml:space="preserve">     AMORT - TANK MAINT&amp;REP WT</v>
          </cell>
          <cell r="L205" t="e">
            <v>#VALUE!</v>
          </cell>
        </row>
        <row r="206">
          <cell r="A206">
            <v>3120</v>
          </cell>
          <cell r="B206" t="str">
            <v xml:space="preserve">     AMORT - RELOCATION EXP</v>
          </cell>
          <cell r="L206" t="e">
            <v>#VALUE!</v>
          </cell>
        </row>
        <row r="207">
          <cell r="A207">
            <v>3140</v>
          </cell>
          <cell r="B207" t="str">
            <v xml:space="preserve">     AMORT - OTHER</v>
          </cell>
          <cell r="L207" t="e">
            <v>#VALUE!</v>
          </cell>
        </row>
        <row r="208">
          <cell r="A208">
            <v>3160</v>
          </cell>
          <cell r="B208" t="str">
            <v xml:space="preserve">     AMORT - VOC TESTING</v>
          </cell>
          <cell r="L208" t="e">
            <v>#VALUE!</v>
          </cell>
        </row>
        <row r="209">
          <cell r="A209">
            <v>3175</v>
          </cell>
          <cell r="B209" t="str">
            <v xml:space="preserve">     AMORT - SLUDGE HAULING</v>
          </cell>
          <cell r="L209" t="e">
            <v>#VALUE!</v>
          </cell>
        </row>
        <row r="210">
          <cell r="A210">
            <v>3195</v>
          </cell>
          <cell r="B210" t="str">
            <v xml:space="preserve">     AMORT - TANK MAINT&amp;REP SW</v>
          </cell>
          <cell r="L210" t="e">
            <v>#VALUE!</v>
          </cell>
        </row>
        <row r="211">
          <cell r="A211">
            <v>3225</v>
          </cell>
          <cell r="B211" t="str">
            <v xml:space="preserve">    ADV-IN-AID OF CONST-WATER</v>
          </cell>
          <cell r="L211" t="e">
            <v>#VALUE!</v>
          </cell>
        </row>
        <row r="212">
          <cell r="A212">
            <v>3230</v>
          </cell>
          <cell r="B212" t="str">
            <v xml:space="preserve">    ADV-IN-AID OF CONST-SEWER</v>
          </cell>
          <cell r="L212" t="e">
            <v>#VALUE!</v>
          </cell>
        </row>
        <row r="213">
          <cell r="A213">
            <v>3295</v>
          </cell>
          <cell r="B213" t="str">
            <v xml:space="preserve">     CIAC-WELLS &amp; SPRINGS</v>
          </cell>
          <cell r="L213">
            <v>0</v>
          </cell>
        </row>
        <row r="214">
          <cell r="A214">
            <v>3335</v>
          </cell>
          <cell r="B214" t="str">
            <v xml:space="preserve">     CIAC-DIST RESV &amp; STANDPIP</v>
          </cell>
          <cell r="L214">
            <v>0</v>
          </cell>
        </row>
        <row r="215">
          <cell r="A215">
            <v>3340</v>
          </cell>
          <cell r="B215" t="str">
            <v xml:space="preserve">     CIAC-TRANS &amp; DISTR MAINS</v>
          </cell>
          <cell r="L215">
            <v>0</v>
          </cell>
        </row>
        <row r="216">
          <cell r="A216">
            <v>3345</v>
          </cell>
          <cell r="B216" t="str">
            <v xml:space="preserve">     CIAC-SERVICE LINES</v>
          </cell>
          <cell r="L216">
            <v>0</v>
          </cell>
        </row>
        <row r="217">
          <cell r="A217">
            <v>3360</v>
          </cell>
          <cell r="B217" t="str">
            <v xml:space="preserve">     CIAC-HYDRANTS</v>
          </cell>
          <cell r="L217">
            <v>0</v>
          </cell>
        </row>
        <row r="218">
          <cell r="A218">
            <v>3430</v>
          </cell>
          <cell r="B218" t="str">
            <v xml:space="preserve">     CIAC-OTHER TANGIBLE PLT W</v>
          </cell>
          <cell r="L218">
            <v>0</v>
          </cell>
        </row>
        <row r="219">
          <cell r="A219">
            <v>3435</v>
          </cell>
          <cell r="B219" t="str">
            <v xml:space="preserve">     CIAC-WATER-TAP</v>
          </cell>
          <cell r="L219">
            <v>0</v>
          </cell>
        </row>
        <row r="220">
          <cell r="A220">
            <v>3450</v>
          </cell>
          <cell r="B220" t="str">
            <v xml:space="preserve">     CIAC-WTR PLT MOD FEE</v>
          </cell>
          <cell r="L220">
            <v>0</v>
          </cell>
        </row>
        <row r="221">
          <cell r="A221">
            <v>3455</v>
          </cell>
          <cell r="B221" t="str">
            <v xml:space="preserve">     CIAC-WTR PLT MTR FEE</v>
          </cell>
          <cell r="L221">
            <v>0</v>
          </cell>
        </row>
        <row r="222">
          <cell r="A222">
            <v>3500</v>
          </cell>
          <cell r="B222" t="str">
            <v xml:space="preserve">     CIAC-STRUCT/IMPRV PUMP PL</v>
          </cell>
          <cell r="L222">
            <v>0</v>
          </cell>
        </row>
        <row r="223">
          <cell r="A223">
            <v>3505</v>
          </cell>
          <cell r="B223" t="str">
            <v xml:space="preserve">     CIAC-STRUCT/IMPRV TREAT P</v>
          </cell>
          <cell r="L223">
            <v>0</v>
          </cell>
        </row>
        <row r="224">
          <cell r="A224">
            <v>3520</v>
          </cell>
          <cell r="B224" t="str">
            <v xml:space="preserve">     CIAC-STRUCT/IMPRV GEN PLT</v>
          </cell>
          <cell r="L224">
            <v>0</v>
          </cell>
        </row>
        <row r="225">
          <cell r="A225">
            <v>3555</v>
          </cell>
          <cell r="B225" t="str">
            <v xml:space="preserve">     CIAC-SEWER GRAVITY MAIN</v>
          </cell>
          <cell r="L225">
            <v>0</v>
          </cell>
        </row>
        <row r="226">
          <cell r="A226">
            <v>3557</v>
          </cell>
          <cell r="B226" t="str">
            <v xml:space="preserve">     CIAC-MANHOLES</v>
          </cell>
          <cell r="L226">
            <v>0</v>
          </cell>
        </row>
        <row r="227">
          <cell r="A227">
            <v>3565</v>
          </cell>
          <cell r="B227" t="str">
            <v xml:space="preserve">     CIAC-SERVICES TO CUSTOMER</v>
          </cell>
          <cell r="L227">
            <v>0</v>
          </cell>
        </row>
        <row r="228">
          <cell r="A228">
            <v>3605</v>
          </cell>
          <cell r="B228" t="str">
            <v xml:space="preserve">     CIAC-TREAT/DISP EQUIP TRT</v>
          </cell>
          <cell r="L228">
            <v>0</v>
          </cell>
        </row>
        <row r="229">
          <cell r="A229">
            <v>3705</v>
          </cell>
          <cell r="B229" t="str">
            <v xml:space="preserve">     CIAC-SEWER-TAP</v>
          </cell>
          <cell r="L229">
            <v>0</v>
          </cell>
        </row>
        <row r="230">
          <cell r="A230">
            <v>3720</v>
          </cell>
          <cell r="B230" t="str">
            <v xml:space="preserve">     CIAC-SWR PLT MOD FEE</v>
          </cell>
          <cell r="L230">
            <v>0</v>
          </cell>
        </row>
        <row r="231">
          <cell r="A231">
            <v>3800</v>
          </cell>
          <cell r="B231" t="str">
            <v xml:space="preserve">     ACC AMORT ORGANIZATION</v>
          </cell>
          <cell r="L231">
            <v>0</v>
          </cell>
        </row>
        <row r="232">
          <cell r="A232">
            <v>3840</v>
          </cell>
          <cell r="B232" t="str">
            <v xml:space="preserve">     ACC AMORT WELLS &amp; SPRINGS</v>
          </cell>
          <cell r="L232">
            <v>0</v>
          </cell>
        </row>
        <row r="233">
          <cell r="A233">
            <v>3885</v>
          </cell>
          <cell r="B233" t="str">
            <v xml:space="preserve">     ACC AMORT TRANS &amp; DISTR M</v>
          </cell>
          <cell r="L233">
            <v>0</v>
          </cell>
        </row>
        <row r="234">
          <cell r="A234">
            <v>3890</v>
          </cell>
          <cell r="B234" t="str">
            <v xml:space="preserve">     ACC AMORT SERVICE LINES</v>
          </cell>
          <cell r="L234">
            <v>0</v>
          </cell>
        </row>
        <row r="235">
          <cell r="A235">
            <v>3905</v>
          </cell>
          <cell r="B235" t="str">
            <v xml:space="preserve">     ACC AMORT HYDRANTS</v>
          </cell>
          <cell r="L235">
            <v>0</v>
          </cell>
        </row>
        <row r="236">
          <cell r="A236">
            <v>3975</v>
          </cell>
          <cell r="B236" t="str">
            <v xml:space="preserve">     ACC AMORT OTHER TANG PLT</v>
          </cell>
          <cell r="L236">
            <v>0</v>
          </cell>
        </row>
        <row r="237">
          <cell r="A237">
            <v>3980</v>
          </cell>
          <cell r="B237" t="str">
            <v xml:space="preserve">     ACC AMORT WATER-CIAC TAP</v>
          </cell>
          <cell r="L237">
            <v>0</v>
          </cell>
        </row>
        <row r="238">
          <cell r="A238">
            <v>4000</v>
          </cell>
          <cell r="B238" t="str">
            <v xml:space="preserve">     ACC AMORT WTR PLT MOD FEE</v>
          </cell>
          <cell r="L238">
            <v>0</v>
          </cell>
        </row>
        <row r="239">
          <cell r="A239">
            <v>4005</v>
          </cell>
          <cell r="B239" t="str">
            <v xml:space="preserve">     ACC AMORT WTR PLT MTR FEE</v>
          </cell>
          <cell r="L239">
            <v>0</v>
          </cell>
        </row>
        <row r="240">
          <cell r="A240">
            <v>4030</v>
          </cell>
          <cell r="B240" t="str">
            <v xml:space="preserve">     ACC AMORT ORGANIZATION</v>
          </cell>
          <cell r="L240">
            <v>0</v>
          </cell>
        </row>
        <row r="241">
          <cell r="A241">
            <v>4050</v>
          </cell>
          <cell r="B241" t="str">
            <v xml:space="preserve">     ACC AMORTSTRUCT/IMPRV PUM</v>
          </cell>
          <cell r="L241">
            <v>0</v>
          </cell>
        </row>
        <row r="242">
          <cell r="A242">
            <v>4055</v>
          </cell>
          <cell r="B242" t="str">
            <v xml:space="preserve">     ACC AMORTSTRUCT/IMPRV TRE</v>
          </cell>
          <cell r="L242">
            <v>0</v>
          </cell>
        </row>
        <row r="243">
          <cell r="A243">
            <v>4070</v>
          </cell>
          <cell r="B243" t="str">
            <v xml:space="preserve">     ACC AMORTSTRUCT/IMPRV GEN</v>
          </cell>
          <cell r="L243">
            <v>0</v>
          </cell>
        </row>
        <row r="244">
          <cell r="A244">
            <v>4105</v>
          </cell>
          <cell r="B244" t="str">
            <v xml:space="preserve">     ACC AMORT SEWER GRAVITY M</v>
          </cell>
          <cell r="L244">
            <v>0</v>
          </cell>
        </row>
        <row r="245">
          <cell r="A245">
            <v>4115</v>
          </cell>
          <cell r="B245" t="str">
            <v xml:space="preserve">     ACC AMORT SERVICES TO CUS</v>
          </cell>
          <cell r="L245">
            <v>0</v>
          </cell>
        </row>
        <row r="246">
          <cell r="A246">
            <v>4265</v>
          </cell>
          <cell r="B246" t="str">
            <v xml:space="preserve">     ACC AMORT SEWER-TAP</v>
          </cell>
          <cell r="L246">
            <v>0</v>
          </cell>
        </row>
        <row r="247">
          <cell r="A247">
            <v>4280</v>
          </cell>
          <cell r="B247" t="str">
            <v xml:space="preserve">     ACC AMORT SWR PLT MOD FEE</v>
          </cell>
          <cell r="L247">
            <v>0</v>
          </cell>
        </row>
        <row r="248">
          <cell r="B248" t="str">
            <v>CIAC (Water)</v>
          </cell>
          <cell r="L248">
            <v>-2322895.6671815161</v>
          </cell>
        </row>
        <row r="249">
          <cell r="B249" t="str">
            <v>CIAC (Sewer)</v>
          </cell>
          <cell r="L249">
            <v>-6198238.9539999999</v>
          </cell>
        </row>
        <row r="250">
          <cell r="B250" t="str">
            <v>CIAC Accumulated Amortization (Water)</v>
          </cell>
          <cell r="L250">
            <v>694878.58000000077</v>
          </cell>
        </row>
        <row r="251">
          <cell r="B251" t="str">
            <v>CIAC Accumulated Amortization (Sewer)</v>
          </cell>
          <cell r="L251">
            <v>1955637.0599999998</v>
          </cell>
        </row>
        <row r="252">
          <cell r="A252">
            <v>4356</v>
          </cell>
          <cell r="B252" t="str">
            <v xml:space="preserve">     COST FREE CAPITAL-WATER</v>
          </cell>
          <cell r="L252" t="e">
            <v>#VALUE!</v>
          </cell>
        </row>
        <row r="253">
          <cell r="A253">
            <v>4357</v>
          </cell>
          <cell r="B253" t="str">
            <v xml:space="preserve">     COST FREE CAPITAL-SEWER</v>
          </cell>
          <cell r="L253" t="e">
            <v>#VALUE!</v>
          </cell>
        </row>
        <row r="254">
          <cell r="A254">
            <v>4358</v>
          </cell>
          <cell r="B254" t="str">
            <v xml:space="preserve">     GOS &amp; FLOW BACK TAXES-WAT</v>
          </cell>
          <cell r="L254" t="e">
            <v>#VALUE!</v>
          </cell>
        </row>
        <row r="255">
          <cell r="A255">
            <v>4369</v>
          </cell>
          <cell r="B255" t="str">
            <v xml:space="preserve">     DEF FED TAX - CIAC PRE 19</v>
          </cell>
          <cell r="L255" t="e">
            <v>#VALUE!</v>
          </cell>
        </row>
        <row r="256">
          <cell r="A256">
            <v>4371</v>
          </cell>
          <cell r="B256" t="str">
            <v xml:space="preserve">     DEF FED TAX - TAP FEE POS</v>
          </cell>
          <cell r="L256" t="e">
            <v>#VALUE!</v>
          </cell>
        </row>
        <row r="257">
          <cell r="A257">
            <v>4375</v>
          </cell>
          <cell r="B257" t="str">
            <v xml:space="preserve">     DEF FED TAX - RATE CASE</v>
          </cell>
          <cell r="L257" t="e">
            <v>#VALUE!</v>
          </cell>
        </row>
        <row r="258">
          <cell r="A258">
            <v>4377</v>
          </cell>
          <cell r="B258" t="str">
            <v xml:space="preserve">     DEF FED TAX - DEF MAINT</v>
          </cell>
          <cell r="L258" t="e">
            <v>#VALUE!</v>
          </cell>
        </row>
        <row r="259">
          <cell r="A259">
            <v>4383</v>
          </cell>
          <cell r="B259" t="str">
            <v xml:space="preserve">     DEF FED TAX - ORGN EXP</v>
          </cell>
          <cell r="L259" t="e">
            <v>#VALUE!</v>
          </cell>
        </row>
        <row r="260">
          <cell r="A260">
            <v>4385</v>
          </cell>
          <cell r="B260" t="str">
            <v xml:space="preserve">     DEF FED TAX - BAD DEBT</v>
          </cell>
          <cell r="L260" t="e">
            <v>#VALUE!</v>
          </cell>
        </row>
        <row r="261">
          <cell r="A261">
            <v>4387</v>
          </cell>
          <cell r="B261" t="str">
            <v xml:space="preserve">     DEF FED TAX - DEPRECIATIO</v>
          </cell>
          <cell r="L261" t="e">
            <v>#VALUE!</v>
          </cell>
        </row>
        <row r="262">
          <cell r="A262">
            <v>4419</v>
          </cell>
          <cell r="B262" t="str">
            <v xml:space="preserve">     DEF ST TAX - CIAC PRE 198</v>
          </cell>
          <cell r="L262" t="e">
            <v>#VALUE!</v>
          </cell>
        </row>
        <row r="263">
          <cell r="A263">
            <v>4421</v>
          </cell>
          <cell r="B263" t="str">
            <v xml:space="preserve">     DEF ST TAX - TAP FEE POST</v>
          </cell>
          <cell r="L263" t="e">
            <v>#VALUE!</v>
          </cell>
        </row>
        <row r="264">
          <cell r="A264">
            <v>4425</v>
          </cell>
          <cell r="B264" t="str">
            <v xml:space="preserve">     DEF ST TAX - RATE CASE</v>
          </cell>
          <cell r="L264" t="e">
            <v>#VALUE!</v>
          </cell>
        </row>
        <row r="265">
          <cell r="A265">
            <v>4427</v>
          </cell>
          <cell r="B265" t="str">
            <v xml:space="preserve">     DEF ST TAX - DEF MAINT</v>
          </cell>
          <cell r="L265" t="e">
            <v>#VALUE!</v>
          </cell>
        </row>
        <row r="266">
          <cell r="A266">
            <v>4433</v>
          </cell>
          <cell r="B266" t="str">
            <v xml:space="preserve">     DEF ST TAX - ORGN EXP</v>
          </cell>
          <cell r="L266" t="e">
            <v>#VALUE!</v>
          </cell>
        </row>
        <row r="267">
          <cell r="A267">
            <v>4435</v>
          </cell>
          <cell r="B267" t="str">
            <v xml:space="preserve">     DEF ST TAX - BAD DEBT</v>
          </cell>
          <cell r="L267" t="e">
            <v>#VALUE!</v>
          </cell>
        </row>
        <row r="268">
          <cell r="A268">
            <v>4437</v>
          </cell>
          <cell r="B268" t="str">
            <v xml:space="preserve">     DEF ST TAX - DEPRECIATION</v>
          </cell>
          <cell r="L268" t="e">
            <v>#VALUE!</v>
          </cell>
        </row>
        <row r="269">
          <cell r="A269">
            <v>4460</v>
          </cell>
          <cell r="B269" t="str">
            <v xml:space="preserve">    UNAMORT INVEST TAX CREDIT</v>
          </cell>
          <cell r="L269" t="e">
            <v>#VALUE!</v>
          </cell>
        </row>
        <row r="270">
          <cell r="A270">
            <v>4515</v>
          </cell>
          <cell r="B270" t="str">
            <v xml:space="preserve">     A/P TRADE</v>
          </cell>
          <cell r="L270" t="e">
            <v>#VALUE!</v>
          </cell>
        </row>
        <row r="271">
          <cell r="A271">
            <v>4525</v>
          </cell>
          <cell r="B271" t="str">
            <v xml:space="preserve">     A/P TRADE - ACCRUAL</v>
          </cell>
          <cell r="L271" t="e">
            <v>#VALUE!</v>
          </cell>
        </row>
        <row r="272">
          <cell r="A272">
            <v>4527</v>
          </cell>
          <cell r="B272" t="str">
            <v xml:space="preserve">     A/P TRADE - RECD NOT VOUC</v>
          </cell>
          <cell r="L272" t="e">
            <v>#VALUE!</v>
          </cell>
        </row>
        <row r="273">
          <cell r="A273">
            <v>4535</v>
          </cell>
          <cell r="B273" t="str">
            <v xml:space="preserve">     A/P-ASSOC COMPANIES</v>
          </cell>
          <cell r="L273" t="e">
            <v>#VALUE!</v>
          </cell>
        </row>
        <row r="274">
          <cell r="A274">
            <v>4545</v>
          </cell>
          <cell r="B274" t="str">
            <v xml:space="preserve">     A/P MISCELLANEOUS</v>
          </cell>
          <cell r="L274" t="e">
            <v>#VALUE!</v>
          </cell>
        </row>
        <row r="275">
          <cell r="A275">
            <v>4565</v>
          </cell>
          <cell r="B275" t="str">
            <v xml:space="preserve">    ADVANCES FROM UTILITIES IN</v>
          </cell>
          <cell r="L275" t="e">
            <v>#VALUE!</v>
          </cell>
        </row>
        <row r="276">
          <cell r="A276">
            <v>4595</v>
          </cell>
          <cell r="B276" t="str">
            <v xml:space="preserve">    CUSTOMER DEPOSITS</v>
          </cell>
          <cell r="L276" t="e">
            <v>#VALUE!</v>
          </cell>
        </row>
        <row r="277">
          <cell r="A277">
            <v>4612</v>
          </cell>
          <cell r="B277" t="str">
            <v xml:space="preserve">     ACCRUED TAXES GENERAL</v>
          </cell>
          <cell r="L277" t="e">
            <v>#VALUE!</v>
          </cell>
        </row>
        <row r="278">
          <cell r="A278">
            <v>4614</v>
          </cell>
          <cell r="B278" t="str">
            <v xml:space="preserve">     ACCRUED GROSS RECEIPT TAX</v>
          </cell>
          <cell r="L278" t="e">
            <v>#VALUE!</v>
          </cell>
        </row>
        <row r="279">
          <cell r="A279">
            <v>4618</v>
          </cell>
          <cell r="B279" t="str">
            <v xml:space="preserve">     ACCRUED UTIL OR COMM TAX</v>
          </cell>
          <cell r="L279" t="e">
            <v>#VALUE!</v>
          </cell>
        </row>
        <row r="280">
          <cell r="A280">
            <v>4628</v>
          </cell>
          <cell r="B280" t="str">
            <v xml:space="preserve">     ACCRUED REAL EST TAX</v>
          </cell>
          <cell r="L280" t="e">
            <v>#VALUE!</v>
          </cell>
        </row>
        <row r="281">
          <cell r="A281">
            <v>4634</v>
          </cell>
          <cell r="B281" t="str">
            <v xml:space="preserve">     ACCRUED SALES TAX</v>
          </cell>
          <cell r="L281" t="e">
            <v>#VALUE!</v>
          </cell>
        </row>
        <row r="282">
          <cell r="A282">
            <v>4635</v>
          </cell>
          <cell r="B282" t="str">
            <v xml:space="preserve">     ACCRUED USE TAX</v>
          </cell>
          <cell r="L282" t="e">
            <v>#VALUE!</v>
          </cell>
        </row>
        <row r="283">
          <cell r="A283">
            <v>4659</v>
          </cell>
          <cell r="B283" t="str">
            <v xml:space="preserve">     ACCRUED FED INCOME TAX</v>
          </cell>
          <cell r="L283" t="e">
            <v>#VALUE!</v>
          </cell>
        </row>
        <row r="284">
          <cell r="A284">
            <v>4661</v>
          </cell>
          <cell r="B284" t="str">
            <v xml:space="preserve">     ACCRUED ST INCOME TAX</v>
          </cell>
          <cell r="L284" t="e">
            <v>#VALUE!</v>
          </cell>
        </row>
        <row r="285">
          <cell r="A285">
            <v>4685</v>
          </cell>
          <cell r="B285" t="str">
            <v xml:space="preserve">     ACCRUED CUST DEP INTEREST</v>
          </cell>
          <cell r="L285" t="e">
            <v>#VALUE!</v>
          </cell>
        </row>
        <row r="286">
          <cell r="A286">
            <v>4735</v>
          </cell>
          <cell r="B286" t="str">
            <v xml:space="preserve">    PAYABLE TO DEVELOPER</v>
          </cell>
          <cell r="L286" t="e">
            <v>#VALUE!</v>
          </cell>
        </row>
        <row r="287">
          <cell r="A287">
            <v>4760</v>
          </cell>
          <cell r="B287" t="str">
            <v xml:space="preserve">     COMMON STOCK</v>
          </cell>
          <cell r="L287" t="e">
            <v>#VALUE!</v>
          </cell>
        </row>
        <row r="288">
          <cell r="A288">
            <v>4780</v>
          </cell>
          <cell r="B288" t="str">
            <v xml:space="preserve">    PAID IN CAPITAL</v>
          </cell>
          <cell r="L288" t="e">
            <v>#VALUE!</v>
          </cell>
        </row>
        <row r="289">
          <cell r="A289">
            <v>4785</v>
          </cell>
          <cell r="B289" t="str">
            <v xml:space="preserve">    MISC PAID IN CAPITAL</v>
          </cell>
          <cell r="L289" t="e">
            <v>#VALUE!</v>
          </cell>
        </row>
        <row r="290">
          <cell r="A290">
            <v>4998</v>
          </cell>
          <cell r="B290" t="str">
            <v xml:space="preserve">    RETAINED EARN-PRIOR YEARS</v>
          </cell>
          <cell r="L290" t="e">
            <v>#VALUE!</v>
          </cell>
        </row>
        <row r="291">
          <cell r="A291">
            <v>5020</v>
          </cell>
          <cell r="B291" t="str">
            <v xml:space="preserve">    WATER REVENUE UNMETERED</v>
          </cell>
          <cell r="L291">
            <v>0</v>
          </cell>
        </row>
        <row r="292">
          <cell r="A292">
            <v>5025</v>
          </cell>
          <cell r="B292" t="str">
            <v xml:space="preserve">    WATER REVENUE-RESIDENTIAL</v>
          </cell>
          <cell r="L292">
            <v>-417642.82</v>
          </cell>
        </row>
        <row r="293">
          <cell r="A293">
            <v>5030</v>
          </cell>
          <cell r="B293" t="str">
            <v xml:space="preserve">    WATER REVENUE-ACCRUALS</v>
          </cell>
          <cell r="L293">
            <v>-2064.0300000000002</v>
          </cell>
        </row>
        <row r="294">
          <cell r="A294">
            <v>5035</v>
          </cell>
          <cell r="B294" t="str">
            <v xml:space="preserve">    WATER REVENUE-COMMERCIAL</v>
          </cell>
          <cell r="L294">
            <v>0</v>
          </cell>
        </row>
        <row r="295">
          <cell r="A295">
            <v>5050</v>
          </cell>
          <cell r="B295" t="str">
            <v xml:space="preserve">    WATER REVENUE-MULT FAM DWE</v>
          </cell>
          <cell r="L295">
            <v>0</v>
          </cell>
        </row>
        <row r="296">
          <cell r="A296">
            <v>5052</v>
          </cell>
          <cell r="B296" t="str">
            <v xml:space="preserve">    WATER REVENUE-GUARANTEED</v>
          </cell>
          <cell r="L296">
            <v>-29890.94</v>
          </cell>
        </row>
        <row r="297">
          <cell r="A297">
            <v>5100</v>
          </cell>
          <cell r="B297" t="str">
            <v xml:space="preserve">    SEWER REVENUE-RESIDENTIAL</v>
          </cell>
          <cell r="L297">
            <v>-636422.6</v>
          </cell>
        </row>
        <row r="298">
          <cell r="A298">
            <v>5105</v>
          </cell>
          <cell r="B298" t="str">
            <v xml:space="preserve">    SEWER REVENUE-ACCRUALS</v>
          </cell>
          <cell r="L298">
            <v>714.96</v>
          </cell>
        </row>
        <row r="299">
          <cell r="A299">
            <v>5128</v>
          </cell>
          <cell r="B299" t="str">
            <v xml:space="preserve">    SEWER REVENUE-GUARANTEED</v>
          </cell>
          <cell r="L299">
            <v>-23497.24</v>
          </cell>
        </row>
        <row r="300">
          <cell r="A300">
            <v>5140</v>
          </cell>
          <cell r="B300" t="str">
            <v xml:space="preserve">    SEWER REVENUE-RESIDENTIAL</v>
          </cell>
          <cell r="L300">
            <v>0</v>
          </cell>
        </row>
        <row r="301">
          <cell r="A301">
            <v>5155</v>
          </cell>
          <cell r="B301" t="str">
            <v xml:space="preserve">    SEWER REVENUE-COMMERCIAL</v>
          </cell>
          <cell r="L301">
            <v>-14078.53</v>
          </cell>
        </row>
        <row r="302">
          <cell r="A302">
            <v>5265</v>
          </cell>
          <cell r="B302" t="str">
            <v xml:space="preserve">   FORFEITED DISCOUNTS</v>
          </cell>
          <cell r="L302">
            <v>-3376.26</v>
          </cell>
        </row>
        <row r="303">
          <cell r="A303">
            <v>5285</v>
          </cell>
          <cell r="B303" t="str">
            <v xml:space="preserve">   OTHER W/S REVENUES</v>
          </cell>
          <cell r="L303">
            <v>-8722</v>
          </cell>
        </row>
        <row r="304">
          <cell r="A304">
            <v>5435</v>
          </cell>
          <cell r="B304" t="str">
            <v xml:space="preserve">    PURCHASED WATER-WATER SYS</v>
          </cell>
          <cell r="L304">
            <v>0</v>
          </cell>
        </row>
        <row r="305">
          <cell r="A305">
            <v>5440</v>
          </cell>
          <cell r="B305" t="str">
            <v xml:space="preserve">    PURCHASED WATER-SEWER SYS</v>
          </cell>
          <cell r="L305">
            <v>0</v>
          </cell>
        </row>
        <row r="306">
          <cell r="A306">
            <v>5455</v>
          </cell>
          <cell r="B306" t="str">
            <v xml:space="preserve">    PURCHASED SEWER TREATMENT</v>
          </cell>
          <cell r="L306">
            <v>0</v>
          </cell>
        </row>
        <row r="307">
          <cell r="A307">
            <v>5460</v>
          </cell>
          <cell r="B307" t="str">
            <v xml:space="preserve">    PURCHASED SEWER - BILLINGS</v>
          </cell>
          <cell r="L307">
            <v>0</v>
          </cell>
        </row>
        <row r="308">
          <cell r="A308">
            <v>5465</v>
          </cell>
          <cell r="B308" t="str">
            <v xml:space="preserve">    ELEC PWR - WTR SYSTEM SRC</v>
          </cell>
          <cell r="L308">
            <v>26152.9</v>
          </cell>
        </row>
        <row r="309">
          <cell r="A309">
            <v>5470</v>
          </cell>
          <cell r="B309" t="str">
            <v xml:space="preserve">    ELEC PWR - SWR SYSTEM COLL</v>
          </cell>
          <cell r="L309">
            <v>108811.81</v>
          </cell>
        </row>
        <row r="310">
          <cell r="A310">
            <v>5480</v>
          </cell>
          <cell r="B310" t="str">
            <v xml:space="preserve">    CHLORINE</v>
          </cell>
          <cell r="L310">
            <v>16505.12</v>
          </cell>
        </row>
        <row r="311">
          <cell r="A311">
            <v>5485</v>
          </cell>
          <cell r="B311" t="str">
            <v xml:space="preserve">    ODOR CONTROL CHEMICALS</v>
          </cell>
          <cell r="L311">
            <v>0</v>
          </cell>
        </row>
        <row r="312">
          <cell r="A312">
            <v>5490</v>
          </cell>
          <cell r="B312" t="str">
            <v xml:space="preserve">    OTHER TREATMENT CHEMICALS</v>
          </cell>
          <cell r="L312">
            <v>76399.41</v>
          </cell>
        </row>
        <row r="313">
          <cell r="A313">
            <v>5495</v>
          </cell>
          <cell r="B313" t="str">
            <v xml:space="preserve">   METER READING</v>
          </cell>
          <cell r="L313">
            <v>15343.75</v>
          </cell>
        </row>
        <row r="314">
          <cell r="A314">
            <v>5505</v>
          </cell>
          <cell r="B314" t="str">
            <v xml:space="preserve">    AGENCY EXPENSE</v>
          </cell>
          <cell r="L314">
            <v>0</v>
          </cell>
        </row>
        <row r="315">
          <cell r="A315">
            <v>5510</v>
          </cell>
          <cell r="B315" t="str">
            <v xml:space="preserve">    UNCOLLECTIBLE ACCOUNTS</v>
          </cell>
          <cell r="L315">
            <v>8637.2800000000007</v>
          </cell>
        </row>
        <row r="316">
          <cell r="A316">
            <v>5515</v>
          </cell>
          <cell r="B316" t="str">
            <v xml:space="preserve">    UNCOLL ACCOUNTS ACCRUAL</v>
          </cell>
          <cell r="L316">
            <v>-6753.1566786834601</v>
          </cell>
        </row>
        <row r="317">
          <cell r="A317">
            <v>5540</v>
          </cell>
          <cell r="B317" t="str">
            <v xml:space="preserve">    BILLING POSTAGE</v>
          </cell>
          <cell r="L317">
            <v>0</v>
          </cell>
        </row>
        <row r="318">
          <cell r="A318">
            <v>5545</v>
          </cell>
          <cell r="B318" t="str">
            <v xml:space="preserve">    CUSTOMER SERVICE PRINTING</v>
          </cell>
          <cell r="L318">
            <v>3.5939706446931043</v>
          </cell>
        </row>
        <row r="319">
          <cell r="A319">
            <v>5650</v>
          </cell>
          <cell r="B319" t="str">
            <v xml:space="preserve">    HEALTH COSTS &amp; OTHER</v>
          </cell>
          <cell r="L319">
            <v>0</v>
          </cell>
        </row>
        <row r="320">
          <cell r="A320">
            <v>5690</v>
          </cell>
          <cell r="B320" t="str">
            <v xml:space="preserve">    TUITION</v>
          </cell>
          <cell r="L320">
            <v>0</v>
          </cell>
        </row>
        <row r="321">
          <cell r="A321">
            <v>5740</v>
          </cell>
          <cell r="B321" t="str">
            <v xml:space="preserve">    COMPUTER SUPPLIES</v>
          </cell>
          <cell r="L321">
            <v>0</v>
          </cell>
        </row>
        <row r="322">
          <cell r="A322">
            <v>5750</v>
          </cell>
          <cell r="B322" t="str">
            <v xml:space="preserve">    INTERNET SUPPLIER</v>
          </cell>
          <cell r="L322">
            <v>0</v>
          </cell>
        </row>
        <row r="323">
          <cell r="A323">
            <v>5785</v>
          </cell>
          <cell r="B323" t="str">
            <v xml:space="preserve">    ADVERTISING/MARKETING</v>
          </cell>
          <cell r="L323">
            <v>0</v>
          </cell>
        </row>
        <row r="324">
          <cell r="A324">
            <v>5790</v>
          </cell>
          <cell r="B324" t="str">
            <v xml:space="preserve">    BANK SERVICE CHARGE</v>
          </cell>
          <cell r="L324">
            <v>0</v>
          </cell>
        </row>
        <row r="325">
          <cell r="A325">
            <v>5795</v>
          </cell>
          <cell r="B325" t="str">
            <v xml:space="preserve">    CONTRIBUTIONS</v>
          </cell>
          <cell r="L325">
            <v>0</v>
          </cell>
        </row>
        <row r="326">
          <cell r="A326">
            <v>5800</v>
          </cell>
          <cell r="B326" t="str">
            <v xml:space="preserve">    LETTER OF CREDIT FEE</v>
          </cell>
          <cell r="L326">
            <v>5741.776765110727</v>
          </cell>
        </row>
        <row r="327">
          <cell r="A327">
            <v>5805</v>
          </cell>
          <cell r="B327" t="str">
            <v xml:space="preserve">    LICENSE FEES</v>
          </cell>
          <cell r="L327">
            <v>0</v>
          </cell>
        </row>
        <row r="328">
          <cell r="A328">
            <v>5810</v>
          </cell>
          <cell r="B328" t="str">
            <v xml:space="preserve">    MEMBERSHIPS</v>
          </cell>
          <cell r="L328">
            <v>331.96170232688797</v>
          </cell>
        </row>
        <row r="329">
          <cell r="A329">
            <v>5815</v>
          </cell>
          <cell r="B329" t="str">
            <v xml:space="preserve">    PENALTIES/FINES</v>
          </cell>
          <cell r="L329">
            <v>64000</v>
          </cell>
        </row>
        <row r="330">
          <cell r="A330">
            <v>5820</v>
          </cell>
          <cell r="B330" t="str">
            <v xml:space="preserve">    TRAINING EXPENSE</v>
          </cell>
          <cell r="L330">
            <v>88.822950512664463</v>
          </cell>
        </row>
        <row r="331">
          <cell r="A331">
            <v>5825</v>
          </cell>
          <cell r="B331" t="str">
            <v xml:space="preserve">    OTHER MISC EXPENSE</v>
          </cell>
          <cell r="L331">
            <v>-16829.327200430736</v>
          </cell>
        </row>
        <row r="332">
          <cell r="A332">
            <v>5855</v>
          </cell>
          <cell r="B332" t="str">
            <v xml:space="preserve">    ANSWERING SERVICE</v>
          </cell>
          <cell r="L332">
            <v>522.88</v>
          </cell>
        </row>
        <row r="333">
          <cell r="A333">
            <v>5860</v>
          </cell>
          <cell r="B333" t="str">
            <v xml:space="preserve">    CLEANING SUPPLIES</v>
          </cell>
          <cell r="L333">
            <v>209.41110014513788</v>
          </cell>
        </row>
        <row r="334">
          <cell r="A334">
            <v>5865</v>
          </cell>
          <cell r="B334" t="str">
            <v xml:space="preserve">    COPY MACHINE</v>
          </cell>
          <cell r="L334">
            <v>0</v>
          </cell>
        </row>
        <row r="335">
          <cell r="A335">
            <v>5870</v>
          </cell>
          <cell r="B335" t="str">
            <v xml:space="preserve">    HOLIDAY EVENTS/PICNICS</v>
          </cell>
          <cell r="L335">
            <v>0</v>
          </cell>
        </row>
        <row r="336">
          <cell r="A336">
            <v>5880</v>
          </cell>
          <cell r="B336" t="str">
            <v xml:space="preserve">    OFFICE SUPPLY STORES</v>
          </cell>
          <cell r="L336">
            <v>1303.4921668617446</v>
          </cell>
        </row>
        <row r="337">
          <cell r="A337">
            <v>5885</v>
          </cell>
          <cell r="B337" t="str">
            <v xml:space="preserve">    PRINTING/BLUEPRINTS</v>
          </cell>
          <cell r="L337">
            <v>0</v>
          </cell>
        </row>
        <row r="338">
          <cell r="A338">
            <v>5890</v>
          </cell>
          <cell r="B338" t="str">
            <v xml:space="preserve">    PUBL SUBSCRIPTIONS/TAPES</v>
          </cell>
          <cell r="L338">
            <v>0</v>
          </cell>
        </row>
        <row r="339">
          <cell r="A339">
            <v>5895</v>
          </cell>
          <cell r="B339" t="str">
            <v xml:space="preserve">    SHIPPING CHARGES</v>
          </cell>
          <cell r="L339">
            <v>827.70592377920309</v>
          </cell>
        </row>
        <row r="340">
          <cell r="A340">
            <v>5900</v>
          </cell>
          <cell r="B340" t="str">
            <v xml:space="preserve">    OTHER OFFICE EXPENSES</v>
          </cell>
          <cell r="L340">
            <v>653.61520956037259</v>
          </cell>
        </row>
        <row r="341">
          <cell r="A341">
            <v>5930</v>
          </cell>
          <cell r="B341" t="str">
            <v xml:space="preserve">    OFFICE ELECTRIC</v>
          </cell>
          <cell r="L341">
            <v>2095.37</v>
          </cell>
        </row>
        <row r="342">
          <cell r="A342">
            <v>5935</v>
          </cell>
          <cell r="B342" t="str">
            <v xml:space="preserve">    OFFICE GAS</v>
          </cell>
          <cell r="L342">
            <v>0</v>
          </cell>
        </row>
        <row r="343">
          <cell r="A343">
            <v>5940</v>
          </cell>
          <cell r="B343" t="str">
            <v xml:space="preserve">    OFFICE WATER</v>
          </cell>
          <cell r="L343">
            <v>0</v>
          </cell>
        </row>
        <row r="344">
          <cell r="A344">
            <v>5945</v>
          </cell>
          <cell r="B344" t="str">
            <v xml:space="preserve">    OFFICE TELECOM</v>
          </cell>
          <cell r="L344">
            <v>21.35</v>
          </cell>
        </row>
        <row r="345">
          <cell r="A345">
            <v>5950</v>
          </cell>
          <cell r="B345" t="str">
            <v xml:space="preserve">    OFFICE GARBAGE REMOVAL</v>
          </cell>
          <cell r="L345">
            <v>4244.47</v>
          </cell>
        </row>
        <row r="346">
          <cell r="A346">
            <v>5955</v>
          </cell>
          <cell r="B346" t="str">
            <v xml:space="preserve">    OFFICE LANDSCAPE / MOW / P</v>
          </cell>
          <cell r="L346">
            <v>6149</v>
          </cell>
        </row>
        <row r="347">
          <cell r="A347">
            <v>5960</v>
          </cell>
          <cell r="B347" t="str">
            <v xml:space="preserve">    OFFICE ALARM SYS PHONE EXP</v>
          </cell>
          <cell r="L347">
            <v>0</v>
          </cell>
        </row>
        <row r="348">
          <cell r="A348">
            <v>5965</v>
          </cell>
          <cell r="B348" t="str">
            <v xml:space="preserve">    OFFICE MAINTENANCE</v>
          </cell>
          <cell r="L348">
            <v>56.27</v>
          </cell>
        </row>
        <row r="349">
          <cell r="A349">
            <v>5970</v>
          </cell>
          <cell r="B349" t="str">
            <v xml:space="preserve">    OFFICE CLEANING SERVICE</v>
          </cell>
          <cell r="L349">
            <v>0</v>
          </cell>
        </row>
        <row r="350">
          <cell r="A350">
            <v>5975</v>
          </cell>
          <cell r="B350" t="str">
            <v xml:space="preserve">    OFFICE MACHINE/HEAT&amp;COOL</v>
          </cell>
          <cell r="L350">
            <v>201.76</v>
          </cell>
        </row>
        <row r="351">
          <cell r="A351">
            <v>5980</v>
          </cell>
          <cell r="B351" t="str">
            <v xml:space="preserve">    OTHER OFFICE UTILITIES</v>
          </cell>
          <cell r="L351">
            <v>0</v>
          </cell>
        </row>
        <row r="352">
          <cell r="A352">
            <v>5985</v>
          </cell>
          <cell r="B352" t="str">
            <v xml:space="preserve">    TELEMETERING PHONE EXPENSE</v>
          </cell>
          <cell r="L352">
            <v>89.41</v>
          </cell>
        </row>
        <row r="353">
          <cell r="A353">
            <v>6020</v>
          </cell>
          <cell r="B353" t="str">
            <v xml:space="preserve">    ENGINEERING FEES</v>
          </cell>
          <cell r="L353">
            <v>0</v>
          </cell>
        </row>
        <row r="354">
          <cell r="A354">
            <v>6025</v>
          </cell>
          <cell r="B354" t="str">
            <v xml:space="preserve">    LEGAL FEES</v>
          </cell>
          <cell r="L354">
            <v>0</v>
          </cell>
        </row>
        <row r="355">
          <cell r="A355">
            <v>6045</v>
          </cell>
          <cell r="B355" t="str">
            <v xml:space="preserve">    TEMP EMPLOY - CLERICAL</v>
          </cell>
          <cell r="L355">
            <v>0</v>
          </cell>
        </row>
        <row r="356">
          <cell r="A356">
            <v>6050</v>
          </cell>
          <cell r="B356" t="str">
            <v xml:space="preserve">    OTHER OUTSIDE SERVICES</v>
          </cell>
          <cell r="L356">
            <v>0</v>
          </cell>
        </row>
        <row r="357">
          <cell r="A357">
            <v>6065</v>
          </cell>
          <cell r="B357" t="str">
            <v xml:space="preserve">    RATE CASE AMORT EXPENSE</v>
          </cell>
          <cell r="L357">
            <v>6917.1059314574659</v>
          </cell>
        </row>
        <row r="358">
          <cell r="A358">
            <v>6070</v>
          </cell>
          <cell r="B358" t="str">
            <v xml:space="preserve">    MISC REG MATTERS COMM EXP</v>
          </cell>
          <cell r="L358">
            <v>3858.0773568519126</v>
          </cell>
        </row>
        <row r="359">
          <cell r="A359">
            <v>6090</v>
          </cell>
          <cell r="B359" t="str">
            <v xml:space="preserve">    RENT</v>
          </cell>
          <cell r="L359">
            <v>2507.9421321222908</v>
          </cell>
        </row>
        <row r="360">
          <cell r="A360">
            <v>6110</v>
          </cell>
          <cell r="B360" t="str">
            <v xml:space="preserve">    SALARIES-ACCTG/FINANCE</v>
          </cell>
          <cell r="L360">
            <v>0</v>
          </cell>
        </row>
        <row r="361">
          <cell r="A361">
            <v>6140</v>
          </cell>
          <cell r="B361" t="str">
            <v xml:space="preserve">    SALARIES-REGULATORY</v>
          </cell>
          <cell r="L361">
            <v>15808.278709209233</v>
          </cell>
        </row>
        <row r="362">
          <cell r="A362">
            <v>6145</v>
          </cell>
          <cell r="B362" t="str">
            <v xml:space="preserve">    SALARIES-CUSTOMER SERVICE</v>
          </cell>
          <cell r="L362">
            <v>0</v>
          </cell>
        </row>
        <row r="363">
          <cell r="A363">
            <v>6150</v>
          </cell>
          <cell r="B363" t="str">
            <v xml:space="preserve">    SALARIES-OPERATIONS FIELD</v>
          </cell>
          <cell r="L363">
            <v>161977.38069151176</v>
          </cell>
        </row>
        <row r="364">
          <cell r="A364">
            <v>6155</v>
          </cell>
          <cell r="B364" t="str">
            <v xml:space="preserve">    SALARIES-OPERATIONS OFFICE</v>
          </cell>
          <cell r="L364">
            <v>-9.330141860573999</v>
          </cell>
        </row>
        <row r="365">
          <cell r="A365">
            <v>6165</v>
          </cell>
          <cell r="B365" t="str">
            <v xml:space="preserve">    CAPITALIZED TIME ADJUSTMEN</v>
          </cell>
          <cell r="L365">
            <v>-87598.238676670255</v>
          </cell>
        </row>
        <row r="366">
          <cell r="A366">
            <v>6185</v>
          </cell>
          <cell r="B366" t="str">
            <v xml:space="preserve">    TRAVEL LODGING</v>
          </cell>
          <cell r="L366">
            <v>101.48</v>
          </cell>
        </row>
        <row r="367">
          <cell r="A367">
            <v>6190</v>
          </cell>
          <cell r="B367" t="str">
            <v xml:space="preserve">    TRAVEL AIRFARE</v>
          </cell>
          <cell r="L367">
            <v>0</v>
          </cell>
        </row>
        <row r="368">
          <cell r="A368">
            <v>6195</v>
          </cell>
          <cell r="B368" t="str">
            <v xml:space="preserve">    TRAVEL TRANSPORTATION</v>
          </cell>
          <cell r="L368">
            <v>7.374544126597689</v>
          </cell>
        </row>
        <row r="369">
          <cell r="A369">
            <v>6200</v>
          </cell>
          <cell r="B369" t="str">
            <v xml:space="preserve">    TRAVEL MEALS</v>
          </cell>
          <cell r="L369">
            <v>318.95832033334898</v>
          </cell>
        </row>
        <row r="370">
          <cell r="A370">
            <v>6215</v>
          </cell>
          <cell r="B370" t="str">
            <v xml:space="preserve">    FUEL</v>
          </cell>
          <cell r="L370">
            <v>0</v>
          </cell>
        </row>
        <row r="371">
          <cell r="A371">
            <v>6220</v>
          </cell>
          <cell r="B371" t="str">
            <v xml:space="preserve">    AUTO REPAIR/TIRES</v>
          </cell>
          <cell r="L371">
            <v>0</v>
          </cell>
        </row>
        <row r="372">
          <cell r="A372">
            <v>6225</v>
          </cell>
          <cell r="B372" t="str">
            <v xml:space="preserve">    AUTO LICENSES</v>
          </cell>
          <cell r="L372">
            <v>0</v>
          </cell>
        </row>
        <row r="373">
          <cell r="A373">
            <v>6230</v>
          </cell>
          <cell r="B373" t="str">
            <v xml:space="preserve">    OTHER TRANS EXPENSES</v>
          </cell>
          <cell r="L373">
            <v>0</v>
          </cell>
        </row>
        <row r="374">
          <cell r="A374">
            <v>6255</v>
          </cell>
          <cell r="B374" t="str">
            <v xml:space="preserve">    TEST-WATER</v>
          </cell>
          <cell r="L374">
            <v>1843.33</v>
          </cell>
        </row>
        <row r="375">
          <cell r="A375">
            <v>6260</v>
          </cell>
          <cell r="B375" t="str">
            <v xml:space="preserve">    TEST-EQUIP/CHEMICAL</v>
          </cell>
          <cell r="L375">
            <v>401.32</v>
          </cell>
        </row>
        <row r="376">
          <cell r="A376">
            <v>6265</v>
          </cell>
          <cell r="B376" t="str">
            <v xml:space="preserve">    TEST-SAFE WATER DRINKING</v>
          </cell>
          <cell r="L376">
            <v>0</v>
          </cell>
        </row>
        <row r="377">
          <cell r="A377">
            <v>6270</v>
          </cell>
          <cell r="B377" t="str">
            <v xml:space="preserve">    TEST-SEWER</v>
          </cell>
          <cell r="L377">
            <v>17525.37</v>
          </cell>
        </row>
        <row r="378">
          <cell r="A378">
            <v>6285</v>
          </cell>
          <cell r="B378" t="str">
            <v xml:space="preserve">    WATER-MAINT SUPPLIES</v>
          </cell>
          <cell r="L378">
            <v>888.44425661313733</v>
          </cell>
        </row>
        <row r="379">
          <cell r="A379">
            <v>6290</v>
          </cell>
          <cell r="B379" t="str">
            <v xml:space="preserve">    WATER-MAINT REPAIRS</v>
          </cell>
          <cell r="L379">
            <v>2480.9699999999998</v>
          </cell>
        </row>
        <row r="380">
          <cell r="A380">
            <v>6295</v>
          </cell>
          <cell r="B380" t="str">
            <v xml:space="preserve">    WATER-MAIN BREAKS</v>
          </cell>
          <cell r="L380">
            <v>2852.45</v>
          </cell>
        </row>
        <row r="381">
          <cell r="A381">
            <v>6300</v>
          </cell>
          <cell r="B381" t="str">
            <v xml:space="preserve">    WATER-ELEC EQUIPT REPAIR</v>
          </cell>
          <cell r="L381">
            <v>268.75</v>
          </cell>
        </row>
        <row r="382">
          <cell r="A382">
            <v>6305</v>
          </cell>
          <cell r="B382" t="str">
            <v xml:space="preserve">    WATER-PERMITS</v>
          </cell>
          <cell r="L382">
            <v>1585</v>
          </cell>
        </row>
        <row r="383">
          <cell r="A383">
            <v>6310</v>
          </cell>
          <cell r="B383" t="str">
            <v xml:space="preserve">    WATER-OTHER MAINT EXP</v>
          </cell>
          <cell r="L383">
            <v>4051.24</v>
          </cell>
        </row>
        <row r="384">
          <cell r="A384">
            <v>6320</v>
          </cell>
          <cell r="B384" t="str">
            <v xml:space="preserve">    SEWER-MAINT SUPPLIES</v>
          </cell>
          <cell r="L384">
            <v>4144.6183557527793</v>
          </cell>
        </row>
        <row r="385">
          <cell r="A385">
            <v>6325</v>
          </cell>
          <cell r="B385" t="str">
            <v xml:space="preserve">    SEWER-MAINT REPAIRS</v>
          </cell>
          <cell r="L385">
            <v>2509.9299999999998</v>
          </cell>
        </row>
        <row r="386">
          <cell r="A386">
            <v>6330</v>
          </cell>
          <cell r="B386" t="str">
            <v xml:space="preserve">    SEWER-MAIN BREAKS</v>
          </cell>
          <cell r="L386">
            <v>0</v>
          </cell>
        </row>
        <row r="387">
          <cell r="A387">
            <v>6335</v>
          </cell>
          <cell r="B387" t="str">
            <v xml:space="preserve">    SEWER-ELEC EQUIPT REPAIR</v>
          </cell>
          <cell r="L387">
            <v>835.72</v>
          </cell>
        </row>
        <row r="388">
          <cell r="A388">
            <v>6340</v>
          </cell>
          <cell r="B388" t="str">
            <v xml:space="preserve">    SEWER-PERMITS</v>
          </cell>
          <cell r="L388">
            <v>1670</v>
          </cell>
        </row>
        <row r="389">
          <cell r="A389">
            <v>6345</v>
          </cell>
          <cell r="B389" t="str">
            <v xml:space="preserve">    SEWER-OTHER MAINT EXP</v>
          </cell>
          <cell r="L389">
            <v>31525.24</v>
          </cell>
        </row>
        <row r="390">
          <cell r="A390">
            <v>6355</v>
          </cell>
          <cell r="B390" t="str">
            <v xml:space="preserve">    DEFERRED MAINT EXPENSE</v>
          </cell>
          <cell r="L390">
            <v>32.51</v>
          </cell>
        </row>
        <row r="391">
          <cell r="A391">
            <v>6360</v>
          </cell>
          <cell r="B391" t="str">
            <v xml:space="preserve">    COMMUNICATION EXPENSE</v>
          </cell>
          <cell r="L391">
            <v>2154.83</v>
          </cell>
        </row>
        <row r="392">
          <cell r="A392">
            <v>6365</v>
          </cell>
          <cell r="B392" t="str">
            <v xml:space="preserve">    EQUIPMENT RENTALS</v>
          </cell>
          <cell r="L392">
            <v>0</v>
          </cell>
        </row>
        <row r="393">
          <cell r="A393">
            <v>6370</v>
          </cell>
          <cell r="B393" t="str">
            <v xml:space="preserve">    OPER CONTRACTED WORKERS</v>
          </cell>
          <cell r="L393">
            <v>0</v>
          </cell>
        </row>
        <row r="394">
          <cell r="A394">
            <v>6375</v>
          </cell>
          <cell r="B394" t="str">
            <v xml:space="preserve">    OUTSIDE LAB FEES-LAB,LAND</v>
          </cell>
          <cell r="L394">
            <v>0</v>
          </cell>
        </row>
        <row r="395">
          <cell r="A395">
            <v>6380</v>
          </cell>
          <cell r="B395" t="str">
            <v xml:space="preserve">    REPAIRS &amp; MAINT-MAINT,LAND</v>
          </cell>
          <cell r="L395">
            <v>0</v>
          </cell>
        </row>
        <row r="396">
          <cell r="A396">
            <v>6385</v>
          </cell>
          <cell r="B396" t="str">
            <v xml:space="preserve">    UNIFORMS</v>
          </cell>
          <cell r="L396">
            <v>566.37904386909509</v>
          </cell>
        </row>
        <row r="397">
          <cell r="A397">
            <v>6390</v>
          </cell>
          <cell r="B397" t="str">
            <v xml:space="preserve">    WEATHER/HURRICANE/FUEL EXP</v>
          </cell>
          <cell r="L397">
            <v>20428.97</v>
          </cell>
        </row>
        <row r="398">
          <cell r="A398">
            <v>6400</v>
          </cell>
          <cell r="B398" t="str">
            <v xml:space="preserve">   SEWER RODDING</v>
          </cell>
          <cell r="L398">
            <v>25818</v>
          </cell>
        </row>
        <row r="399">
          <cell r="A399">
            <v>6410</v>
          </cell>
          <cell r="B399" t="str">
            <v xml:space="preserve">   SLUDGE HAULING</v>
          </cell>
          <cell r="L399">
            <v>28516.7</v>
          </cell>
        </row>
        <row r="400">
          <cell r="A400">
            <v>6445</v>
          </cell>
          <cell r="B400" t="str">
            <v xml:space="preserve">    DEPREC-ORGANIZATION</v>
          </cell>
          <cell r="L400">
            <v>1400.5720621751955</v>
          </cell>
        </row>
        <row r="401">
          <cell r="A401">
            <v>6450</v>
          </cell>
          <cell r="B401" t="str">
            <v xml:space="preserve">    DEPREC-FRANCHISES</v>
          </cell>
          <cell r="L401">
            <v>0</v>
          </cell>
        </row>
        <row r="402">
          <cell r="A402">
            <v>6455</v>
          </cell>
          <cell r="B402" t="str">
            <v xml:space="preserve">    DEPREC-STRUCT &amp; IMPRV SRC</v>
          </cell>
          <cell r="L402">
            <v>1154.0221991666276</v>
          </cell>
        </row>
        <row r="403">
          <cell r="A403">
            <v>6460</v>
          </cell>
          <cell r="B403" t="str">
            <v xml:space="preserve">    DEPREC-STRUCT &amp; IMPRV WTP</v>
          </cell>
          <cell r="L403">
            <v>628.05999999999995</v>
          </cell>
        </row>
        <row r="404">
          <cell r="A404">
            <v>6465</v>
          </cell>
          <cell r="B404" t="str">
            <v xml:space="preserve">    DEPREC-STRUCT &amp; IMPRV DIST</v>
          </cell>
          <cell r="L404">
            <v>0</v>
          </cell>
        </row>
        <row r="405">
          <cell r="A405">
            <v>6470</v>
          </cell>
          <cell r="B405" t="str">
            <v xml:space="preserve">    DEPREC-STRUCT &amp; IMPRV GEN</v>
          </cell>
          <cell r="L405">
            <v>7.92</v>
          </cell>
        </row>
        <row r="406">
          <cell r="A406">
            <v>6485</v>
          </cell>
          <cell r="B406" t="str">
            <v xml:space="preserve">    DEPREC-WELLS &amp; SPRINGS</v>
          </cell>
          <cell r="L406">
            <v>6974.45</v>
          </cell>
        </row>
        <row r="407">
          <cell r="A407">
            <v>6490</v>
          </cell>
          <cell r="B407" t="str">
            <v xml:space="preserve">    DEPREC-INFILTRATION GALLER</v>
          </cell>
          <cell r="L407">
            <v>0</v>
          </cell>
        </row>
        <row r="408">
          <cell r="A408">
            <v>6495</v>
          </cell>
          <cell r="B408" t="str">
            <v xml:space="preserve">    DEPREC-SUPPLY MAINS</v>
          </cell>
          <cell r="L408">
            <v>0</v>
          </cell>
        </row>
        <row r="409">
          <cell r="A409">
            <v>6500</v>
          </cell>
          <cell r="B409" t="str">
            <v xml:space="preserve">    DEPREC-POWER GEN EQP</v>
          </cell>
          <cell r="L409">
            <v>0</v>
          </cell>
        </row>
        <row r="410">
          <cell r="A410">
            <v>6505</v>
          </cell>
          <cell r="B410" t="str">
            <v xml:space="preserve">    DEPREC-ELEC PUMP EQP SRC P</v>
          </cell>
          <cell r="L410">
            <v>42.747846809307546</v>
          </cell>
        </row>
        <row r="411">
          <cell r="A411">
            <v>6510</v>
          </cell>
          <cell r="B411" t="str">
            <v xml:space="preserve">    DEPREC-ELEC PUMP EQP WTP</v>
          </cell>
          <cell r="L411">
            <v>3743.96</v>
          </cell>
        </row>
        <row r="412">
          <cell r="A412">
            <v>6515</v>
          </cell>
          <cell r="B412" t="str">
            <v xml:space="preserve">    DEPREC-ELEC PUMP EQP TRANS</v>
          </cell>
          <cell r="L412">
            <v>2.0600953228147385</v>
          </cell>
        </row>
        <row r="413">
          <cell r="A413">
            <v>6520</v>
          </cell>
          <cell r="B413" t="str">
            <v xml:space="preserve">    DEPREC-WATER TREATMENT EQP</v>
          </cell>
          <cell r="L413">
            <v>967.84</v>
          </cell>
        </row>
        <row r="414">
          <cell r="A414">
            <v>6525</v>
          </cell>
          <cell r="B414" t="str">
            <v xml:space="preserve">    DEPREC-DIST RESV &amp; STANDPI</v>
          </cell>
          <cell r="L414">
            <v>11005.18</v>
          </cell>
        </row>
        <row r="415">
          <cell r="A415">
            <v>6530</v>
          </cell>
          <cell r="B415" t="str">
            <v xml:space="preserve">    DEPREC-TRANS &amp; DISTR MAINS</v>
          </cell>
          <cell r="L415">
            <v>24257.038468093077</v>
          </cell>
        </row>
        <row r="416">
          <cell r="A416">
            <v>6535</v>
          </cell>
          <cell r="B416" t="str">
            <v xml:space="preserve">    DEPREC-SERVICE LINES</v>
          </cell>
          <cell r="L416">
            <v>7093.8744476801348</v>
          </cell>
        </row>
        <row r="417">
          <cell r="A417">
            <v>6540</v>
          </cell>
          <cell r="B417" t="str">
            <v xml:space="preserve">    DEPREC-METERS</v>
          </cell>
          <cell r="L417">
            <v>1854.0669838475583</v>
          </cell>
        </row>
        <row r="418">
          <cell r="A418">
            <v>6545</v>
          </cell>
          <cell r="B418" t="str">
            <v xml:space="preserve">    DEPREC-METER INSTALLS</v>
          </cell>
          <cell r="L418">
            <v>1038.8699999999999</v>
          </cell>
        </row>
        <row r="419">
          <cell r="A419">
            <v>6550</v>
          </cell>
          <cell r="B419" t="str">
            <v xml:space="preserve">    DEPREC-HYDRANTS</v>
          </cell>
          <cell r="L419">
            <v>2764.5978468093076</v>
          </cell>
        </row>
        <row r="420">
          <cell r="A420">
            <v>6555</v>
          </cell>
          <cell r="B420" t="str">
            <v xml:space="preserve">    DEPREC-BACKFLOW PREVENT DE</v>
          </cell>
          <cell r="L420">
            <v>0</v>
          </cell>
        </row>
        <row r="421">
          <cell r="A421">
            <v>6565</v>
          </cell>
          <cell r="B421" t="str">
            <v xml:space="preserve">    DEPREC-OTH PLT&amp;MISC EQP SR</v>
          </cell>
          <cell r="L421">
            <v>0</v>
          </cell>
        </row>
        <row r="422">
          <cell r="A422">
            <v>6570</v>
          </cell>
          <cell r="B422" t="str">
            <v xml:space="preserve">    DEPREC-OTH PLT&amp;MISC EQP WT</v>
          </cell>
          <cell r="L422">
            <v>0</v>
          </cell>
        </row>
        <row r="423">
          <cell r="A423">
            <v>6580</v>
          </cell>
          <cell r="B423" t="str">
            <v xml:space="preserve">    DEPREC-OFFICE STRUCTURE</v>
          </cell>
          <cell r="L423">
            <v>156.53</v>
          </cell>
        </row>
        <row r="424">
          <cell r="A424">
            <v>6585</v>
          </cell>
          <cell r="B424" t="str">
            <v xml:space="preserve">    DEPREC-OFFICE FURN/EQPT</v>
          </cell>
          <cell r="L424">
            <v>95.53</v>
          </cell>
        </row>
        <row r="425">
          <cell r="A425">
            <v>6590</v>
          </cell>
          <cell r="B425" t="str">
            <v xml:space="preserve">    DEPREC-STORES EQUIPMENT</v>
          </cell>
          <cell r="L425">
            <v>0</v>
          </cell>
        </row>
        <row r="426">
          <cell r="A426">
            <v>6595</v>
          </cell>
          <cell r="B426" t="str">
            <v xml:space="preserve">    DEPREC-TOOL SHOP &amp; MISC EQ</v>
          </cell>
          <cell r="L426">
            <v>2588.7027234421084</v>
          </cell>
        </row>
        <row r="427">
          <cell r="A427">
            <v>6600</v>
          </cell>
          <cell r="B427" t="str">
            <v xml:space="preserve">    DEPREC-LABORATORY EQUIPMEN</v>
          </cell>
          <cell r="L427">
            <v>216.3</v>
          </cell>
        </row>
        <row r="428">
          <cell r="A428">
            <v>6605</v>
          </cell>
          <cell r="B428" t="str">
            <v xml:space="preserve">    DEPREC-POWER OPERATED EQUI</v>
          </cell>
          <cell r="L428">
            <v>47.82</v>
          </cell>
        </row>
        <row r="429">
          <cell r="A429">
            <v>6610</v>
          </cell>
          <cell r="B429" t="str">
            <v xml:space="preserve">    DEPREC-COMMUNICATION EQPT</v>
          </cell>
          <cell r="L429">
            <v>340.73621957956834</v>
          </cell>
        </row>
        <row r="430">
          <cell r="A430">
            <v>6615</v>
          </cell>
          <cell r="B430" t="str">
            <v xml:space="preserve">    DEPREC-MISC EQUIPMENT</v>
          </cell>
          <cell r="L430">
            <v>0</v>
          </cell>
        </row>
        <row r="431">
          <cell r="A431">
            <v>6620</v>
          </cell>
          <cell r="B431" t="str">
            <v xml:space="preserve">    DEPREC-OTHER TANG PLT WATE</v>
          </cell>
          <cell r="L431">
            <v>0</v>
          </cell>
        </row>
        <row r="432">
          <cell r="A432">
            <v>6640</v>
          </cell>
          <cell r="B432" t="str">
            <v xml:space="preserve">    DEPREC-ORGANIZATION</v>
          </cell>
          <cell r="L432">
            <v>156.38552177356462</v>
          </cell>
        </row>
        <row r="433">
          <cell r="A433">
            <v>6645</v>
          </cell>
          <cell r="B433" t="str">
            <v xml:space="preserve">    DEPREC-FRANCHISES INTANG P</v>
          </cell>
          <cell r="L433">
            <v>0</v>
          </cell>
        </row>
        <row r="434">
          <cell r="A434">
            <v>6655</v>
          </cell>
          <cell r="B434" t="str">
            <v xml:space="preserve">    DEPREC-STRUCT/IMPRV COLL P</v>
          </cell>
          <cell r="L434">
            <v>0</v>
          </cell>
        </row>
        <row r="435">
          <cell r="A435">
            <v>6660</v>
          </cell>
          <cell r="B435" t="str">
            <v xml:space="preserve">    DEPREC-STRUCT/IMPRV PUMP</v>
          </cell>
          <cell r="L435">
            <v>12137.996809203963</v>
          </cell>
        </row>
        <row r="436">
          <cell r="A436">
            <v>6665</v>
          </cell>
          <cell r="B436" t="str">
            <v xml:space="preserve">    DEPREC-STRUCT/IMPRV TREAT</v>
          </cell>
          <cell r="L436">
            <v>217.48</v>
          </cell>
        </row>
        <row r="437">
          <cell r="A437">
            <v>6670</v>
          </cell>
          <cell r="B437" t="str">
            <v xml:space="preserve">    DEPREC-STRUCT/IMPRV RCLM W</v>
          </cell>
          <cell r="L437">
            <v>0</v>
          </cell>
        </row>
        <row r="438">
          <cell r="A438">
            <v>6675</v>
          </cell>
          <cell r="B438" t="str">
            <v xml:space="preserve">    DEPREC-STRUCT/IMPRV RCLM D</v>
          </cell>
          <cell r="L438">
            <v>0</v>
          </cell>
        </row>
        <row r="439">
          <cell r="A439">
            <v>6680</v>
          </cell>
          <cell r="B439" t="str">
            <v xml:space="preserve">    DEPREC-STRUCT/IMPRV GEN PL</v>
          </cell>
          <cell r="L439">
            <v>4686.41</v>
          </cell>
        </row>
        <row r="440">
          <cell r="A440">
            <v>6685</v>
          </cell>
          <cell r="B440" t="str">
            <v xml:space="preserve">    DEPREC-POWER GEN EQUIP COL</v>
          </cell>
          <cell r="L440">
            <v>0</v>
          </cell>
        </row>
        <row r="441">
          <cell r="A441">
            <v>6690</v>
          </cell>
          <cell r="B441" t="str">
            <v xml:space="preserve">    DEPREC-POWER GEN EQUIP PUM</v>
          </cell>
          <cell r="L441">
            <v>0</v>
          </cell>
        </row>
        <row r="442">
          <cell r="A442">
            <v>6695</v>
          </cell>
          <cell r="B442" t="str">
            <v xml:space="preserve">    DEPREC-POWER GEN EQUIP TRE</v>
          </cell>
          <cell r="L442">
            <v>0</v>
          </cell>
        </row>
        <row r="443">
          <cell r="A443">
            <v>6710</v>
          </cell>
          <cell r="B443" t="str">
            <v xml:space="preserve">    DEPREC-SEWER FORCE MAIN</v>
          </cell>
          <cell r="L443">
            <v>7903.59</v>
          </cell>
        </row>
        <row r="444">
          <cell r="A444">
            <v>6715</v>
          </cell>
          <cell r="B444" t="str">
            <v xml:space="preserve">    DEPREC-SEWER GRAVITY MAIN</v>
          </cell>
          <cell r="L444">
            <v>81086.7</v>
          </cell>
        </row>
        <row r="445">
          <cell r="A445">
            <v>6717</v>
          </cell>
          <cell r="B445" t="str">
            <v xml:space="preserve">    DEPREC-MANHOLES</v>
          </cell>
          <cell r="L445">
            <v>0</v>
          </cell>
        </row>
        <row r="446">
          <cell r="A446">
            <v>6720</v>
          </cell>
          <cell r="B446" t="str">
            <v xml:space="preserve">    DEPREC-SPECIAL COLL STRUCT</v>
          </cell>
          <cell r="L446">
            <v>0</v>
          </cell>
        </row>
        <row r="447">
          <cell r="A447">
            <v>6725</v>
          </cell>
          <cell r="B447" t="str">
            <v xml:space="preserve">    DEPREC-SERVICES TO CUSTOME</v>
          </cell>
          <cell r="L447">
            <v>75.78</v>
          </cell>
        </row>
        <row r="448">
          <cell r="A448">
            <v>6730</v>
          </cell>
          <cell r="B448" t="str">
            <v xml:space="preserve">    DEPREC-FLOW MEASURE DEVICE</v>
          </cell>
          <cell r="L448">
            <v>84.94</v>
          </cell>
        </row>
        <row r="449">
          <cell r="A449">
            <v>6735</v>
          </cell>
          <cell r="B449" t="str">
            <v xml:space="preserve">    DEPREC-FLOW MEASURE INSTAL</v>
          </cell>
          <cell r="L449">
            <v>0</v>
          </cell>
        </row>
        <row r="450">
          <cell r="A450">
            <v>6740</v>
          </cell>
          <cell r="B450" t="str">
            <v xml:space="preserve">    DEPREC-RECEIVING WELLS</v>
          </cell>
          <cell r="L450">
            <v>0</v>
          </cell>
        </row>
        <row r="451">
          <cell r="A451">
            <v>6745</v>
          </cell>
          <cell r="B451" t="str">
            <v xml:space="preserve">    DEPREC-PUMP EQP PUMP PLT</v>
          </cell>
          <cell r="L451">
            <v>944.64</v>
          </cell>
        </row>
        <row r="452">
          <cell r="A452">
            <v>6750</v>
          </cell>
          <cell r="B452" t="str">
            <v xml:space="preserve">    DEPREC-PUMP EQP RCLM WTP</v>
          </cell>
          <cell r="L452">
            <v>0</v>
          </cell>
        </row>
        <row r="453">
          <cell r="A453">
            <v>6755</v>
          </cell>
          <cell r="B453" t="str">
            <v xml:space="preserve">    DEPREC-PUMP EQP RCLM WTR D</v>
          </cell>
          <cell r="L453">
            <v>0</v>
          </cell>
        </row>
        <row r="454">
          <cell r="A454">
            <v>6760</v>
          </cell>
          <cell r="B454" t="str">
            <v xml:space="preserve">    DEPREC-TREAT/DISP EQUIP LA</v>
          </cell>
          <cell r="L454">
            <v>0</v>
          </cell>
        </row>
        <row r="455">
          <cell r="A455">
            <v>6765</v>
          </cell>
          <cell r="B455" t="str">
            <v xml:space="preserve">    DEPREC-TREAT/DISP EQ TRT P</v>
          </cell>
          <cell r="L455">
            <v>48237.98</v>
          </cell>
        </row>
        <row r="456">
          <cell r="A456">
            <v>6770</v>
          </cell>
          <cell r="B456" t="str">
            <v xml:space="preserve">    DEPREC-TREAT/DISP EQ RCLM</v>
          </cell>
          <cell r="L456">
            <v>0</v>
          </cell>
        </row>
        <row r="457">
          <cell r="A457">
            <v>6775</v>
          </cell>
          <cell r="B457" t="str">
            <v xml:space="preserve">    DEPREC-PLANT SEWERS TRTMT</v>
          </cell>
          <cell r="L457">
            <v>43.68</v>
          </cell>
        </row>
        <row r="458">
          <cell r="A458">
            <v>6780</v>
          </cell>
          <cell r="B458" t="str">
            <v xml:space="preserve">    DEPREC-PLANT SEWERS RCLM W</v>
          </cell>
          <cell r="L458">
            <v>0</v>
          </cell>
        </row>
        <row r="459">
          <cell r="A459">
            <v>6785</v>
          </cell>
          <cell r="B459" t="str">
            <v xml:space="preserve">    DEPREC-OUTFALL LINES</v>
          </cell>
          <cell r="L459">
            <v>265.56</v>
          </cell>
        </row>
        <row r="460">
          <cell r="A460">
            <v>6790</v>
          </cell>
          <cell r="B460" t="str">
            <v xml:space="preserve">    DEPREC-OTHER PLT TANGIBLE</v>
          </cell>
          <cell r="L460">
            <v>0</v>
          </cell>
        </row>
        <row r="461">
          <cell r="A461">
            <v>6795</v>
          </cell>
          <cell r="B461" t="str">
            <v xml:space="preserve">    DEPREC-OTHER PLT COLLECTIO</v>
          </cell>
          <cell r="L461">
            <v>0</v>
          </cell>
        </row>
        <row r="462">
          <cell r="A462">
            <v>6800</v>
          </cell>
          <cell r="B462" t="str">
            <v xml:space="preserve">    DEPREC-OTHER PLT PUMP</v>
          </cell>
          <cell r="L462">
            <v>5.76</v>
          </cell>
        </row>
        <row r="463">
          <cell r="A463">
            <v>6805</v>
          </cell>
          <cell r="B463" t="str">
            <v xml:space="preserve">    DEPREC-OTHER PLT TREATMENT</v>
          </cell>
          <cell r="L463">
            <v>0</v>
          </cell>
        </row>
        <row r="464">
          <cell r="A464">
            <v>6810</v>
          </cell>
          <cell r="B464" t="str">
            <v xml:space="preserve">    DEPREC-OTHER PLT RCLM WTR</v>
          </cell>
          <cell r="L464">
            <v>103.8</v>
          </cell>
        </row>
        <row r="465">
          <cell r="A465">
            <v>6815</v>
          </cell>
          <cell r="B465" t="str">
            <v xml:space="preserve">    DEPREC-OTHER PLT RCLM WTR</v>
          </cell>
          <cell r="L465">
            <v>0</v>
          </cell>
        </row>
        <row r="466">
          <cell r="A466">
            <v>6820</v>
          </cell>
          <cell r="B466" t="str">
            <v xml:space="preserve">    DEPREC-OFFICE STRUCTURE</v>
          </cell>
          <cell r="L466">
            <v>0</v>
          </cell>
        </row>
        <row r="467">
          <cell r="A467">
            <v>6825</v>
          </cell>
          <cell r="B467" t="str">
            <v xml:space="preserve">    DEPREC-OFFICE FURN/EQPT</v>
          </cell>
          <cell r="L467">
            <v>0</v>
          </cell>
        </row>
        <row r="468">
          <cell r="A468">
            <v>6830</v>
          </cell>
          <cell r="B468" t="str">
            <v xml:space="preserve">    DEPREC-STORES EQUIPMENT</v>
          </cell>
          <cell r="L468">
            <v>0</v>
          </cell>
        </row>
        <row r="469">
          <cell r="A469">
            <v>6835</v>
          </cell>
          <cell r="B469" t="str">
            <v xml:space="preserve">    DEPREC-TOOL SHOP &amp; MISC EQ</v>
          </cell>
          <cell r="L469">
            <v>75.569999999999993</v>
          </cell>
        </row>
        <row r="470">
          <cell r="A470">
            <v>6840</v>
          </cell>
          <cell r="B470" t="str">
            <v xml:space="preserve">    DEPREC-LABORATORY EQPT</v>
          </cell>
          <cell r="L470">
            <v>40.69</v>
          </cell>
        </row>
        <row r="471">
          <cell r="A471">
            <v>6845</v>
          </cell>
          <cell r="B471" t="str">
            <v xml:space="preserve">    DEPREC-POWER OPERATED EQUI</v>
          </cell>
          <cell r="L471">
            <v>54.51</v>
          </cell>
        </row>
        <row r="472">
          <cell r="A472">
            <v>6850</v>
          </cell>
          <cell r="B472" t="str">
            <v xml:space="preserve">    DEPREC-COMMUNICATION EQPT</v>
          </cell>
          <cell r="L472">
            <v>52.9</v>
          </cell>
        </row>
        <row r="473">
          <cell r="A473">
            <v>6855</v>
          </cell>
          <cell r="B473" t="str">
            <v xml:space="preserve">    DEPREC-MISC EQUIP SEWER</v>
          </cell>
          <cell r="L473">
            <v>29.64</v>
          </cell>
        </row>
        <row r="474">
          <cell r="A474">
            <v>6860</v>
          </cell>
          <cell r="B474" t="str">
            <v xml:space="preserve">    DEPREC-OTHER TANG PLT SEWE</v>
          </cell>
          <cell r="L474">
            <v>0</v>
          </cell>
        </row>
        <row r="475">
          <cell r="A475">
            <v>6885</v>
          </cell>
          <cell r="B475" t="str">
            <v xml:space="preserve">    DEPREC-REUSE DIST RESERVOI</v>
          </cell>
          <cell r="L475">
            <v>0</v>
          </cell>
        </row>
        <row r="476">
          <cell r="A476">
            <v>6890</v>
          </cell>
          <cell r="B476" t="str">
            <v xml:space="preserve">    DEPREC-REUSE TRANSM / DIST</v>
          </cell>
          <cell r="L476">
            <v>804.47</v>
          </cell>
        </row>
        <row r="477">
          <cell r="A477">
            <v>6960</v>
          </cell>
          <cell r="B477" t="str">
            <v xml:space="preserve">   AMORT OF UTIL PAA-WATER</v>
          </cell>
          <cell r="L477">
            <v>-350.28</v>
          </cell>
        </row>
        <row r="478">
          <cell r="A478">
            <v>6965</v>
          </cell>
          <cell r="B478" t="str">
            <v xml:space="preserve">   AMORT OF UTIL PAA-SEWER</v>
          </cell>
          <cell r="L478">
            <v>-716.4</v>
          </cell>
        </row>
        <row r="479">
          <cell r="A479">
            <v>7025</v>
          </cell>
          <cell r="B479" t="str">
            <v xml:space="preserve">    AMORT-WELLS &amp; SPRINGS</v>
          </cell>
          <cell r="L479">
            <v>0</v>
          </cell>
        </row>
        <row r="480">
          <cell r="A480">
            <v>7070</v>
          </cell>
          <cell r="B480" t="str">
            <v xml:space="preserve">    AMORT-TRANS &amp; DISTR MAINS</v>
          </cell>
          <cell r="L480">
            <v>0</v>
          </cell>
        </row>
        <row r="481">
          <cell r="A481">
            <v>7075</v>
          </cell>
          <cell r="B481" t="str">
            <v xml:space="preserve">    AMORT-SERVICE LINES</v>
          </cell>
          <cell r="L481">
            <v>0</v>
          </cell>
        </row>
        <row r="482">
          <cell r="A482">
            <v>7090</v>
          </cell>
          <cell r="B482" t="str">
            <v xml:space="preserve">    AMORT-HYDRANTS</v>
          </cell>
          <cell r="L482">
            <v>-1542.160487850555</v>
          </cell>
        </row>
        <row r="483">
          <cell r="A483">
            <v>7160</v>
          </cell>
          <cell r="B483" t="str">
            <v xml:space="preserve">    AMORT-OTHER TANGIBLE PLT W</v>
          </cell>
          <cell r="L483">
            <v>-42520.19</v>
          </cell>
        </row>
        <row r="484">
          <cell r="A484">
            <v>7165</v>
          </cell>
          <cell r="B484" t="str">
            <v xml:space="preserve">    AMORT-WATER-TAP</v>
          </cell>
          <cell r="L484">
            <v>-4505.51</v>
          </cell>
        </row>
        <row r="485">
          <cell r="A485">
            <v>7180</v>
          </cell>
          <cell r="B485" t="str">
            <v xml:space="preserve">    AMORT-WTR PLT MOD FEE</v>
          </cell>
          <cell r="L485">
            <v>-2063.44</v>
          </cell>
        </row>
        <row r="486">
          <cell r="A486">
            <v>7185</v>
          </cell>
          <cell r="B486" t="str">
            <v xml:space="preserve">    AMORT-WTR PLT MTR FEE</v>
          </cell>
          <cell r="L486">
            <v>-7.56</v>
          </cell>
        </row>
        <row r="487">
          <cell r="A487">
            <v>7225</v>
          </cell>
          <cell r="B487" t="str">
            <v xml:space="preserve">    AMORT-STRUCT/IMPRV PUMP PL</v>
          </cell>
          <cell r="L487">
            <v>0</v>
          </cell>
        </row>
        <row r="488">
          <cell r="A488">
            <v>7230</v>
          </cell>
          <cell r="B488" t="str">
            <v xml:space="preserve">    AMORT-STRUCT/IMPRV TREAT P</v>
          </cell>
          <cell r="L488">
            <v>0</v>
          </cell>
        </row>
        <row r="489">
          <cell r="A489">
            <v>7245</v>
          </cell>
          <cell r="B489" t="str">
            <v xml:space="preserve">    AMORT-STRUCT/IMPRV GEN PLT</v>
          </cell>
          <cell r="L489">
            <v>-109055.16</v>
          </cell>
        </row>
        <row r="490">
          <cell r="A490">
            <v>7280</v>
          </cell>
          <cell r="B490" t="str">
            <v xml:space="preserve">    AMORT-SEWER GRAVITY MAIN</v>
          </cell>
          <cell r="L490">
            <v>0</v>
          </cell>
        </row>
        <row r="491">
          <cell r="A491">
            <v>7290</v>
          </cell>
          <cell r="B491" t="str">
            <v xml:space="preserve">    AMORT-SERVICES TO CUSTOMER</v>
          </cell>
          <cell r="L491">
            <v>0</v>
          </cell>
        </row>
        <row r="492">
          <cell r="A492">
            <v>7405</v>
          </cell>
          <cell r="B492" t="str">
            <v xml:space="preserve">    AMORT-LABORATORY EQPT</v>
          </cell>
          <cell r="L492">
            <v>0</v>
          </cell>
        </row>
        <row r="493">
          <cell r="A493">
            <v>7430</v>
          </cell>
          <cell r="B493" t="str">
            <v xml:space="preserve">    AMORT-SEWER-TAP</v>
          </cell>
          <cell r="L493">
            <v>-8949.44</v>
          </cell>
        </row>
        <row r="494">
          <cell r="A494">
            <v>7445</v>
          </cell>
          <cell r="B494" t="str">
            <v xml:space="preserve">    AMORT-SWR PLT MOD FEE</v>
          </cell>
          <cell r="L494">
            <v>-5655.88</v>
          </cell>
        </row>
        <row r="495">
          <cell r="A495">
            <v>7535</v>
          </cell>
          <cell r="B495" t="str">
            <v xml:space="preserve">    FRANCHISE TAX</v>
          </cell>
          <cell r="L495">
            <v>0</v>
          </cell>
        </row>
        <row r="496">
          <cell r="A496">
            <v>7540</v>
          </cell>
          <cell r="B496" t="str">
            <v xml:space="preserve">    GROSS RECEIPTS TAX</v>
          </cell>
          <cell r="L496">
            <v>49828.555620581494</v>
          </cell>
        </row>
        <row r="497">
          <cell r="A497">
            <v>7545</v>
          </cell>
          <cell r="B497" t="str">
            <v xml:space="preserve">    PERSONAL PROPERTY/ICT TAX</v>
          </cell>
          <cell r="L497">
            <v>4053.6107533124218</v>
          </cell>
        </row>
        <row r="498">
          <cell r="A498">
            <v>7550</v>
          </cell>
          <cell r="B498" t="str">
            <v xml:space="preserve">    PROPERTY/OTHER GENERAL TAX</v>
          </cell>
          <cell r="L498">
            <v>0</v>
          </cell>
        </row>
        <row r="499">
          <cell r="A499">
            <v>7555</v>
          </cell>
          <cell r="B499" t="str">
            <v xml:space="preserve">    REAL ESTATE TAX</v>
          </cell>
          <cell r="L499">
            <v>2879.9348881033761</v>
          </cell>
        </row>
        <row r="500">
          <cell r="A500">
            <v>7565</v>
          </cell>
          <cell r="B500" t="str">
            <v xml:space="preserve">    SPECIAL ASSESSMENTS</v>
          </cell>
          <cell r="L500">
            <v>0</v>
          </cell>
        </row>
        <row r="501">
          <cell r="A501">
            <v>7570</v>
          </cell>
          <cell r="B501" t="str">
            <v xml:space="preserve">    UTILITY/COMMISSION TAX</v>
          </cell>
          <cell r="L501">
            <v>2066.439819279929</v>
          </cell>
        </row>
        <row r="502">
          <cell r="A502">
            <v>7585</v>
          </cell>
          <cell r="B502" t="str">
            <v xml:space="preserve">   AMORT OF INVEST TAX CREDIT</v>
          </cell>
          <cell r="L502">
            <v>0</v>
          </cell>
        </row>
        <row r="503">
          <cell r="A503">
            <v>7595</v>
          </cell>
          <cell r="B503" t="str">
            <v xml:space="preserve">   DEF INCOME TAX-FEDERAL</v>
          </cell>
          <cell r="L503">
            <v>139172.80355133669</v>
          </cell>
        </row>
        <row r="504">
          <cell r="A504">
            <v>7600</v>
          </cell>
          <cell r="B504" t="str">
            <v xml:space="preserve">   DEF INCOME TAXES-STATE</v>
          </cell>
          <cell r="L504">
            <v>27807.461499836139</v>
          </cell>
        </row>
        <row r="505">
          <cell r="A505">
            <v>7605</v>
          </cell>
          <cell r="B505" t="str">
            <v xml:space="preserve">   INCOME TAXES-FEDERAL</v>
          </cell>
          <cell r="L505">
            <v>0</v>
          </cell>
        </row>
        <row r="506">
          <cell r="A506">
            <v>7610</v>
          </cell>
          <cell r="B506" t="str">
            <v xml:space="preserve">   INCOME TAXES-STATE</v>
          </cell>
          <cell r="L506">
            <v>0</v>
          </cell>
        </row>
        <row r="507">
          <cell r="A507">
            <v>7655</v>
          </cell>
          <cell r="B507" t="str">
            <v xml:space="preserve">    MISCELLANEOUS INC NON-UTIL</v>
          </cell>
          <cell r="L507">
            <v>0</v>
          </cell>
        </row>
        <row r="508">
          <cell r="A508">
            <v>7660</v>
          </cell>
          <cell r="B508" t="str">
            <v xml:space="preserve">    MISCELLANEOUS EXP NON-UTIL</v>
          </cell>
          <cell r="L508">
            <v>0</v>
          </cell>
        </row>
        <row r="509">
          <cell r="A509">
            <v>7680</v>
          </cell>
          <cell r="B509" t="str">
            <v xml:space="preserve">    RENTAL INCOME</v>
          </cell>
          <cell r="L509">
            <v>0</v>
          </cell>
        </row>
        <row r="510">
          <cell r="A510">
            <v>7691</v>
          </cell>
          <cell r="B510" t="str">
            <v xml:space="preserve">    NET BOOK VALUE-DISPOSAL</v>
          </cell>
          <cell r="L510">
            <v>0</v>
          </cell>
        </row>
        <row r="511">
          <cell r="A511">
            <v>7735</v>
          </cell>
          <cell r="B511" t="str">
            <v xml:space="preserve">    S/T INT EXP BANK ONE</v>
          </cell>
          <cell r="L511">
            <v>1968.4919900276234</v>
          </cell>
        </row>
        <row r="512">
          <cell r="A512">
            <v>7750</v>
          </cell>
          <cell r="B512" t="str">
            <v xml:space="preserve">   INTEREST DURING CONSTRUCTIO</v>
          </cell>
          <cell r="L512">
            <v>-759.22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in ,000"/>
      <sheetName val="ROE"/>
      <sheetName val="UI ROE Relief"/>
      <sheetName val="Com ROE Relief"/>
      <sheetName val="Rate Case Revenue"/>
      <sheetName val="Ratebase"/>
      <sheetName val="Net Plant"/>
      <sheetName val="IS"/>
      <sheetName val="Effective Tax"/>
      <sheetName val="Jurisd Tax"/>
      <sheetName val="D-E"/>
      <sheetName val="Data"/>
      <sheetName val="Reports"/>
      <sheetName val="Closed Reg Rev"/>
      <sheetName val="Pending Reg Rev"/>
      <sheetName val="FORM.COS.SUBS.LIST"/>
      <sheetName val="Co by State"/>
      <sheetName val="9000'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1</v>
          </cell>
          <cell r="D13">
            <v>688555.68</v>
          </cell>
          <cell r="F13">
            <v>4</v>
          </cell>
          <cell r="G13">
            <v>0</v>
          </cell>
          <cell r="I13">
            <v>1</v>
          </cell>
          <cell r="J13">
            <v>-149165.1</v>
          </cell>
          <cell r="L13">
            <v>1</v>
          </cell>
          <cell r="M13">
            <v>-9632854</v>
          </cell>
          <cell r="O13">
            <v>4</v>
          </cell>
          <cell r="P13">
            <v>450000</v>
          </cell>
          <cell r="R13">
            <v>4</v>
          </cell>
          <cell r="S13">
            <v>-340495.16</v>
          </cell>
          <cell r="U13">
            <v>2</v>
          </cell>
          <cell r="V13">
            <v>0</v>
          </cell>
          <cell r="X13">
            <v>1</v>
          </cell>
          <cell r="Y13">
            <v>-1412616.3</v>
          </cell>
          <cell r="AA13">
            <v>6</v>
          </cell>
          <cell r="AB13">
            <v>-350</v>
          </cell>
          <cell r="BE13">
            <v>5</v>
          </cell>
          <cell r="BF13">
            <v>24823.043409200007</v>
          </cell>
          <cell r="CF13">
            <v>1</v>
          </cell>
          <cell r="CG13" t="str">
            <v>Y</v>
          </cell>
        </row>
        <row r="14">
          <cell r="C14">
            <v>2</v>
          </cell>
          <cell r="D14">
            <v>6756002.0199999996</v>
          </cell>
          <cell r="F14">
            <v>5</v>
          </cell>
          <cell r="G14">
            <v>0</v>
          </cell>
          <cell r="I14">
            <v>2</v>
          </cell>
          <cell r="J14">
            <v>-4691567.1500000004</v>
          </cell>
          <cell r="L14">
            <v>18</v>
          </cell>
          <cell r="M14">
            <v>27837.56</v>
          </cell>
          <cell r="O14">
            <v>5</v>
          </cell>
          <cell r="P14">
            <v>-450000</v>
          </cell>
          <cell r="R14">
            <v>5</v>
          </cell>
          <cell r="S14">
            <v>-583336.21</v>
          </cell>
          <cell r="U14">
            <v>5</v>
          </cell>
          <cell r="V14">
            <v>3446.76</v>
          </cell>
          <cell r="X14">
            <v>2</v>
          </cell>
          <cell r="Y14">
            <v>-417573</v>
          </cell>
          <cell r="AA14">
            <v>13</v>
          </cell>
          <cell r="AB14">
            <v>-145</v>
          </cell>
          <cell r="BE14">
            <v>6</v>
          </cell>
          <cell r="BF14">
            <v>6108.3140748000005</v>
          </cell>
          <cell r="CF14">
            <v>2</v>
          </cell>
          <cell r="CG14" t="str">
            <v>Y</v>
          </cell>
        </row>
        <row r="15">
          <cell r="C15">
            <v>5</v>
          </cell>
          <cell r="D15">
            <v>2276220.59</v>
          </cell>
          <cell r="F15">
            <v>12</v>
          </cell>
          <cell r="G15">
            <v>-153268.37</v>
          </cell>
          <cell r="I15">
            <v>5</v>
          </cell>
          <cell r="J15">
            <v>-538733.71</v>
          </cell>
          <cell r="L15">
            <v>21</v>
          </cell>
          <cell r="M15">
            <v>102722.39</v>
          </cell>
          <cell r="O15">
            <v>23</v>
          </cell>
          <cell r="P15">
            <v>-975</v>
          </cell>
          <cell r="R15">
            <v>6</v>
          </cell>
          <cell r="S15">
            <v>-272780</v>
          </cell>
          <cell r="U15">
            <v>7</v>
          </cell>
          <cell r="V15">
            <v>3101.75</v>
          </cell>
          <cell r="X15">
            <v>4</v>
          </cell>
          <cell r="Y15">
            <v>1405724</v>
          </cell>
          <cell r="AA15">
            <v>24</v>
          </cell>
          <cell r="AB15">
            <v>-312</v>
          </cell>
          <cell r="BE15">
            <v>7</v>
          </cell>
          <cell r="BF15">
            <v>1074.4178665000002</v>
          </cell>
          <cell r="CF15">
            <v>4</v>
          </cell>
          <cell r="CG15" t="str">
            <v>Y</v>
          </cell>
        </row>
        <row r="16">
          <cell r="C16">
            <v>6</v>
          </cell>
          <cell r="D16">
            <v>1433009.07</v>
          </cell>
          <cell r="F16">
            <v>25</v>
          </cell>
          <cell r="G16">
            <v>0</v>
          </cell>
          <cell r="I16">
            <v>6</v>
          </cell>
          <cell r="J16">
            <v>-213683.09</v>
          </cell>
          <cell r="L16">
            <v>25</v>
          </cell>
          <cell r="M16">
            <v>24482</v>
          </cell>
          <cell r="O16">
            <v>28</v>
          </cell>
          <cell r="P16">
            <v>-5475</v>
          </cell>
          <cell r="R16">
            <v>7</v>
          </cell>
          <cell r="S16">
            <v>-1672</v>
          </cell>
          <cell r="U16">
            <v>8</v>
          </cell>
          <cell r="V16">
            <v>3964.03</v>
          </cell>
          <cell r="X16">
            <v>5</v>
          </cell>
          <cell r="Y16">
            <v>-93194</v>
          </cell>
          <cell r="AA16">
            <v>30</v>
          </cell>
          <cell r="AB16">
            <v>-36</v>
          </cell>
          <cell r="BE16">
            <v>8</v>
          </cell>
          <cell r="BF16">
            <v>4739.6431473000011</v>
          </cell>
          <cell r="CF16">
            <v>5</v>
          </cell>
          <cell r="CG16" t="str">
            <v>Y</v>
          </cell>
        </row>
        <row r="17">
          <cell r="C17">
            <v>7</v>
          </cell>
          <cell r="D17">
            <v>149716.32999999999</v>
          </cell>
          <cell r="F17">
            <v>34</v>
          </cell>
          <cell r="G17">
            <v>3168.25</v>
          </cell>
          <cell r="I17">
            <v>7</v>
          </cell>
          <cell r="J17">
            <v>-8889.58</v>
          </cell>
          <cell r="L17">
            <v>27</v>
          </cell>
          <cell r="M17">
            <v>-963620.89</v>
          </cell>
          <cell r="O17">
            <v>36</v>
          </cell>
          <cell r="P17">
            <v>-56796</v>
          </cell>
          <cell r="R17">
            <v>8</v>
          </cell>
          <cell r="S17">
            <v>-3043.45</v>
          </cell>
          <cell r="U17">
            <v>11</v>
          </cell>
          <cell r="V17">
            <v>0</v>
          </cell>
          <cell r="X17">
            <v>6</v>
          </cell>
          <cell r="Y17">
            <v>-147945</v>
          </cell>
          <cell r="AA17">
            <v>32</v>
          </cell>
          <cell r="AB17">
            <v>-280</v>
          </cell>
          <cell r="BE17">
            <v>9</v>
          </cell>
          <cell r="BF17">
            <v>7262.0274267000023</v>
          </cell>
          <cell r="CF17">
            <v>6</v>
          </cell>
          <cell r="CG17" t="str">
            <v>Y</v>
          </cell>
        </row>
        <row r="18">
          <cell r="C18">
            <v>8</v>
          </cell>
          <cell r="D18">
            <v>205138.07</v>
          </cell>
          <cell r="F18">
            <v>35</v>
          </cell>
          <cell r="G18">
            <v>461446.03</v>
          </cell>
          <cell r="I18">
            <v>8</v>
          </cell>
          <cell r="J18">
            <v>-18446.599999999999</v>
          </cell>
          <cell r="L18">
            <v>34</v>
          </cell>
          <cell r="M18">
            <v>485498.88</v>
          </cell>
          <cell r="O18">
            <v>70</v>
          </cell>
          <cell r="P18">
            <v>2400</v>
          </cell>
          <cell r="R18">
            <v>9</v>
          </cell>
          <cell r="S18">
            <v>-33384.82</v>
          </cell>
          <cell r="U18">
            <v>12</v>
          </cell>
          <cell r="V18">
            <v>8414.3700000000008</v>
          </cell>
          <cell r="X18">
            <v>7</v>
          </cell>
          <cell r="Y18">
            <v>-16011</v>
          </cell>
          <cell r="AA18">
            <v>33</v>
          </cell>
          <cell r="AB18">
            <v>-250</v>
          </cell>
          <cell r="BE18">
            <v>10</v>
          </cell>
          <cell r="BF18">
            <v>0</v>
          </cell>
          <cell r="CF18">
            <v>7</v>
          </cell>
          <cell r="CG18" t="str">
            <v>Y</v>
          </cell>
        </row>
        <row r="19">
          <cell r="C19">
            <v>9</v>
          </cell>
          <cell r="D19">
            <v>484758.46</v>
          </cell>
          <cell r="F19">
            <v>36</v>
          </cell>
          <cell r="G19">
            <v>663847.37</v>
          </cell>
          <cell r="I19">
            <v>9</v>
          </cell>
          <cell r="J19">
            <v>-52441.39</v>
          </cell>
          <cell r="L19">
            <v>36</v>
          </cell>
          <cell r="M19">
            <v>-117417.65</v>
          </cell>
          <cell r="O19">
            <v>80</v>
          </cell>
          <cell r="P19">
            <v>-34510</v>
          </cell>
          <cell r="R19">
            <v>11</v>
          </cell>
          <cell r="S19">
            <v>-17294.22</v>
          </cell>
          <cell r="U19">
            <v>13</v>
          </cell>
          <cell r="V19">
            <v>2984.25</v>
          </cell>
          <cell r="X19">
            <v>8</v>
          </cell>
          <cell r="Y19">
            <v>-11577</v>
          </cell>
          <cell r="AA19">
            <v>34</v>
          </cell>
          <cell r="AB19">
            <v>-84250</v>
          </cell>
          <cell r="BE19">
            <v>11</v>
          </cell>
          <cell r="BF19">
            <v>2277.1194064000001</v>
          </cell>
          <cell r="CF19">
            <v>8</v>
          </cell>
          <cell r="CG19" t="str">
            <v>Y</v>
          </cell>
        </row>
        <row r="20">
          <cell r="C20">
            <v>11</v>
          </cell>
          <cell r="D20">
            <v>116028.15</v>
          </cell>
          <cell r="F20">
            <v>38</v>
          </cell>
          <cell r="G20">
            <v>554049.14</v>
          </cell>
          <cell r="I20">
            <v>11</v>
          </cell>
          <cell r="J20">
            <v>-18023.96</v>
          </cell>
          <cell r="L20">
            <v>38</v>
          </cell>
          <cell r="M20">
            <v>-6341801.4500000002</v>
          </cell>
          <cell r="O20">
            <v>89</v>
          </cell>
          <cell r="P20">
            <v>-38400</v>
          </cell>
          <cell r="R20">
            <v>13</v>
          </cell>
          <cell r="S20">
            <v>-1032850.1</v>
          </cell>
          <cell r="U20">
            <v>14</v>
          </cell>
          <cell r="V20">
            <v>0</v>
          </cell>
          <cell r="X20">
            <v>9</v>
          </cell>
          <cell r="Y20">
            <v>-40240</v>
          </cell>
          <cell r="AA20">
            <v>35</v>
          </cell>
          <cell r="AB20">
            <v>-33840.53</v>
          </cell>
          <cell r="BE20">
            <v>12</v>
          </cell>
          <cell r="BF20">
            <v>1040.1696474999999</v>
          </cell>
          <cell r="CF20">
            <v>9</v>
          </cell>
          <cell r="CG20" t="str">
            <v>Y</v>
          </cell>
        </row>
        <row r="21">
          <cell r="C21">
            <v>12</v>
          </cell>
          <cell r="D21">
            <v>291422.34999999998</v>
          </cell>
          <cell r="F21">
            <v>40</v>
          </cell>
          <cell r="G21">
            <v>12530</v>
          </cell>
          <cell r="I21">
            <v>12</v>
          </cell>
          <cell r="J21">
            <v>22146.25</v>
          </cell>
          <cell r="L21">
            <v>40</v>
          </cell>
          <cell r="M21">
            <v>65673.55</v>
          </cell>
          <cell r="O21">
            <v>90</v>
          </cell>
          <cell r="P21">
            <v>-97052</v>
          </cell>
          <cell r="R21">
            <v>14</v>
          </cell>
          <cell r="S21">
            <v>-3091748.55</v>
          </cell>
          <cell r="U21">
            <v>15</v>
          </cell>
          <cell r="V21">
            <v>1175.3</v>
          </cell>
          <cell r="X21">
            <v>11</v>
          </cell>
          <cell r="Y21">
            <v>-9391</v>
          </cell>
          <cell r="AA21">
            <v>36</v>
          </cell>
          <cell r="AB21">
            <v>-193723.6</v>
          </cell>
          <cell r="BE21">
            <v>13</v>
          </cell>
          <cell r="BF21">
            <v>10580.711716199998</v>
          </cell>
          <cell r="CF21">
            <v>11</v>
          </cell>
          <cell r="CG21" t="str">
            <v>Y</v>
          </cell>
        </row>
        <row r="22">
          <cell r="C22">
            <v>13</v>
          </cell>
          <cell r="D22">
            <v>2576779.79</v>
          </cell>
          <cell r="F22">
            <v>44</v>
          </cell>
          <cell r="G22">
            <v>326.75</v>
          </cell>
          <cell r="I22">
            <v>13</v>
          </cell>
          <cell r="J22">
            <v>-821309.92</v>
          </cell>
          <cell r="L22">
            <v>42</v>
          </cell>
          <cell r="M22">
            <v>40720.080000000002</v>
          </cell>
          <cell r="O22">
            <v>135</v>
          </cell>
          <cell r="P22">
            <v>-658710.19999999995</v>
          </cell>
          <cell r="R22">
            <v>15</v>
          </cell>
          <cell r="S22">
            <v>-32215.34</v>
          </cell>
          <cell r="U22">
            <v>16</v>
          </cell>
          <cell r="V22">
            <v>4276</v>
          </cell>
          <cell r="X22">
            <v>12</v>
          </cell>
          <cell r="Y22">
            <v>-56556</v>
          </cell>
          <cell r="AA22">
            <v>38</v>
          </cell>
          <cell r="AB22">
            <v>-102861.1</v>
          </cell>
          <cell r="BE22">
            <v>14</v>
          </cell>
          <cell r="BF22">
            <v>45948.676116100003</v>
          </cell>
          <cell r="CF22">
            <v>12</v>
          </cell>
          <cell r="CG22" t="str">
            <v>Y</v>
          </cell>
        </row>
        <row r="23">
          <cell r="C23">
            <v>14</v>
          </cell>
          <cell r="D23">
            <v>7411838.9100000001</v>
          </cell>
          <cell r="F23">
            <v>47</v>
          </cell>
          <cell r="G23">
            <v>585306.77</v>
          </cell>
          <cell r="I23">
            <v>14</v>
          </cell>
          <cell r="J23">
            <v>-1853280.79</v>
          </cell>
          <cell r="L23">
            <v>43</v>
          </cell>
          <cell r="M23">
            <v>198411.88</v>
          </cell>
          <cell r="O23">
            <v>160</v>
          </cell>
          <cell r="P23">
            <v>-113080.53</v>
          </cell>
          <cell r="R23">
            <v>16</v>
          </cell>
          <cell r="S23">
            <v>-380488</v>
          </cell>
          <cell r="U23">
            <v>17</v>
          </cell>
          <cell r="V23">
            <v>0</v>
          </cell>
          <cell r="X23">
            <v>13</v>
          </cell>
          <cell r="Y23">
            <v>-90076</v>
          </cell>
          <cell r="AA23">
            <v>40</v>
          </cell>
          <cell r="AB23">
            <v>-42215.58</v>
          </cell>
          <cell r="BE23">
            <v>15</v>
          </cell>
          <cell r="BF23">
            <v>6754.151913900002</v>
          </cell>
          <cell r="CF23">
            <v>13</v>
          </cell>
          <cell r="CG23" t="str">
            <v>Y</v>
          </cell>
        </row>
        <row r="24">
          <cell r="C24">
            <v>15</v>
          </cell>
          <cell r="D24">
            <v>293165.89</v>
          </cell>
          <cell r="F24">
            <v>51</v>
          </cell>
          <cell r="G24">
            <v>70367.09</v>
          </cell>
          <cell r="I24">
            <v>15</v>
          </cell>
          <cell r="J24">
            <v>-78528.899999999994</v>
          </cell>
          <cell r="L24">
            <v>44</v>
          </cell>
          <cell r="M24">
            <v>-87611.65</v>
          </cell>
          <cell r="R24">
            <v>17</v>
          </cell>
          <cell r="S24">
            <v>-109915.67</v>
          </cell>
          <cell r="U24">
            <v>18</v>
          </cell>
          <cell r="V24">
            <v>3950.24</v>
          </cell>
          <cell r="X24">
            <v>14</v>
          </cell>
          <cell r="Y24">
            <v>-312170</v>
          </cell>
          <cell r="AA24">
            <v>44</v>
          </cell>
          <cell r="AB24">
            <v>-12905</v>
          </cell>
          <cell r="BE24">
            <v>16</v>
          </cell>
          <cell r="BF24">
            <v>35390.350280199993</v>
          </cell>
          <cell r="CF24">
            <v>14</v>
          </cell>
          <cell r="CG24" t="str">
            <v>Y</v>
          </cell>
        </row>
        <row r="25">
          <cell r="C25">
            <v>16</v>
          </cell>
          <cell r="D25">
            <v>2236448.91</v>
          </cell>
          <cell r="F25">
            <v>53</v>
          </cell>
          <cell r="G25">
            <v>0</v>
          </cell>
          <cell r="I25">
            <v>16</v>
          </cell>
          <cell r="J25">
            <v>-623130.59</v>
          </cell>
          <cell r="L25">
            <v>51</v>
          </cell>
          <cell r="M25">
            <v>136624</v>
          </cell>
          <cell r="R25">
            <v>18</v>
          </cell>
          <cell r="S25">
            <v>-321287.40999999997</v>
          </cell>
          <cell r="U25">
            <v>20</v>
          </cell>
          <cell r="V25">
            <v>2395</v>
          </cell>
          <cell r="X25">
            <v>15</v>
          </cell>
          <cell r="Y25">
            <v>-34102</v>
          </cell>
          <cell r="AA25">
            <v>47</v>
          </cell>
          <cell r="AB25">
            <v>-36412.5</v>
          </cell>
          <cell r="BE25">
            <v>17</v>
          </cell>
          <cell r="BF25">
            <v>16165.407129700001</v>
          </cell>
          <cell r="CF25">
            <v>15</v>
          </cell>
          <cell r="CG25" t="str">
            <v>Y</v>
          </cell>
        </row>
        <row r="26">
          <cell r="C26">
            <v>17</v>
          </cell>
          <cell r="D26">
            <v>950144.29</v>
          </cell>
          <cell r="F26">
            <v>55</v>
          </cell>
          <cell r="G26">
            <v>416572.64</v>
          </cell>
          <cell r="I26">
            <v>17</v>
          </cell>
          <cell r="J26">
            <v>-340533.38</v>
          </cell>
          <cell r="L26">
            <v>52</v>
          </cell>
          <cell r="M26">
            <v>-561576</v>
          </cell>
          <cell r="R26">
            <v>20</v>
          </cell>
          <cell r="S26">
            <v>-20875.810000000001</v>
          </cell>
          <cell r="U26">
            <v>24</v>
          </cell>
          <cell r="V26">
            <v>13373.75</v>
          </cell>
          <cell r="X26">
            <v>16</v>
          </cell>
          <cell r="Y26">
            <v>-81770</v>
          </cell>
          <cell r="AA26">
            <v>53</v>
          </cell>
          <cell r="AB26">
            <v>-6238.44</v>
          </cell>
          <cell r="BE26">
            <v>18</v>
          </cell>
          <cell r="BF26">
            <v>5298.7770282999991</v>
          </cell>
          <cell r="CF26">
            <v>16</v>
          </cell>
          <cell r="CG26" t="str">
            <v>Y</v>
          </cell>
        </row>
        <row r="27">
          <cell r="C27">
            <v>18</v>
          </cell>
          <cell r="D27">
            <v>874161.07</v>
          </cell>
          <cell r="F27">
            <v>57</v>
          </cell>
          <cell r="G27">
            <v>57827.01</v>
          </cell>
          <cell r="I27">
            <v>18</v>
          </cell>
          <cell r="J27">
            <v>-332223.99</v>
          </cell>
          <cell r="L27">
            <v>53</v>
          </cell>
          <cell r="M27">
            <v>-2798273.96</v>
          </cell>
          <cell r="R27">
            <v>23</v>
          </cell>
          <cell r="S27">
            <v>-20239.14</v>
          </cell>
          <cell r="U27">
            <v>26</v>
          </cell>
          <cell r="V27">
            <v>0</v>
          </cell>
          <cell r="X27">
            <v>17</v>
          </cell>
          <cell r="Y27">
            <v>-30767</v>
          </cell>
          <cell r="AA27">
            <v>57</v>
          </cell>
          <cell r="AB27">
            <v>-47465.43</v>
          </cell>
          <cell r="BE27">
            <v>20</v>
          </cell>
          <cell r="BF27">
            <v>6115.2491770000015</v>
          </cell>
          <cell r="CF27">
            <v>17</v>
          </cell>
          <cell r="CG27" t="str">
            <v>Y</v>
          </cell>
        </row>
        <row r="28">
          <cell r="C28">
            <v>20</v>
          </cell>
          <cell r="D28">
            <v>610755</v>
          </cell>
          <cell r="F28">
            <v>58</v>
          </cell>
          <cell r="G28">
            <v>0</v>
          </cell>
          <cell r="I28">
            <v>20</v>
          </cell>
          <cell r="J28">
            <v>-172583.83</v>
          </cell>
          <cell r="L28">
            <v>55</v>
          </cell>
          <cell r="M28">
            <v>-1601495.92</v>
          </cell>
          <cell r="R28">
            <v>24</v>
          </cell>
          <cell r="S28">
            <v>-474134.68</v>
          </cell>
          <cell r="U28">
            <v>27</v>
          </cell>
          <cell r="V28">
            <v>33094.400000000001</v>
          </cell>
          <cell r="X28">
            <v>18</v>
          </cell>
          <cell r="Y28">
            <v>-35731</v>
          </cell>
          <cell r="AA28">
            <v>60</v>
          </cell>
          <cell r="AB28">
            <v>-1615</v>
          </cell>
          <cell r="BE28">
            <v>21</v>
          </cell>
          <cell r="BF28">
            <v>4122.2344814999997</v>
          </cell>
          <cell r="CF28">
            <v>18</v>
          </cell>
          <cell r="CG28" t="str">
            <v>N</v>
          </cell>
        </row>
        <row r="29">
          <cell r="C29">
            <v>21</v>
          </cell>
          <cell r="D29">
            <v>235094.33</v>
          </cell>
          <cell r="F29">
            <v>60</v>
          </cell>
          <cell r="G29">
            <v>0</v>
          </cell>
          <cell r="I29">
            <v>21</v>
          </cell>
          <cell r="J29">
            <v>-115696.76</v>
          </cell>
          <cell r="L29">
            <v>56</v>
          </cell>
          <cell r="M29">
            <v>-232530.46</v>
          </cell>
          <cell r="R29">
            <v>25</v>
          </cell>
          <cell r="S29">
            <v>-19067.2</v>
          </cell>
          <cell r="U29">
            <v>28</v>
          </cell>
          <cell r="V29">
            <v>2629.25</v>
          </cell>
          <cell r="X29">
            <v>20</v>
          </cell>
          <cell r="Y29">
            <v>-47458</v>
          </cell>
          <cell r="AA29">
            <v>62</v>
          </cell>
          <cell r="AB29">
            <v>-1524</v>
          </cell>
          <cell r="BE29">
            <v>22</v>
          </cell>
          <cell r="BF29">
            <v>1350.7821603999998</v>
          </cell>
          <cell r="CF29">
            <v>20</v>
          </cell>
          <cell r="CG29" t="str">
            <v>Y</v>
          </cell>
        </row>
        <row r="30">
          <cell r="C30">
            <v>22</v>
          </cell>
          <cell r="D30">
            <v>132153.78</v>
          </cell>
          <cell r="F30">
            <v>61</v>
          </cell>
          <cell r="G30">
            <v>125246</v>
          </cell>
          <cell r="I30">
            <v>22</v>
          </cell>
          <cell r="J30">
            <v>-6767.08</v>
          </cell>
          <cell r="L30">
            <v>61</v>
          </cell>
          <cell r="M30">
            <v>280033.48</v>
          </cell>
          <cell r="R30">
            <v>26</v>
          </cell>
          <cell r="S30">
            <v>-56246.13</v>
          </cell>
          <cell r="U30">
            <v>29</v>
          </cell>
          <cell r="V30">
            <v>1698</v>
          </cell>
          <cell r="X30">
            <v>21</v>
          </cell>
          <cell r="Y30">
            <v>-18874</v>
          </cell>
          <cell r="AA30">
            <v>64</v>
          </cell>
          <cell r="AB30">
            <v>-47743</v>
          </cell>
          <cell r="BE30">
            <v>23</v>
          </cell>
          <cell r="BF30">
            <v>4081.6110252000008</v>
          </cell>
          <cell r="CF30">
            <v>21</v>
          </cell>
          <cell r="CG30" t="str">
            <v>Y</v>
          </cell>
        </row>
        <row r="31">
          <cell r="C31">
            <v>23</v>
          </cell>
          <cell r="D31">
            <v>203461.71</v>
          </cell>
          <cell r="F31">
            <v>62</v>
          </cell>
          <cell r="G31">
            <v>14527.79</v>
          </cell>
          <cell r="I31">
            <v>23</v>
          </cell>
          <cell r="J31">
            <v>-36069.78</v>
          </cell>
          <cell r="L31">
            <v>70</v>
          </cell>
          <cell r="M31">
            <v>-464265.59</v>
          </cell>
          <cell r="R31">
            <v>27</v>
          </cell>
          <cell r="S31">
            <v>-1842389.92</v>
          </cell>
          <cell r="U31">
            <v>31</v>
          </cell>
          <cell r="V31">
            <v>11394.74</v>
          </cell>
          <cell r="X31">
            <v>22</v>
          </cell>
          <cell r="Y31">
            <v>-17440</v>
          </cell>
          <cell r="AA31">
            <v>65</v>
          </cell>
          <cell r="AB31">
            <v>-35468</v>
          </cell>
          <cell r="BE31">
            <v>24</v>
          </cell>
          <cell r="BF31">
            <v>44815.010341200003</v>
          </cell>
          <cell r="CF31">
            <v>22</v>
          </cell>
          <cell r="CG31" t="str">
            <v>Y</v>
          </cell>
        </row>
        <row r="32">
          <cell r="C32">
            <v>24</v>
          </cell>
          <cell r="D32">
            <v>3596536.84</v>
          </cell>
          <cell r="F32">
            <v>64</v>
          </cell>
          <cell r="G32">
            <v>724.25</v>
          </cell>
          <cell r="I32">
            <v>24</v>
          </cell>
          <cell r="J32">
            <v>-1005501.67</v>
          </cell>
          <cell r="L32">
            <v>71</v>
          </cell>
          <cell r="M32">
            <v>1220293.1100000001</v>
          </cell>
          <cell r="R32">
            <v>28</v>
          </cell>
          <cell r="S32">
            <v>-209858.6</v>
          </cell>
          <cell r="U32">
            <v>34</v>
          </cell>
          <cell r="V32">
            <v>93182.19</v>
          </cell>
          <cell r="X32">
            <v>23</v>
          </cell>
          <cell r="Y32">
            <v>-18872</v>
          </cell>
          <cell r="AA32">
            <v>66</v>
          </cell>
          <cell r="AB32">
            <v>-50955</v>
          </cell>
          <cell r="BE32">
            <v>25</v>
          </cell>
          <cell r="BF32">
            <v>5164.661117900001</v>
          </cell>
          <cell r="CF32">
            <v>23</v>
          </cell>
          <cell r="CG32" t="str">
            <v>Y</v>
          </cell>
        </row>
        <row r="33">
          <cell r="C33">
            <v>25</v>
          </cell>
          <cell r="D33">
            <v>775698.38</v>
          </cell>
          <cell r="F33">
            <v>65</v>
          </cell>
          <cell r="G33">
            <v>177543.03</v>
          </cell>
          <cell r="I33">
            <v>25</v>
          </cell>
          <cell r="J33">
            <v>-144440.88</v>
          </cell>
          <cell r="L33">
            <v>73</v>
          </cell>
          <cell r="M33">
            <v>336502.6</v>
          </cell>
          <cell r="R33">
            <v>29</v>
          </cell>
          <cell r="S33">
            <v>-623717.93000000005</v>
          </cell>
          <cell r="U33">
            <v>35</v>
          </cell>
          <cell r="V33">
            <v>76688.53</v>
          </cell>
          <cell r="X33">
            <v>24</v>
          </cell>
          <cell r="Y33">
            <v>-350673</v>
          </cell>
          <cell r="AA33">
            <v>67</v>
          </cell>
          <cell r="AB33">
            <v>-128520</v>
          </cell>
          <cell r="BE33">
            <v>26</v>
          </cell>
          <cell r="BF33">
            <v>9044.5252213000022</v>
          </cell>
          <cell r="CF33">
            <v>24</v>
          </cell>
          <cell r="CG33" t="str">
            <v>Y</v>
          </cell>
        </row>
        <row r="34">
          <cell r="C34">
            <v>26</v>
          </cell>
          <cell r="D34">
            <v>943325.53</v>
          </cell>
          <cell r="F34">
            <v>66</v>
          </cell>
          <cell r="G34">
            <v>147.51</v>
          </cell>
          <cell r="I34">
            <v>26</v>
          </cell>
          <cell r="J34">
            <v>-338936.06</v>
          </cell>
          <cell r="L34">
            <v>79</v>
          </cell>
          <cell r="M34">
            <v>284832.56</v>
          </cell>
          <cell r="R34">
            <v>30</v>
          </cell>
          <cell r="S34">
            <v>-109548.74</v>
          </cell>
          <cell r="U34">
            <v>36</v>
          </cell>
          <cell r="V34">
            <v>32834.71</v>
          </cell>
          <cell r="X34">
            <v>25</v>
          </cell>
          <cell r="Y34">
            <v>-38948</v>
          </cell>
          <cell r="AA34">
            <v>68</v>
          </cell>
          <cell r="AB34">
            <v>-30362</v>
          </cell>
          <cell r="BE34">
            <v>27</v>
          </cell>
          <cell r="BF34">
            <v>10698.011668800002</v>
          </cell>
          <cell r="CF34">
            <v>25</v>
          </cell>
          <cell r="CG34" t="str">
            <v>N</v>
          </cell>
        </row>
        <row r="35">
          <cell r="C35">
            <v>27</v>
          </cell>
          <cell r="D35">
            <v>3840653.03</v>
          </cell>
          <cell r="F35">
            <v>67</v>
          </cell>
          <cell r="G35">
            <v>284356.51</v>
          </cell>
          <cell r="I35">
            <v>27</v>
          </cell>
          <cell r="J35">
            <v>-318539.34999999998</v>
          </cell>
          <cell r="L35">
            <v>80</v>
          </cell>
          <cell r="M35">
            <v>-1541397.86</v>
          </cell>
          <cell r="R35">
            <v>34</v>
          </cell>
          <cell r="S35">
            <v>-1756065.79</v>
          </cell>
          <cell r="U35">
            <v>38</v>
          </cell>
          <cell r="V35">
            <v>66039.210000000006</v>
          </cell>
          <cell r="X35">
            <v>26</v>
          </cell>
          <cell r="Y35">
            <v>-144207</v>
          </cell>
          <cell r="AA35">
            <v>69</v>
          </cell>
          <cell r="AB35">
            <v>-31800</v>
          </cell>
          <cell r="BE35">
            <v>28</v>
          </cell>
          <cell r="BF35">
            <v>2454.4645709000006</v>
          </cell>
          <cell r="CF35">
            <v>26</v>
          </cell>
          <cell r="CG35" t="str">
            <v>Y</v>
          </cell>
        </row>
        <row r="36">
          <cell r="C36">
            <v>28</v>
          </cell>
          <cell r="D36">
            <v>439548.09</v>
          </cell>
          <cell r="F36">
            <v>68</v>
          </cell>
          <cell r="G36">
            <v>16881.75</v>
          </cell>
          <cell r="I36">
            <v>28</v>
          </cell>
          <cell r="J36">
            <v>-141469.26</v>
          </cell>
          <cell r="L36">
            <v>83</v>
          </cell>
          <cell r="M36">
            <v>-235041.22</v>
          </cell>
          <cell r="R36">
            <v>35</v>
          </cell>
          <cell r="S36">
            <v>-2337923.81</v>
          </cell>
          <cell r="U36">
            <v>40</v>
          </cell>
          <cell r="V36">
            <v>0</v>
          </cell>
          <cell r="X36">
            <v>27</v>
          </cell>
          <cell r="Y36">
            <v>-113675</v>
          </cell>
          <cell r="AA36">
            <v>70</v>
          </cell>
          <cell r="AB36">
            <v>-215027.33</v>
          </cell>
          <cell r="BE36">
            <v>29</v>
          </cell>
          <cell r="BF36">
            <v>8762.436387400001</v>
          </cell>
          <cell r="CF36">
            <v>27</v>
          </cell>
          <cell r="CG36" t="str">
            <v>Y</v>
          </cell>
        </row>
        <row r="37">
          <cell r="C37">
            <v>29</v>
          </cell>
          <cell r="D37">
            <v>1097276.03</v>
          </cell>
          <cell r="F37">
            <v>69</v>
          </cell>
          <cell r="G37">
            <v>18135.75</v>
          </cell>
          <cell r="I37">
            <v>29</v>
          </cell>
          <cell r="J37">
            <v>-264593.96999999997</v>
          </cell>
          <cell r="L37">
            <v>86</v>
          </cell>
          <cell r="M37">
            <v>341225.02</v>
          </cell>
          <cell r="R37">
            <v>36</v>
          </cell>
          <cell r="S37">
            <v>-6463721.5499999998</v>
          </cell>
          <cell r="U37">
            <v>41</v>
          </cell>
          <cell r="V37">
            <v>5027.5</v>
          </cell>
          <cell r="X37">
            <v>28</v>
          </cell>
          <cell r="Y37">
            <v>-16878</v>
          </cell>
          <cell r="AA37">
            <v>71</v>
          </cell>
          <cell r="AB37">
            <v>-120856.94</v>
          </cell>
          <cell r="BE37">
            <v>30</v>
          </cell>
          <cell r="BF37">
            <v>7574.9101197999998</v>
          </cell>
          <cell r="CF37">
            <v>28</v>
          </cell>
          <cell r="CG37" t="str">
            <v>Y</v>
          </cell>
        </row>
        <row r="38">
          <cell r="C38">
            <v>30</v>
          </cell>
          <cell r="D38">
            <v>584834.87</v>
          </cell>
          <cell r="F38">
            <v>70</v>
          </cell>
          <cell r="G38">
            <v>502973.87</v>
          </cell>
          <cell r="I38">
            <v>30</v>
          </cell>
          <cell r="J38">
            <v>-239932.23</v>
          </cell>
          <cell r="L38">
            <v>87</v>
          </cell>
          <cell r="M38">
            <v>-3777502.16</v>
          </cell>
          <cell r="R38">
            <v>38</v>
          </cell>
          <cell r="S38">
            <v>-3040932.78</v>
          </cell>
          <cell r="U38">
            <v>42</v>
          </cell>
          <cell r="V38">
            <v>12829.22</v>
          </cell>
          <cell r="X38">
            <v>29</v>
          </cell>
          <cell r="Y38">
            <v>-21250</v>
          </cell>
          <cell r="AA38">
            <v>72</v>
          </cell>
          <cell r="AB38">
            <v>-13800</v>
          </cell>
          <cell r="BE38">
            <v>32</v>
          </cell>
          <cell r="BF38">
            <v>160.50348879999993</v>
          </cell>
          <cell r="CF38">
            <v>29</v>
          </cell>
          <cell r="CG38" t="str">
            <v>Y</v>
          </cell>
        </row>
        <row r="39">
          <cell r="C39">
            <v>31</v>
          </cell>
          <cell r="D39">
            <v>424701.88</v>
          </cell>
          <cell r="F39">
            <v>71</v>
          </cell>
          <cell r="G39">
            <v>481354.69</v>
          </cell>
          <cell r="I39">
            <v>31</v>
          </cell>
          <cell r="J39">
            <v>-286864.78000000003</v>
          </cell>
          <cell r="L39">
            <v>90</v>
          </cell>
          <cell r="M39">
            <v>433739.42</v>
          </cell>
          <cell r="R39">
            <v>40</v>
          </cell>
          <cell r="S39">
            <v>-2667782.39</v>
          </cell>
          <cell r="U39">
            <v>43</v>
          </cell>
          <cell r="V39">
            <v>2655.75</v>
          </cell>
          <cell r="X39">
            <v>30</v>
          </cell>
          <cell r="Y39">
            <v>-28960</v>
          </cell>
          <cell r="AA39">
            <v>73</v>
          </cell>
          <cell r="AB39">
            <v>-36730.550000000003</v>
          </cell>
          <cell r="BE39">
            <v>33</v>
          </cell>
          <cell r="BF39">
            <v>895.31728299999975</v>
          </cell>
          <cell r="CF39">
            <v>30</v>
          </cell>
          <cell r="CG39" t="str">
            <v>Y</v>
          </cell>
        </row>
        <row r="40">
          <cell r="C40">
            <v>34</v>
          </cell>
          <cell r="D40">
            <v>4312300.16</v>
          </cell>
          <cell r="F40">
            <v>72</v>
          </cell>
          <cell r="G40">
            <v>0</v>
          </cell>
          <cell r="I40">
            <v>34</v>
          </cell>
          <cell r="J40">
            <v>-524274.72</v>
          </cell>
          <cell r="L40">
            <v>103</v>
          </cell>
          <cell r="M40">
            <v>441303.48</v>
          </cell>
          <cell r="R40">
            <v>41</v>
          </cell>
          <cell r="S40">
            <v>-384013.4</v>
          </cell>
          <cell r="U40">
            <v>44</v>
          </cell>
          <cell r="V40">
            <v>0</v>
          </cell>
          <cell r="X40">
            <v>31</v>
          </cell>
          <cell r="Y40">
            <v>-10408</v>
          </cell>
          <cell r="AA40">
            <v>74</v>
          </cell>
          <cell r="AB40">
            <v>-1200</v>
          </cell>
          <cell r="BE40">
            <v>34</v>
          </cell>
          <cell r="BF40">
            <v>22107.898132900002</v>
          </cell>
          <cell r="CF40">
            <v>31</v>
          </cell>
          <cell r="CG40" t="str">
            <v>Y</v>
          </cell>
        </row>
        <row r="41">
          <cell r="C41">
            <v>35</v>
          </cell>
          <cell r="D41">
            <v>7592242.75</v>
          </cell>
          <cell r="F41">
            <v>73</v>
          </cell>
          <cell r="G41">
            <v>166544.25</v>
          </cell>
          <cell r="I41">
            <v>35</v>
          </cell>
          <cell r="J41">
            <v>-723303.78</v>
          </cell>
          <cell r="L41">
            <v>105</v>
          </cell>
          <cell r="M41">
            <v>958924.18</v>
          </cell>
          <cell r="R41">
            <v>42</v>
          </cell>
          <cell r="S41">
            <v>-328081.02</v>
          </cell>
          <cell r="U41">
            <v>47</v>
          </cell>
          <cell r="V41">
            <v>8730.5</v>
          </cell>
          <cell r="X41">
            <v>34</v>
          </cell>
          <cell r="Y41">
            <v>-269988</v>
          </cell>
          <cell r="AA41">
            <v>75</v>
          </cell>
          <cell r="AB41">
            <v>-35168</v>
          </cell>
          <cell r="BE41">
            <v>35</v>
          </cell>
          <cell r="BF41">
            <v>30831.339511800004</v>
          </cell>
          <cell r="CF41">
            <v>32</v>
          </cell>
          <cell r="CG41" t="str">
            <v>Y</v>
          </cell>
        </row>
        <row r="42">
          <cell r="C42">
            <v>36</v>
          </cell>
          <cell r="D42">
            <v>14628820.08</v>
          </cell>
          <cell r="F42">
            <v>74</v>
          </cell>
          <cell r="G42">
            <v>31.25</v>
          </cell>
          <cell r="I42">
            <v>36</v>
          </cell>
          <cell r="J42">
            <v>-2067870.39</v>
          </cell>
          <cell r="L42">
            <v>106</v>
          </cell>
          <cell r="M42">
            <v>-263680.64000000001</v>
          </cell>
          <cell r="R42">
            <v>43</v>
          </cell>
          <cell r="S42">
            <v>-597213.81000000006</v>
          </cell>
          <cell r="U42">
            <v>50</v>
          </cell>
          <cell r="V42">
            <v>20901.91</v>
          </cell>
          <cell r="X42">
            <v>35</v>
          </cell>
          <cell r="Y42">
            <v>-521846</v>
          </cell>
          <cell r="AA42">
            <v>77</v>
          </cell>
          <cell r="AB42">
            <v>0</v>
          </cell>
          <cell r="BE42">
            <v>36</v>
          </cell>
          <cell r="BF42">
            <v>50643.837685499981</v>
          </cell>
          <cell r="CF42">
            <v>33</v>
          </cell>
          <cell r="CG42" t="str">
            <v>Y</v>
          </cell>
        </row>
        <row r="43">
          <cell r="C43">
            <v>38</v>
          </cell>
          <cell r="D43">
            <v>22374298.640000001</v>
          </cell>
          <cell r="F43">
            <v>75</v>
          </cell>
          <cell r="G43">
            <v>266142.37</v>
          </cell>
          <cell r="I43">
            <v>38</v>
          </cell>
          <cell r="J43">
            <v>-4805178.1399999997</v>
          </cell>
          <cell r="L43">
            <v>107</v>
          </cell>
          <cell r="M43">
            <v>476560.11</v>
          </cell>
          <cell r="R43">
            <v>44</v>
          </cell>
          <cell r="S43">
            <v>-1217893.01</v>
          </cell>
          <cell r="U43">
            <v>51</v>
          </cell>
          <cell r="V43">
            <v>24597.439999999999</v>
          </cell>
          <cell r="X43">
            <v>36</v>
          </cell>
          <cell r="Y43">
            <v>-869454</v>
          </cell>
          <cell r="AA43">
            <v>79</v>
          </cell>
          <cell r="AB43">
            <v>-59355</v>
          </cell>
          <cell r="BE43">
            <v>38</v>
          </cell>
          <cell r="BF43">
            <v>41384.864358200015</v>
          </cell>
          <cell r="CF43">
            <v>34</v>
          </cell>
          <cell r="CG43" t="str">
            <v>N</v>
          </cell>
        </row>
        <row r="44">
          <cell r="C44">
            <v>40</v>
          </cell>
          <cell r="D44">
            <v>6854342.9100000001</v>
          </cell>
          <cell r="F44">
            <v>79</v>
          </cell>
          <cell r="G44">
            <v>312.5</v>
          </cell>
          <cell r="I44">
            <v>40</v>
          </cell>
          <cell r="J44">
            <v>-1182417.1299999999</v>
          </cell>
          <cell r="L44">
            <v>108</v>
          </cell>
          <cell r="M44">
            <v>465759</v>
          </cell>
          <cell r="R44">
            <v>47</v>
          </cell>
          <cell r="S44">
            <v>-16854127.93</v>
          </cell>
          <cell r="U44">
            <v>52</v>
          </cell>
          <cell r="V44">
            <v>1055.5</v>
          </cell>
          <cell r="X44">
            <v>38</v>
          </cell>
          <cell r="Y44">
            <v>-818893</v>
          </cell>
          <cell r="AA44">
            <v>80</v>
          </cell>
          <cell r="AB44">
            <v>-451397.88</v>
          </cell>
          <cell r="BE44">
            <v>40</v>
          </cell>
          <cell r="BF44">
            <v>10270.235442000001</v>
          </cell>
          <cell r="CF44">
            <v>35</v>
          </cell>
          <cell r="CG44" t="str">
            <v>Y</v>
          </cell>
        </row>
        <row r="45">
          <cell r="C45">
            <v>41</v>
          </cell>
          <cell r="D45">
            <v>1308825.4099999999</v>
          </cell>
          <cell r="F45">
            <v>80</v>
          </cell>
          <cell r="G45">
            <v>1076879.6599999999</v>
          </cell>
          <cell r="I45">
            <v>41</v>
          </cell>
          <cell r="J45">
            <v>-225019.62</v>
          </cell>
          <cell r="L45">
            <v>120</v>
          </cell>
          <cell r="M45">
            <v>883155.33</v>
          </cell>
          <cell r="R45">
            <v>50</v>
          </cell>
          <cell r="S45">
            <v>-70077.86</v>
          </cell>
          <cell r="U45">
            <v>53</v>
          </cell>
          <cell r="V45">
            <v>53197.79</v>
          </cell>
          <cell r="X45">
            <v>40</v>
          </cell>
          <cell r="Y45">
            <v>-502348</v>
          </cell>
          <cell r="AA45">
            <v>81</v>
          </cell>
          <cell r="AB45">
            <v>-600</v>
          </cell>
          <cell r="BE45">
            <v>41</v>
          </cell>
          <cell r="BF45">
            <v>1371.1207386999999</v>
          </cell>
          <cell r="CF45">
            <v>36</v>
          </cell>
          <cell r="CG45" t="str">
            <v>Y</v>
          </cell>
        </row>
        <row r="46">
          <cell r="C46">
            <v>42</v>
          </cell>
          <cell r="D46">
            <v>1557599.9</v>
          </cell>
          <cell r="F46">
            <v>83</v>
          </cell>
          <cell r="G46">
            <v>236570.77</v>
          </cell>
          <cell r="I46">
            <v>42</v>
          </cell>
          <cell r="J46">
            <v>-405081.52</v>
          </cell>
          <cell r="L46">
            <v>121</v>
          </cell>
          <cell r="M46">
            <v>4106.7</v>
          </cell>
          <cell r="R46">
            <v>51</v>
          </cell>
          <cell r="S46">
            <v>-218902.12</v>
          </cell>
          <cell r="U46">
            <v>55</v>
          </cell>
          <cell r="V46">
            <v>0</v>
          </cell>
          <cell r="X46">
            <v>41</v>
          </cell>
          <cell r="Y46">
            <v>-104020</v>
          </cell>
          <cell r="AA46">
            <v>83</v>
          </cell>
          <cell r="AB46">
            <v>-42845</v>
          </cell>
          <cell r="BE46">
            <v>42</v>
          </cell>
          <cell r="BF46">
            <v>5406.1091174999983</v>
          </cell>
          <cell r="CF46">
            <v>38</v>
          </cell>
          <cell r="CG46" t="str">
            <v>Y</v>
          </cell>
        </row>
        <row r="47">
          <cell r="C47">
            <v>43</v>
          </cell>
          <cell r="D47">
            <v>2207031.3199999998</v>
          </cell>
          <cell r="F47">
            <v>86</v>
          </cell>
          <cell r="G47">
            <v>282956.40000000002</v>
          </cell>
          <cell r="I47">
            <v>43</v>
          </cell>
          <cell r="J47">
            <v>-869173.47</v>
          </cell>
          <cell r="L47">
            <v>123</v>
          </cell>
          <cell r="M47">
            <v>45333.52</v>
          </cell>
          <cell r="R47">
            <v>52</v>
          </cell>
          <cell r="S47">
            <v>-1658405.65</v>
          </cell>
          <cell r="U47">
            <v>56</v>
          </cell>
          <cell r="V47">
            <v>12769.75</v>
          </cell>
          <cell r="X47">
            <v>42</v>
          </cell>
          <cell r="Y47">
            <v>-78231</v>
          </cell>
          <cell r="AA47">
            <v>86</v>
          </cell>
          <cell r="AB47">
            <v>-5725</v>
          </cell>
          <cell r="BE47">
            <v>43</v>
          </cell>
          <cell r="BF47">
            <v>8572.7909542999987</v>
          </cell>
          <cell r="CF47">
            <v>40</v>
          </cell>
          <cell r="CG47" t="str">
            <v>Y</v>
          </cell>
        </row>
        <row r="48">
          <cell r="C48">
            <v>44</v>
          </cell>
          <cell r="D48">
            <v>4326803.03</v>
          </cell>
          <cell r="F48">
            <v>87</v>
          </cell>
          <cell r="G48">
            <v>120592.92</v>
          </cell>
          <cell r="I48">
            <v>44</v>
          </cell>
          <cell r="J48">
            <v>-1447080.49</v>
          </cell>
          <cell r="L48">
            <v>133</v>
          </cell>
          <cell r="M48">
            <v>-1300309.8600000001</v>
          </cell>
          <cell r="R48">
            <v>55</v>
          </cell>
          <cell r="S48">
            <v>-13016904.640000001</v>
          </cell>
          <cell r="U48">
            <v>57</v>
          </cell>
          <cell r="V48">
            <v>253545.27</v>
          </cell>
          <cell r="X48">
            <v>43</v>
          </cell>
          <cell r="Y48">
            <v>-179342</v>
          </cell>
          <cell r="AA48">
            <v>87</v>
          </cell>
          <cell r="AB48">
            <v>-350</v>
          </cell>
          <cell r="BE48">
            <v>44</v>
          </cell>
          <cell r="BF48">
            <v>7985.5789596999994</v>
          </cell>
          <cell r="CF48">
            <v>41</v>
          </cell>
          <cell r="CG48" t="str">
            <v>Y</v>
          </cell>
        </row>
        <row r="49">
          <cell r="C49">
            <v>47</v>
          </cell>
          <cell r="D49">
            <v>23902484.170000002</v>
          </cell>
          <cell r="F49">
            <v>88</v>
          </cell>
          <cell r="G49">
            <v>255.25</v>
          </cell>
          <cell r="I49">
            <v>47</v>
          </cell>
          <cell r="J49">
            <v>-1720999.26</v>
          </cell>
          <cell r="L49">
            <v>140</v>
          </cell>
          <cell r="M49">
            <v>524032.2</v>
          </cell>
          <cell r="R49">
            <v>56</v>
          </cell>
          <cell r="S49">
            <v>-860113.12</v>
          </cell>
          <cell r="U49">
            <v>58</v>
          </cell>
          <cell r="V49">
            <v>6050.5</v>
          </cell>
          <cell r="X49">
            <v>44</v>
          </cell>
          <cell r="Y49">
            <v>-314366</v>
          </cell>
          <cell r="AA49">
            <v>89</v>
          </cell>
          <cell r="AB49">
            <v>-270975.21000000002</v>
          </cell>
          <cell r="BE49">
            <v>47</v>
          </cell>
          <cell r="BF49">
            <v>21997.196783200012</v>
          </cell>
          <cell r="CF49">
            <v>42</v>
          </cell>
          <cell r="CG49" t="str">
            <v>N</v>
          </cell>
        </row>
        <row r="50">
          <cell r="C50">
            <v>50</v>
          </cell>
          <cell r="D50">
            <v>1285259.99</v>
          </cell>
          <cell r="F50">
            <v>89</v>
          </cell>
          <cell r="G50">
            <v>3112341.05</v>
          </cell>
          <cell r="I50">
            <v>50</v>
          </cell>
          <cell r="J50">
            <v>-377677.53</v>
          </cell>
          <cell r="L50">
            <v>150</v>
          </cell>
          <cell r="M50">
            <v>162244.29999999999</v>
          </cell>
          <cell r="R50">
            <v>57</v>
          </cell>
          <cell r="S50">
            <v>-369385.7</v>
          </cell>
          <cell r="U50">
            <v>60</v>
          </cell>
          <cell r="V50">
            <v>173411.66</v>
          </cell>
          <cell r="X50">
            <v>47</v>
          </cell>
          <cell r="Y50">
            <v>-461936</v>
          </cell>
          <cell r="AA50">
            <v>90</v>
          </cell>
          <cell r="AB50">
            <v>-84690</v>
          </cell>
          <cell r="BE50">
            <v>50</v>
          </cell>
          <cell r="BF50">
            <v>5997.1502156999986</v>
          </cell>
          <cell r="CF50">
            <v>43</v>
          </cell>
          <cell r="CG50" t="str">
            <v>N</v>
          </cell>
        </row>
        <row r="51">
          <cell r="C51">
            <v>51</v>
          </cell>
          <cell r="D51">
            <v>995497.86</v>
          </cell>
          <cell r="F51">
            <v>90</v>
          </cell>
          <cell r="G51">
            <v>122476.85</v>
          </cell>
          <cell r="I51">
            <v>51</v>
          </cell>
          <cell r="J51">
            <v>-401003.12</v>
          </cell>
          <cell r="L51">
            <v>151</v>
          </cell>
          <cell r="M51">
            <v>1209503.26</v>
          </cell>
          <cell r="R51">
            <v>58</v>
          </cell>
          <cell r="S51">
            <v>-103730.28</v>
          </cell>
          <cell r="U51">
            <v>61</v>
          </cell>
          <cell r="V51">
            <v>74441.67</v>
          </cell>
          <cell r="X51">
            <v>50</v>
          </cell>
          <cell r="Y51">
            <v>-68215</v>
          </cell>
          <cell r="AA51">
            <v>91</v>
          </cell>
          <cell r="AB51">
            <v>-16325</v>
          </cell>
          <cell r="BE51">
            <v>51</v>
          </cell>
          <cell r="BF51">
            <v>3767.6126438999981</v>
          </cell>
          <cell r="CF51">
            <v>44</v>
          </cell>
          <cell r="CG51" t="str">
            <v>Y</v>
          </cell>
        </row>
        <row r="52">
          <cell r="C52">
            <v>52</v>
          </cell>
          <cell r="D52">
            <v>4672606</v>
          </cell>
          <cell r="F52">
            <v>91</v>
          </cell>
          <cell r="G52">
            <v>386.5</v>
          </cell>
          <cell r="I52">
            <v>52</v>
          </cell>
          <cell r="J52">
            <v>-1576284.55</v>
          </cell>
          <cell r="L52">
            <v>160</v>
          </cell>
          <cell r="M52">
            <v>-172043.12</v>
          </cell>
          <cell r="R52">
            <v>60</v>
          </cell>
          <cell r="S52">
            <v>-4703721.47</v>
          </cell>
          <cell r="U52">
            <v>62</v>
          </cell>
          <cell r="V52">
            <v>150</v>
          </cell>
          <cell r="X52">
            <v>51</v>
          </cell>
          <cell r="Y52">
            <v>-98179</v>
          </cell>
          <cell r="AA52">
            <v>92</v>
          </cell>
          <cell r="AB52">
            <v>-45</v>
          </cell>
          <cell r="BE52">
            <v>52</v>
          </cell>
          <cell r="BF52">
            <v>7379.2947365000009</v>
          </cell>
          <cell r="CF52">
            <v>47</v>
          </cell>
          <cell r="CG52" t="str">
            <v>Y</v>
          </cell>
        </row>
        <row r="53">
          <cell r="C53">
            <v>53</v>
          </cell>
          <cell r="D53">
            <v>8530989.9800000004</v>
          </cell>
          <cell r="F53">
            <v>93</v>
          </cell>
          <cell r="G53">
            <v>0</v>
          </cell>
          <cell r="I53">
            <v>53</v>
          </cell>
          <cell r="J53">
            <v>-2285484.8199999998</v>
          </cell>
          <cell r="L53">
            <v>165</v>
          </cell>
          <cell r="M53">
            <v>1017337.28</v>
          </cell>
          <cell r="R53">
            <v>61</v>
          </cell>
          <cell r="S53">
            <v>-638289.77</v>
          </cell>
          <cell r="U53">
            <v>64</v>
          </cell>
          <cell r="V53">
            <v>117707.89</v>
          </cell>
          <cell r="X53">
            <v>52</v>
          </cell>
          <cell r="Y53">
            <v>-113062</v>
          </cell>
          <cell r="AA53">
            <v>101</v>
          </cell>
          <cell r="AB53">
            <v>-125339.11</v>
          </cell>
          <cell r="BE53">
            <v>53</v>
          </cell>
          <cell r="BF53">
            <v>16655.742690500003</v>
          </cell>
          <cell r="CF53">
            <v>50</v>
          </cell>
          <cell r="CG53" t="str">
            <v>Y</v>
          </cell>
        </row>
        <row r="54">
          <cell r="C54">
            <v>55</v>
          </cell>
          <cell r="D54">
            <v>21289444.280000001</v>
          </cell>
          <cell r="F54">
            <v>101</v>
          </cell>
          <cell r="G54">
            <v>388441.11</v>
          </cell>
          <cell r="I54">
            <v>55</v>
          </cell>
          <cell r="J54">
            <v>-2861271.17</v>
          </cell>
          <cell r="R54">
            <v>62</v>
          </cell>
          <cell r="S54">
            <v>-96434.69</v>
          </cell>
          <cell r="U54">
            <v>65</v>
          </cell>
          <cell r="V54">
            <v>0</v>
          </cell>
          <cell r="X54">
            <v>53</v>
          </cell>
          <cell r="Y54">
            <v>-293613</v>
          </cell>
          <cell r="AA54">
            <v>103</v>
          </cell>
          <cell r="AB54">
            <v>-16500</v>
          </cell>
          <cell r="BE54">
            <v>55</v>
          </cell>
          <cell r="BF54">
            <v>41382.913161699995</v>
          </cell>
          <cell r="CF54">
            <v>51</v>
          </cell>
          <cell r="CG54" t="str">
            <v>N</v>
          </cell>
        </row>
        <row r="55">
          <cell r="C55">
            <v>56</v>
          </cell>
          <cell r="D55">
            <v>2115622.66</v>
          </cell>
          <cell r="F55">
            <v>103</v>
          </cell>
          <cell r="G55">
            <v>59409.5</v>
          </cell>
          <cell r="I55">
            <v>56</v>
          </cell>
          <cell r="J55">
            <v>-589573.04</v>
          </cell>
          <cell r="R55">
            <v>64</v>
          </cell>
          <cell r="S55">
            <v>-145201.68</v>
          </cell>
          <cell r="U55">
            <v>66</v>
          </cell>
          <cell r="V55">
            <v>29246.61</v>
          </cell>
          <cell r="X55">
            <v>55</v>
          </cell>
          <cell r="Y55">
            <v>185917</v>
          </cell>
          <cell r="AA55">
            <v>104</v>
          </cell>
          <cell r="AB55">
            <v>-11424</v>
          </cell>
          <cell r="BE55">
            <v>56</v>
          </cell>
          <cell r="BF55">
            <v>2453.5620121999991</v>
          </cell>
          <cell r="CF55">
            <v>52</v>
          </cell>
          <cell r="CG55" t="str">
            <v>Y</v>
          </cell>
        </row>
        <row r="56">
          <cell r="C56">
            <v>57</v>
          </cell>
          <cell r="D56">
            <v>2169497.9700000002</v>
          </cell>
          <cell r="F56">
            <v>104</v>
          </cell>
          <cell r="G56">
            <v>0</v>
          </cell>
          <cell r="I56">
            <v>57</v>
          </cell>
          <cell r="J56">
            <v>-747885.22</v>
          </cell>
          <cell r="R56">
            <v>65</v>
          </cell>
          <cell r="S56">
            <v>-78140.649999999994</v>
          </cell>
          <cell r="U56">
            <v>67</v>
          </cell>
          <cell r="V56">
            <v>176495.72</v>
          </cell>
          <cell r="X56">
            <v>56</v>
          </cell>
          <cell r="Y56">
            <v>-48066</v>
          </cell>
          <cell r="AA56">
            <v>105</v>
          </cell>
          <cell r="AB56">
            <v>-41255</v>
          </cell>
          <cell r="BE56">
            <v>57</v>
          </cell>
          <cell r="BF56">
            <v>6736.9271866999961</v>
          </cell>
          <cell r="CF56">
            <v>53</v>
          </cell>
          <cell r="CG56" t="str">
            <v>Y</v>
          </cell>
        </row>
        <row r="57">
          <cell r="C57">
            <v>58</v>
          </cell>
          <cell r="D57">
            <v>1393943.34</v>
          </cell>
          <cell r="F57">
            <v>105</v>
          </cell>
          <cell r="G57">
            <v>0</v>
          </cell>
          <cell r="I57">
            <v>58</v>
          </cell>
          <cell r="J57">
            <v>-136550.89000000001</v>
          </cell>
          <cell r="R57">
            <v>66</v>
          </cell>
          <cell r="S57">
            <v>-1816888.82</v>
          </cell>
          <cell r="U57">
            <v>68</v>
          </cell>
          <cell r="V57">
            <v>56508.37</v>
          </cell>
          <cell r="X57">
            <v>57</v>
          </cell>
          <cell r="Y57">
            <v>-250693</v>
          </cell>
          <cell r="AA57">
            <v>107</v>
          </cell>
          <cell r="AB57">
            <v>-10706</v>
          </cell>
          <cell r="BE57">
            <v>60</v>
          </cell>
          <cell r="BF57">
            <v>42501.437761800007</v>
          </cell>
          <cell r="CF57">
            <v>55</v>
          </cell>
          <cell r="CG57" t="str">
            <v>Y</v>
          </cell>
        </row>
        <row r="58">
          <cell r="C58">
            <v>60</v>
          </cell>
          <cell r="D58">
            <v>16476701.039999999</v>
          </cell>
          <cell r="F58">
            <v>106</v>
          </cell>
          <cell r="G58">
            <v>109930.87</v>
          </cell>
          <cell r="I58">
            <v>60</v>
          </cell>
          <cell r="J58">
            <v>-3634428.02</v>
          </cell>
          <cell r="R58">
            <v>67</v>
          </cell>
          <cell r="S58">
            <v>-9859876.0299999993</v>
          </cell>
          <cell r="U58">
            <v>69</v>
          </cell>
          <cell r="V58">
            <v>40434.93</v>
          </cell>
          <cell r="X58">
            <v>58</v>
          </cell>
          <cell r="Y58">
            <v>-85254</v>
          </cell>
          <cell r="AA58">
            <v>109</v>
          </cell>
          <cell r="AB58">
            <v>-8534</v>
          </cell>
          <cell r="BE58">
            <v>61</v>
          </cell>
          <cell r="BF58">
            <v>5610.7077346999995</v>
          </cell>
          <cell r="CF58">
            <v>56</v>
          </cell>
          <cell r="CG58" t="str">
            <v>Y</v>
          </cell>
        </row>
        <row r="59">
          <cell r="C59">
            <v>61</v>
          </cell>
          <cell r="D59">
            <v>3298819.64</v>
          </cell>
          <cell r="F59">
            <v>107</v>
          </cell>
          <cell r="G59">
            <v>0</v>
          </cell>
          <cell r="I59">
            <v>61</v>
          </cell>
          <cell r="J59">
            <v>-1911967.45</v>
          </cell>
          <cell r="R59">
            <v>68</v>
          </cell>
          <cell r="S59">
            <v>-689127.77</v>
          </cell>
          <cell r="U59">
            <v>70</v>
          </cell>
          <cell r="V59">
            <v>353530.4</v>
          </cell>
          <cell r="X59">
            <v>60</v>
          </cell>
          <cell r="Y59">
            <v>-804889</v>
          </cell>
          <cell r="AA59">
            <v>120</v>
          </cell>
          <cell r="AB59">
            <v>-4742.5</v>
          </cell>
          <cell r="BE59">
            <v>62</v>
          </cell>
          <cell r="BF59">
            <v>1807.3653587999995</v>
          </cell>
          <cell r="CF59">
            <v>57</v>
          </cell>
          <cell r="CG59" t="str">
            <v>Y</v>
          </cell>
        </row>
        <row r="60">
          <cell r="C60">
            <v>62</v>
          </cell>
          <cell r="D60">
            <v>907808.23</v>
          </cell>
          <cell r="F60">
            <v>108</v>
          </cell>
          <cell r="G60">
            <v>75.25</v>
          </cell>
          <cell r="I60">
            <v>62</v>
          </cell>
          <cell r="J60">
            <v>-440381.76</v>
          </cell>
          <cell r="R60">
            <v>69</v>
          </cell>
          <cell r="S60">
            <v>-3846987.72</v>
          </cell>
          <cell r="U60">
            <v>71</v>
          </cell>
          <cell r="V60">
            <v>236274.88</v>
          </cell>
          <cell r="X60">
            <v>61</v>
          </cell>
          <cell r="Y60">
            <v>-87493</v>
          </cell>
          <cell r="AA60">
            <v>121</v>
          </cell>
          <cell r="AB60">
            <v>-1425</v>
          </cell>
          <cell r="BE60">
            <v>64</v>
          </cell>
          <cell r="BF60">
            <v>6913.0273951000017</v>
          </cell>
          <cell r="CF60">
            <v>58</v>
          </cell>
          <cell r="CG60" t="str">
            <v>Y</v>
          </cell>
        </row>
        <row r="61">
          <cell r="C61">
            <v>64</v>
          </cell>
          <cell r="D61">
            <v>4333654.71</v>
          </cell>
          <cell r="F61">
            <v>109</v>
          </cell>
          <cell r="G61">
            <v>304709.61</v>
          </cell>
          <cell r="I61">
            <v>64</v>
          </cell>
          <cell r="J61">
            <v>-2025911.26</v>
          </cell>
          <cell r="R61">
            <v>70</v>
          </cell>
          <cell r="S61">
            <v>-15157623.33</v>
          </cell>
          <cell r="U61">
            <v>72</v>
          </cell>
          <cell r="V61">
            <v>31885.51</v>
          </cell>
          <cell r="X61">
            <v>62</v>
          </cell>
          <cell r="Y61">
            <v>-20502</v>
          </cell>
          <cell r="AA61">
            <v>122</v>
          </cell>
          <cell r="AB61">
            <v>-24100</v>
          </cell>
          <cell r="BE61">
            <v>65</v>
          </cell>
          <cell r="BF61">
            <v>13446.453393099997</v>
          </cell>
          <cell r="CF61">
            <v>60</v>
          </cell>
          <cell r="CG61" t="str">
            <v>Y</v>
          </cell>
        </row>
        <row r="62">
          <cell r="C62">
            <v>65</v>
          </cell>
          <cell r="D62">
            <v>1544826.35</v>
          </cell>
          <cell r="F62">
            <v>120</v>
          </cell>
          <cell r="G62">
            <v>1036269.01</v>
          </cell>
          <cell r="I62">
            <v>65</v>
          </cell>
          <cell r="J62">
            <v>-245734.2</v>
          </cell>
          <cell r="R62">
            <v>71</v>
          </cell>
          <cell r="S62">
            <v>-36562.44</v>
          </cell>
          <cell r="U62">
            <v>73</v>
          </cell>
          <cell r="V62">
            <v>65779.62</v>
          </cell>
          <cell r="X62">
            <v>64</v>
          </cell>
          <cell r="Y62">
            <v>-228794</v>
          </cell>
          <cell r="AA62">
            <v>123</v>
          </cell>
          <cell r="AB62">
            <v>-550</v>
          </cell>
          <cell r="BE62">
            <v>66</v>
          </cell>
          <cell r="BF62">
            <v>14386.646283100003</v>
          </cell>
          <cell r="CF62">
            <v>61</v>
          </cell>
          <cell r="CG62" t="str">
            <v>N</v>
          </cell>
        </row>
        <row r="63">
          <cell r="C63">
            <v>66</v>
          </cell>
          <cell r="D63">
            <v>6542895.0700000003</v>
          </cell>
          <cell r="F63">
            <v>122</v>
          </cell>
          <cell r="G63">
            <v>210.25</v>
          </cell>
          <cell r="I63">
            <v>66</v>
          </cell>
          <cell r="J63">
            <v>-2020524.76</v>
          </cell>
          <cell r="R63">
            <v>72</v>
          </cell>
          <cell r="S63">
            <v>-769694.03</v>
          </cell>
          <cell r="U63">
            <v>74</v>
          </cell>
          <cell r="V63">
            <v>1648</v>
          </cell>
          <cell r="X63">
            <v>65</v>
          </cell>
          <cell r="Y63">
            <v>-186146</v>
          </cell>
          <cell r="AA63">
            <v>133</v>
          </cell>
          <cell r="AB63">
            <v>-3950</v>
          </cell>
          <cell r="BE63">
            <v>67</v>
          </cell>
          <cell r="BF63">
            <v>53238.977536699997</v>
          </cell>
          <cell r="CF63">
            <v>62</v>
          </cell>
          <cell r="CG63" t="str">
            <v>Y</v>
          </cell>
        </row>
        <row r="64">
          <cell r="C64">
            <v>67</v>
          </cell>
          <cell r="D64">
            <v>22426270.309999999</v>
          </cell>
          <cell r="F64">
            <v>123</v>
          </cell>
          <cell r="G64">
            <v>22072</v>
          </cell>
          <cell r="I64">
            <v>67</v>
          </cell>
          <cell r="J64">
            <v>-6106309.0300000003</v>
          </cell>
          <cell r="R64">
            <v>73</v>
          </cell>
          <cell r="S64">
            <v>-1268311.53</v>
          </cell>
          <cell r="U64">
            <v>75</v>
          </cell>
          <cell r="V64">
            <v>33226.559999999998</v>
          </cell>
          <cell r="X64">
            <v>66</v>
          </cell>
          <cell r="Y64">
            <v>-342456</v>
          </cell>
          <cell r="AA64">
            <v>135</v>
          </cell>
          <cell r="AB64">
            <v>-298078.84000000003</v>
          </cell>
          <cell r="BE64">
            <v>68</v>
          </cell>
          <cell r="BF64">
            <v>13272.657975799995</v>
          </cell>
          <cell r="CF64">
            <v>64</v>
          </cell>
          <cell r="CG64" t="str">
            <v>Y</v>
          </cell>
        </row>
        <row r="65">
          <cell r="C65">
            <v>68</v>
          </cell>
          <cell r="D65">
            <v>3623818.45</v>
          </cell>
          <cell r="F65">
            <v>133</v>
          </cell>
          <cell r="G65">
            <v>21245.75</v>
          </cell>
          <cell r="I65">
            <v>68</v>
          </cell>
          <cell r="J65">
            <v>-1616352.38</v>
          </cell>
          <cell r="R65">
            <v>74</v>
          </cell>
          <cell r="S65">
            <v>-100281.8</v>
          </cell>
          <cell r="U65">
            <v>79</v>
          </cell>
          <cell r="V65">
            <v>0</v>
          </cell>
          <cell r="X65">
            <v>67</v>
          </cell>
          <cell r="Y65">
            <v>766</v>
          </cell>
          <cell r="AA65">
            <v>140</v>
          </cell>
          <cell r="AB65">
            <v>-30779.85</v>
          </cell>
          <cell r="BE65">
            <v>69</v>
          </cell>
          <cell r="BF65">
            <v>15384.653113999997</v>
          </cell>
          <cell r="CF65">
            <v>65</v>
          </cell>
          <cell r="CG65" t="str">
            <v>Y</v>
          </cell>
        </row>
        <row r="66">
          <cell r="C66">
            <v>69</v>
          </cell>
          <cell r="D66">
            <v>10712588.039999999</v>
          </cell>
          <cell r="F66">
            <v>135</v>
          </cell>
          <cell r="G66">
            <v>154335.32</v>
          </cell>
          <cell r="I66">
            <v>69</v>
          </cell>
          <cell r="J66">
            <v>-4686497.8499999996</v>
          </cell>
          <cell r="R66">
            <v>75</v>
          </cell>
          <cell r="S66">
            <v>-2596111.9700000002</v>
          </cell>
          <cell r="U66">
            <v>80</v>
          </cell>
          <cell r="V66">
            <v>922879.56</v>
          </cell>
          <cell r="X66">
            <v>68</v>
          </cell>
          <cell r="Y66">
            <v>-271575</v>
          </cell>
          <cell r="AA66">
            <v>151</v>
          </cell>
          <cell r="AB66">
            <v>-21074.25</v>
          </cell>
          <cell r="BE66">
            <v>70</v>
          </cell>
          <cell r="BF66">
            <v>101945.3959799</v>
          </cell>
          <cell r="CF66">
            <v>66</v>
          </cell>
          <cell r="CG66" t="str">
            <v>Y</v>
          </cell>
        </row>
        <row r="67">
          <cell r="C67">
            <v>70</v>
          </cell>
          <cell r="D67">
            <v>39970342.579999998</v>
          </cell>
          <cell r="F67">
            <v>140</v>
          </cell>
          <cell r="G67">
            <v>4721115.71</v>
          </cell>
          <cell r="I67">
            <v>70</v>
          </cell>
          <cell r="J67">
            <v>-5323401.34</v>
          </cell>
          <cell r="R67">
            <v>77</v>
          </cell>
          <cell r="S67">
            <v>0</v>
          </cell>
          <cell r="U67">
            <v>81</v>
          </cell>
          <cell r="V67">
            <v>11436</v>
          </cell>
          <cell r="X67">
            <v>69</v>
          </cell>
          <cell r="Y67">
            <v>229531</v>
          </cell>
          <cell r="AA67">
            <v>160</v>
          </cell>
          <cell r="AB67">
            <v>-118949.1</v>
          </cell>
          <cell r="BE67">
            <v>71</v>
          </cell>
          <cell r="BF67">
            <v>49876.842957700035</v>
          </cell>
          <cell r="CF67">
            <v>67</v>
          </cell>
          <cell r="CG67" t="str">
            <v>Y</v>
          </cell>
        </row>
        <row r="68">
          <cell r="C68">
            <v>71</v>
          </cell>
          <cell r="D68">
            <v>9609705.4900000002</v>
          </cell>
          <cell r="F68">
            <v>151</v>
          </cell>
          <cell r="G68">
            <v>0</v>
          </cell>
          <cell r="I68">
            <v>71</v>
          </cell>
          <cell r="J68">
            <v>-1583103.82</v>
          </cell>
          <cell r="R68">
            <v>79</v>
          </cell>
          <cell r="S68">
            <v>-6777533.75</v>
          </cell>
          <cell r="U68">
            <v>83</v>
          </cell>
          <cell r="V68">
            <v>72005.990000000005</v>
          </cell>
          <cell r="X68">
            <v>70</v>
          </cell>
          <cell r="Y68">
            <v>-1798289</v>
          </cell>
          <cell r="AA68">
            <v>165</v>
          </cell>
          <cell r="AB68">
            <v>-21500</v>
          </cell>
          <cell r="BE68">
            <v>72</v>
          </cell>
          <cell r="BF68">
            <v>11342.433411999995</v>
          </cell>
          <cell r="CF68">
            <v>68</v>
          </cell>
          <cell r="CG68" t="str">
            <v>Y</v>
          </cell>
        </row>
        <row r="69">
          <cell r="C69">
            <v>72</v>
          </cell>
          <cell r="D69">
            <v>4106210.3</v>
          </cell>
          <cell r="F69">
            <v>160</v>
          </cell>
          <cell r="G69">
            <v>217345.06</v>
          </cell>
          <cell r="I69">
            <v>72</v>
          </cell>
          <cell r="J69">
            <v>-1280756.05</v>
          </cell>
          <cell r="R69">
            <v>80</v>
          </cell>
          <cell r="S69">
            <v>-33046498.280000001</v>
          </cell>
          <cell r="U69">
            <v>85</v>
          </cell>
          <cell r="V69">
            <v>0</v>
          </cell>
          <cell r="X69">
            <v>71</v>
          </cell>
          <cell r="Y69">
            <v>-530116</v>
          </cell>
          <cell r="BE69">
            <v>73</v>
          </cell>
          <cell r="BF69">
            <v>14301.041122599996</v>
          </cell>
          <cell r="CF69">
            <v>69</v>
          </cell>
          <cell r="CG69" t="str">
            <v>Y</v>
          </cell>
        </row>
        <row r="70">
          <cell r="C70">
            <v>73</v>
          </cell>
          <cell r="D70">
            <v>6191525.9500000002</v>
          </cell>
          <cell r="F70">
            <v>165</v>
          </cell>
          <cell r="G70">
            <v>0</v>
          </cell>
          <cell r="I70">
            <v>73</v>
          </cell>
          <cell r="J70">
            <v>-2935368.34</v>
          </cell>
          <cell r="R70">
            <v>81</v>
          </cell>
          <cell r="S70">
            <v>-47497.59</v>
          </cell>
          <cell r="U70">
            <v>86</v>
          </cell>
          <cell r="V70">
            <v>3428.44</v>
          </cell>
          <cell r="X70">
            <v>72</v>
          </cell>
          <cell r="Y70">
            <v>-30698</v>
          </cell>
          <cell r="BE70">
            <v>74</v>
          </cell>
          <cell r="BF70">
            <v>1138.7309018999995</v>
          </cell>
          <cell r="CF70">
            <v>70</v>
          </cell>
          <cell r="CG70" t="str">
            <v>Y</v>
          </cell>
        </row>
        <row r="71">
          <cell r="C71">
            <v>74</v>
          </cell>
          <cell r="D71">
            <v>307832.58</v>
          </cell>
          <cell r="I71">
            <v>74</v>
          </cell>
          <cell r="J71">
            <v>-27787.43</v>
          </cell>
          <cell r="R71">
            <v>83</v>
          </cell>
          <cell r="S71">
            <v>-10265035.779999999</v>
          </cell>
          <cell r="U71">
            <v>87</v>
          </cell>
          <cell r="V71">
            <v>60249.8</v>
          </cell>
          <cell r="X71">
            <v>73</v>
          </cell>
          <cell r="Y71">
            <v>-154709</v>
          </cell>
          <cell r="BE71">
            <v>75</v>
          </cell>
          <cell r="BF71">
            <v>12115.671968600003</v>
          </cell>
          <cell r="CF71">
            <v>71</v>
          </cell>
          <cell r="CG71" t="str">
            <v>N</v>
          </cell>
        </row>
        <row r="72">
          <cell r="C72">
            <v>75</v>
          </cell>
          <cell r="D72">
            <v>5431410.4900000002</v>
          </cell>
          <cell r="I72">
            <v>75</v>
          </cell>
          <cell r="J72">
            <v>-599780.57999999996</v>
          </cell>
          <cell r="R72">
            <v>85</v>
          </cell>
          <cell r="S72">
            <v>-50894.94</v>
          </cell>
          <cell r="U72">
            <v>88</v>
          </cell>
          <cell r="V72">
            <v>72969.119999999995</v>
          </cell>
          <cell r="X72">
            <v>74</v>
          </cell>
          <cell r="Y72">
            <v>-42757</v>
          </cell>
          <cell r="BE72">
            <v>77</v>
          </cell>
          <cell r="BF72">
            <v>0</v>
          </cell>
          <cell r="CF72">
            <v>72</v>
          </cell>
          <cell r="CG72" t="str">
            <v>Y</v>
          </cell>
        </row>
        <row r="73">
          <cell r="C73">
            <v>77</v>
          </cell>
          <cell r="D73">
            <v>0</v>
          </cell>
          <cell r="I73">
            <v>77</v>
          </cell>
          <cell r="J73">
            <v>0</v>
          </cell>
          <cell r="R73">
            <v>86</v>
          </cell>
          <cell r="S73">
            <v>-3854909.92</v>
          </cell>
          <cell r="U73">
            <v>89</v>
          </cell>
          <cell r="V73">
            <v>2781</v>
          </cell>
          <cell r="X73">
            <v>75</v>
          </cell>
          <cell r="Y73">
            <v>-384570</v>
          </cell>
          <cell r="BE73">
            <v>79</v>
          </cell>
          <cell r="BF73">
            <v>17336.925242000001</v>
          </cell>
          <cell r="CF73">
            <v>73</v>
          </cell>
          <cell r="CG73" t="str">
            <v>N</v>
          </cell>
        </row>
        <row r="74">
          <cell r="C74">
            <v>79</v>
          </cell>
          <cell r="D74">
            <v>12004929.439999999</v>
          </cell>
          <cell r="I74">
            <v>79</v>
          </cell>
          <cell r="J74">
            <v>-2964792.57</v>
          </cell>
          <cell r="R74">
            <v>87</v>
          </cell>
          <cell r="S74">
            <v>-519851.69</v>
          </cell>
          <cell r="U74">
            <v>90</v>
          </cell>
          <cell r="V74">
            <v>393334.43</v>
          </cell>
          <cell r="X74">
            <v>77</v>
          </cell>
          <cell r="Y74">
            <v>0</v>
          </cell>
          <cell r="BE74">
            <v>80</v>
          </cell>
          <cell r="BF74">
            <v>216066.30235519994</v>
          </cell>
          <cell r="CF74">
            <v>74</v>
          </cell>
          <cell r="CG74" t="str">
            <v>Y</v>
          </cell>
        </row>
        <row r="75">
          <cell r="C75">
            <v>80</v>
          </cell>
          <cell r="D75">
            <v>87305363.549999997</v>
          </cell>
          <cell r="I75">
            <v>80</v>
          </cell>
          <cell r="J75">
            <v>-15777978.869999999</v>
          </cell>
          <cell r="R75">
            <v>88</v>
          </cell>
          <cell r="S75">
            <v>-1521082.66</v>
          </cell>
          <cell r="U75">
            <v>91</v>
          </cell>
          <cell r="V75">
            <v>70160.179999999993</v>
          </cell>
          <cell r="X75">
            <v>79</v>
          </cell>
          <cell r="Y75">
            <v>-511171</v>
          </cell>
          <cell r="BE75">
            <v>81</v>
          </cell>
          <cell r="BF75">
            <v>1967.8688475999993</v>
          </cell>
          <cell r="CF75">
            <v>75</v>
          </cell>
          <cell r="CG75" t="str">
            <v>Y</v>
          </cell>
        </row>
        <row r="76">
          <cell r="C76">
            <v>81</v>
          </cell>
          <cell r="D76">
            <v>1537084.66</v>
          </cell>
          <cell r="I76">
            <v>81</v>
          </cell>
          <cell r="J76">
            <v>-252784.59</v>
          </cell>
          <cell r="R76">
            <v>89</v>
          </cell>
          <cell r="S76">
            <v>-17267824.66</v>
          </cell>
          <cell r="U76">
            <v>92</v>
          </cell>
          <cell r="V76">
            <v>2333</v>
          </cell>
          <cell r="X76">
            <v>80</v>
          </cell>
          <cell r="Y76">
            <v>-4922354</v>
          </cell>
          <cell r="BE76">
            <v>83</v>
          </cell>
          <cell r="BF76">
            <v>61038.529934400009</v>
          </cell>
          <cell r="CF76">
            <v>77</v>
          </cell>
          <cell r="CG76" t="str">
            <v>Y</v>
          </cell>
        </row>
        <row r="77">
          <cell r="C77">
            <v>83</v>
          </cell>
          <cell r="D77">
            <v>20649057.960000001</v>
          </cell>
          <cell r="I77">
            <v>83</v>
          </cell>
          <cell r="J77">
            <v>-4284777.1500000004</v>
          </cell>
          <cell r="R77">
            <v>90</v>
          </cell>
          <cell r="S77">
            <v>-988573.75</v>
          </cell>
          <cell r="U77">
            <v>101</v>
          </cell>
          <cell r="V77">
            <v>31909.05</v>
          </cell>
          <cell r="X77">
            <v>81</v>
          </cell>
          <cell r="Y77">
            <v>-92428</v>
          </cell>
          <cell r="BE77">
            <v>85</v>
          </cell>
          <cell r="BF77">
            <v>1244.4690747999996</v>
          </cell>
          <cell r="CF77">
            <v>79</v>
          </cell>
          <cell r="CG77" t="str">
            <v>N</v>
          </cell>
        </row>
        <row r="78">
          <cell r="C78">
            <v>85</v>
          </cell>
          <cell r="D78">
            <v>277282.78000000003</v>
          </cell>
          <cell r="I78">
            <v>85</v>
          </cell>
          <cell r="J78">
            <v>-42959.86</v>
          </cell>
          <cell r="R78">
            <v>91</v>
          </cell>
          <cell r="S78">
            <v>-473233.51</v>
          </cell>
          <cell r="U78">
            <v>103</v>
          </cell>
          <cell r="V78">
            <v>38183.72</v>
          </cell>
          <cell r="X78">
            <v>83</v>
          </cell>
          <cell r="Y78">
            <v>-1333565</v>
          </cell>
          <cell r="BE78">
            <v>86</v>
          </cell>
          <cell r="BF78">
            <v>13367.725961199996</v>
          </cell>
          <cell r="CF78">
            <v>80</v>
          </cell>
          <cell r="CG78" t="str">
            <v>Y</v>
          </cell>
        </row>
        <row r="79">
          <cell r="C79">
            <v>86</v>
          </cell>
          <cell r="D79">
            <v>6309084.3399999999</v>
          </cell>
          <cell r="I79">
            <v>86</v>
          </cell>
          <cell r="J79">
            <v>-1043550.19</v>
          </cell>
          <cell r="R79">
            <v>92</v>
          </cell>
          <cell r="S79">
            <v>-837770.99</v>
          </cell>
          <cell r="U79">
            <v>104</v>
          </cell>
          <cell r="V79">
            <v>68131.899999999994</v>
          </cell>
          <cell r="X79">
            <v>85</v>
          </cell>
          <cell r="Y79">
            <v>-34693</v>
          </cell>
          <cell r="BE79">
            <v>87</v>
          </cell>
          <cell r="BF79">
            <v>15203.626373500001</v>
          </cell>
          <cell r="CF79">
            <v>81</v>
          </cell>
          <cell r="CG79" t="str">
            <v>Y</v>
          </cell>
        </row>
        <row r="80">
          <cell r="C80">
            <v>87</v>
          </cell>
          <cell r="D80">
            <v>9945525.0199999996</v>
          </cell>
          <cell r="I80">
            <v>87</v>
          </cell>
          <cell r="J80">
            <v>-2825445.2</v>
          </cell>
          <cell r="R80">
            <v>101</v>
          </cell>
          <cell r="S80">
            <v>-7352578.4100000001</v>
          </cell>
          <cell r="U80">
            <v>105</v>
          </cell>
          <cell r="V80">
            <v>31199.89</v>
          </cell>
          <cell r="X80">
            <v>86</v>
          </cell>
          <cell r="Y80">
            <v>-220972</v>
          </cell>
          <cell r="BE80">
            <v>88</v>
          </cell>
          <cell r="BF80">
            <v>15778.216984100003</v>
          </cell>
          <cell r="CF80">
            <v>83</v>
          </cell>
          <cell r="CG80" t="str">
            <v>Y</v>
          </cell>
        </row>
        <row r="81">
          <cell r="C81">
            <v>88</v>
          </cell>
          <cell r="D81">
            <v>6575926.7000000002</v>
          </cell>
          <cell r="I81">
            <v>88</v>
          </cell>
          <cell r="J81">
            <v>-1828359.89</v>
          </cell>
          <cell r="R81">
            <v>103</v>
          </cell>
          <cell r="S81">
            <v>-1495918.53</v>
          </cell>
          <cell r="U81">
            <v>106</v>
          </cell>
          <cell r="V81">
            <v>77097.37</v>
          </cell>
          <cell r="X81">
            <v>87</v>
          </cell>
          <cell r="Y81">
            <v>-288895</v>
          </cell>
          <cell r="BE81">
            <v>89</v>
          </cell>
          <cell r="BF81">
            <v>60526.496573299992</v>
          </cell>
          <cell r="CF81">
            <v>85</v>
          </cell>
          <cell r="CG81" t="str">
            <v>Y</v>
          </cell>
        </row>
        <row r="82">
          <cell r="C82">
            <v>89</v>
          </cell>
          <cell r="D82">
            <v>29794822.359999999</v>
          </cell>
          <cell r="I82">
            <v>89</v>
          </cell>
          <cell r="J82">
            <v>-3753981.35</v>
          </cell>
          <cell r="R82">
            <v>104</v>
          </cell>
          <cell r="S82">
            <v>-9126.7999999999993</v>
          </cell>
          <cell r="U82">
            <v>107</v>
          </cell>
          <cell r="V82">
            <v>150</v>
          </cell>
          <cell r="X82">
            <v>88</v>
          </cell>
          <cell r="Y82">
            <v>-135386</v>
          </cell>
          <cell r="BE82">
            <v>90</v>
          </cell>
          <cell r="BF82">
            <v>58043.765607800007</v>
          </cell>
          <cell r="CF82">
            <v>86</v>
          </cell>
          <cell r="CG82" t="str">
            <v>N</v>
          </cell>
        </row>
        <row r="83">
          <cell r="C83">
            <v>90</v>
          </cell>
          <cell r="D83">
            <v>13495427.01</v>
          </cell>
          <cell r="I83">
            <v>90</v>
          </cell>
          <cell r="J83">
            <v>-4406658.1100000003</v>
          </cell>
          <cell r="R83">
            <v>105</v>
          </cell>
          <cell r="S83">
            <v>-327585.15000000002</v>
          </cell>
          <cell r="U83">
            <v>108</v>
          </cell>
          <cell r="V83">
            <v>23721.26</v>
          </cell>
          <cell r="X83">
            <v>89</v>
          </cell>
          <cell r="Y83">
            <v>-417186.12</v>
          </cell>
          <cell r="BE83">
            <v>91</v>
          </cell>
          <cell r="BF83">
            <v>9717.228866899999</v>
          </cell>
          <cell r="CF83">
            <v>87</v>
          </cell>
          <cell r="CG83" t="str">
            <v>Y</v>
          </cell>
        </row>
        <row r="84">
          <cell r="C84">
            <v>91</v>
          </cell>
          <cell r="D84">
            <v>3826020.21</v>
          </cell>
          <cell r="I84">
            <v>91</v>
          </cell>
          <cell r="J84">
            <v>-1044086.75</v>
          </cell>
          <cell r="R84">
            <v>106</v>
          </cell>
          <cell r="S84">
            <v>-342</v>
          </cell>
          <cell r="U84">
            <v>109</v>
          </cell>
          <cell r="V84">
            <v>9151.7800000000007</v>
          </cell>
          <cell r="X84">
            <v>90</v>
          </cell>
          <cell r="Y84">
            <v>-1076805</v>
          </cell>
          <cell r="BE84">
            <v>92</v>
          </cell>
          <cell r="BF84">
            <v>2081.9724169000006</v>
          </cell>
          <cell r="CF84">
            <v>88</v>
          </cell>
          <cell r="CG84" t="str">
            <v>Y</v>
          </cell>
        </row>
        <row r="85">
          <cell r="C85">
            <v>92</v>
          </cell>
          <cell r="D85">
            <v>1529495.68</v>
          </cell>
          <cell r="I85">
            <v>92</v>
          </cell>
          <cell r="J85">
            <v>-206276.28</v>
          </cell>
          <cell r="R85">
            <v>107</v>
          </cell>
          <cell r="S85">
            <v>-1468875.64</v>
          </cell>
          <cell r="U85">
            <v>120</v>
          </cell>
          <cell r="V85">
            <v>9760.06</v>
          </cell>
          <cell r="X85">
            <v>91</v>
          </cell>
          <cell r="Y85">
            <v>-386189</v>
          </cell>
          <cell r="BE85">
            <v>93</v>
          </cell>
          <cell r="BF85">
            <v>2031.7800385004375</v>
          </cell>
          <cell r="CF85">
            <v>89</v>
          </cell>
          <cell r="CG85" t="str">
            <v>Y</v>
          </cell>
        </row>
        <row r="86">
          <cell r="C86">
            <v>93</v>
          </cell>
          <cell r="D86">
            <v>3046256.94</v>
          </cell>
          <cell r="I86">
            <v>93</v>
          </cell>
          <cell r="J86">
            <v>-1028137.25</v>
          </cell>
          <cell r="R86">
            <v>108</v>
          </cell>
          <cell r="S86">
            <v>-324508.32</v>
          </cell>
          <cell r="U86">
            <v>121</v>
          </cell>
          <cell r="V86">
            <v>24431.82</v>
          </cell>
          <cell r="X86">
            <v>92</v>
          </cell>
          <cell r="Y86">
            <v>-62086</v>
          </cell>
          <cell r="BE86">
            <v>94</v>
          </cell>
          <cell r="BF86">
            <v>976.7031006000002</v>
          </cell>
          <cell r="CF86">
            <v>90</v>
          </cell>
          <cell r="CG86" t="str">
            <v>N</v>
          </cell>
        </row>
        <row r="87">
          <cell r="C87">
            <v>94</v>
          </cell>
          <cell r="D87">
            <v>11634.19</v>
          </cell>
          <cell r="I87">
            <v>94</v>
          </cell>
          <cell r="J87">
            <v>7099.3</v>
          </cell>
          <cell r="R87">
            <v>109</v>
          </cell>
          <cell r="S87">
            <v>-88173.62</v>
          </cell>
          <cell r="U87">
            <v>122</v>
          </cell>
          <cell r="V87">
            <v>47017.13</v>
          </cell>
          <cell r="X87">
            <v>93</v>
          </cell>
          <cell r="Y87">
            <v>37244</v>
          </cell>
          <cell r="BE87">
            <v>101</v>
          </cell>
          <cell r="BF87">
            <v>105625.41562209999</v>
          </cell>
          <cell r="CF87">
            <v>91</v>
          </cell>
          <cell r="CG87" t="str">
            <v>Y</v>
          </cell>
        </row>
        <row r="88">
          <cell r="C88">
            <v>101</v>
          </cell>
          <cell r="D88">
            <v>38755270.740000002</v>
          </cell>
          <cell r="I88">
            <v>101</v>
          </cell>
          <cell r="J88">
            <v>-19234060.050000001</v>
          </cell>
          <cell r="R88">
            <v>120</v>
          </cell>
          <cell r="S88">
            <v>-6636518.1299999999</v>
          </cell>
          <cell r="U88">
            <v>123</v>
          </cell>
          <cell r="V88">
            <v>26600.78</v>
          </cell>
          <cell r="X88">
            <v>94</v>
          </cell>
          <cell r="Y88">
            <v>-10</v>
          </cell>
          <cell r="BE88">
            <v>103</v>
          </cell>
          <cell r="BF88">
            <v>7098.6270731000013</v>
          </cell>
          <cell r="CF88">
            <v>92</v>
          </cell>
          <cell r="CG88" t="str">
            <v>Y</v>
          </cell>
        </row>
        <row r="89">
          <cell r="C89">
            <v>103</v>
          </cell>
          <cell r="D89">
            <v>2570856.2000000002</v>
          </cell>
          <cell r="I89">
            <v>103</v>
          </cell>
          <cell r="J89">
            <v>-833588.68</v>
          </cell>
          <cell r="R89">
            <v>121</v>
          </cell>
          <cell r="S89">
            <v>-18961.72</v>
          </cell>
          <cell r="U89">
            <v>133</v>
          </cell>
          <cell r="V89">
            <v>5167.32</v>
          </cell>
          <cell r="X89">
            <v>101</v>
          </cell>
          <cell r="Y89">
            <v>-47656</v>
          </cell>
          <cell r="BE89">
            <v>104</v>
          </cell>
          <cell r="BF89">
            <v>2270.6207198999982</v>
          </cell>
          <cell r="CF89">
            <v>93</v>
          </cell>
          <cell r="CG89" t="str">
            <v>Y</v>
          </cell>
        </row>
        <row r="90">
          <cell r="C90">
            <v>104</v>
          </cell>
          <cell r="D90">
            <v>716119.17</v>
          </cell>
          <cell r="I90">
            <v>104</v>
          </cell>
          <cell r="J90">
            <v>-329726.15999999997</v>
          </cell>
          <cell r="R90">
            <v>122</v>
          </cell>
          <cell r="S90">
            <v>-280640.56</v>
          </cell>
          <cell r="U90">
            <v>135</v>
          </cell>
          <cell r="V90">
            <v>16920.04</v>
          </cell>
          <cell r="X90">
            <v>103</v>
          </cell>
          <cell r="Y90">
            <v>84835</v>
          </cell>
          <cell r="BE90">
            <v>105</v>
          </cell>
          <cell r="BF90">
            <v>26108.754381600014</v>
          </cell>
          <cell r="CF90">
            <v>94</v>
          </cell>
          <cell r="CG90" t="str">
            <v>Y</v>
          </cell>
        </row>
        <row r="91">
          <cell r="C91">
            <v>105</v>
          </cell>
          <cell r="D91">
            <v>2830210.65</v>
          </cell>
          <cell r="I91">
            <v>105</v>
          </cell>
          <cell r="J91">
            <v>-1539261.59</v>
          </cell>
          <cell r="R91">
            <v>123</v>
          </cell>
          <cell r="S91">
            <v>-409933.66</v>
          </cell>
          <cell r="U91">
            <v>140</v>
          </cell>
          <cell r="V91">
            <v>28890.45</v>
          </cell>
          <cell r="X91">
            <v>104</v>
          </cell>
          <cell r="Y91">
            <v>-51305</v>
          </cell>
          <cell r="BE91">
            <v>106</v>
          </cell>
          <cell r="BF91">
            <v>8369.7166496000027</v>
          </cell>
          <cell r="CF91">
            <v>101</v>
          </cell>
          <cell r="CG91" t="str">
            <v>Y</v>
          </cell>
        </row>
        <row r="92">
          <cell r="C92">
            <v>106</v>
          </cell>
          <cell r="D92">
            <v>2178170.15</v>
          </cell>
          <cell r="I92">
            <v>106</v>
          </cell>
          <cell r="J92">
            <v>-538214.98</v>
          </cell>
          <cell r="R92">
            <v>135</v>
          </cell>
          <cell r="S92">
            <v>-2427089.38</v>
          </cell>
          <cell r="U92">
            <v>150</v>
          </cell>
          <cell r="V92">
            <v>53193.120000000003</v>
          </cell>
          <cell r="X92">
            <v>105</v>
          </cell>
          <cell r="Y92">
            <v>-71259</v>
          </cell>
          <cell r="BE92">
            <v>107</v>
          </cell>
          <cell r="BF92">
            <v>13318.277416699999</v>
          </cell>
          <cell r="CF92">
            <v>103</v>
          </cell>
          <cell r="CG92" t="str">
            <v>N</v>
          </cell>
        </row>
        <row r="93">
          <cell r="C93">
            <v>107</v>
          </cell>
          <cell r="D93">
            <v>4550461.16</v>
          </cell>
          <cell r="I93">
            <v>107</v>
          </cell>
          <cell r="J93">
            <v>-1436091.03</v>
          </cell>
          <cell r="R93">
            <v>140</v>
          </cell>
          <cell r="S93">
            <v>-13532276.01</v>
          </cell>
          <cell r="U93">
            <v>151</v>
          </cell>
          <cell r="V93">
            <v>0</v>
          </cell>
          <cell r="X93">
            <v>106</v>
          </cell>
          <cell r="Y93">
            <v>-118946</v>
          </cell>
          <cell r="BE93">
            <v>108</v>
          </cell>
          <cell r="BF93">
            <v>2207.0997682999996</v>
          </cell>
          <cell r="CF93">
            <v>104</v>
          </cell>
          <cell r="CG93" t="str">
            <v>Y</v>
          </cell>
        </row>
        <row r="94">
          <cell r="C94">
            <v>108</v>
          </cell>
          <cell r="D94">
            <v>3448405.55</v>
          </cell>
          <cell r="I94">
            <v>108</v>
          </cell>
          <cell r="J94">
            <v>-1524294.43</v>
          </cell>
          <cell r="R94">
            <v>150</v>
          </cell>
          <cell r="S94">
            <v>-3242.27</v>
          </cell>
          <cell r="U94">
            <v>160</v>
          </cell>
          <cell r="V94">
            <v>249269.69</v>
          </cell>
          <cell r="X94">
            <v>107</v>
          </cell>
          <cell r="Y94">
            <v>-31625</v>
          </cell>
          <cell r="BE94">
            <v>109</v>
          </cell>
          <cell r="BF94">
            <v>2349.3481518000003</v>
          </cell>
          <cell r="CF94">
            <v>105</v>
          </cell>
          <cell r="CG94" t="str">
            <v>N</v>
          </cell>
        </row>
        <row r="95">
          <cell r="C95">
            <v>109</v>
          </cell>
          <cell r="D95">
            <v>1864421.95</v>
          </cell>
          <cell r="I95">
            <v>109</v>
          </cell>
          <cell r="J95">
            <v>-794791.98</v>
          </cell>
          <cell r="R95">
            <v>151</v>
          </cell>
          <cell r="S95">
            <v>-392975.69</v>
          </cell>
          <cell r="X95">
            <v>108</v>
          </cell>
          <cell r="Y95">
            <v>-24687</v>
          </cell>
          <cell r="BE95">
            <v>120</v>
          </cell>
          <cell r="BF95">
            <v>19795.060191700009</v>
          </cell>
          <cell r="CF95">
            <v>106</v>
          </cell>
          <cell r="CG95" t="str">
            <v>N</v>
          </cell>
        </row>
        <row r="96">
          <cell r="C96">
            <v>120</v>
          </cell>
          <cell r="D96">
            <v>9833724.2599999998</v>
          </cell>
          <cell r="I96">
            <v>120</v>
          </cell>
          <cell r="J96">
            <v>-1744987.04</v>
          </cell>
          <cell r="R96">
            <v>160</v>
          </cell>
          <cell r="S96">
            <v>-76251.429999999993</v>
          </cell>
          <cell r="X96">
            <v>109</v>
          </cell>
          <cell r="Y96">
            <v>-79441</v>
          </cell>
          <cell r="BE96">
            <v>121</v>
          </cell>
          <cell r="BF96">
            <v>1634.3137754000006</v>
          </cell>
          <cell r="CF96">
            <v>107</v>
          </cell>
          <cell r="CG96" t="str">
            <v>N</v>
          </cell>
        </row>
        <row r="97">
          <cell r="C97">
            <v>121</v>
          </cell>
          <cell r="D97">
            <v>461430.26</v>
          </cell>
          <cell r="I97">
            <v>121</v>
          </cell>
          <cell r="J97">
            <v>-310966.19</v>
          </cell>
          <cell r="R97">
            <v>165</v>
          </cell>
          <cell r="S97">
            <v>-46098.14</v>
          </cell>
          <cell r="X97">
            <v>120</v>
          </cell>
          <cell r="Y97">
            <v>-100024</v>
          </cell>
          <cell r="BE97">
            <v>122</v>
          </cell>
          <cell r="BF97">
            <v>10397.667584499997</v>
          </cell>
          <cell r="CF97">
            <v>108</v>
          </cell>
          <cell r="CG97" t="str">
            <v>N</v>
          </cell>
        </row>
        <row r="98">
          <cell r="C98">
            <v>122</v>
          </cell>
          <cell r="D98">
            <v>3989333.29</v>
          </cell>
          <cell r="I98">
            <v>122</v>
          </cell>
          <cell r="J98">
            <v>-888980.55</v>
          </cell>
          <cell r="X98">
            <v>121</v>
          </cell>
          <cell r="Y98">
            <v>-26823</v>
          </cell>
          <cell r="BE98">
            <v>123</v>
          </cell>
          <cell r="BF98">
            <v>1379.4861351</v>
          </cell>
          <cell r="CF98">
            <v>109</v>
          </cell>
          <cell r="CG98" t="str">
            <v>Y</v>
          </cell>
        </row>
        <row r="99">
          <cell r="C99">
            <v>123</v>
          </cell>
          <cell r="D99">
            <v>546039.87</v>
          </cell>
          <cell r="I99">
            <v>123</v>
          </cell>
          <cell r="J99">
            <v>-62611.56</v>
          </cell>
          <cell r="X99">
            <v>122</v>
          </cell>
          <cell r="Y99">
            <v>-181561</v>
          </cell>
          <cell r="BE99">
            <v>133</v>
          </cell>
          <cell r="BF99">
            <v>4597.5310681999963</v>
          </cell>
          <cell r="CF99">
            <v>120</v>
          </cell>
          <cell r="CG99" t="str">
            <v>N</v>
          </cell>
        </row>
        <row r="100">
          <cell r="C100">
            <v>133</v>
          </cell>
          <cell r="D100">
            <v>2356116.27</v>
          </cell>
          <cell r="I100">
            <v>133</v>
          </cell>
          <cell r="J100">
            <v>-373811.89</v>
          </cell>
          <cell r="X100">
            <v>123</v>
          </cell>
          <cell r="Y100">
            <v>-27383</v>
          </cell>
          <cell r="BE100">
            <v>135</v>
          </cell>
          <cell r="BF100">
            <v>60878.416684899996</v>
          </cell>
          <cell r="CF100">
            <v>121</v>
          </cell>
          <cell r="CG100" t="str">
            <v>N</v>
          </cell>
        </row>
        <row r="101">
          <cell r="C101">
            <v>135</v>
          </cell>
          <cell r="D101">
            <v>10390962.67</v>
          </cell>
          <cell r="I101">
            <v>135</v>
          </cell>
          <cell r="J101">
            <v>-3805428.59</v>
          </cell>
          <cell r="X101">
            <v>133</v>
          </cell>
          <cell r="Y101">
            <v>-43217</v>
          </cell>
          <cell r="BE101">
            <v>140</v>
          </cell>
          <cell r="BF101">
            <v>55868.066294499993</v>
          </cell>
          <cell r="CF101">
            <v>122</v>
          </cell>
          <cell r="CG101" t="str">
            <v>Y</v>
          </cell>
        </row>
        <row r="102">
          <cell r="C102">
            <v>140</v>
          </cell>
          <cell r="D102">
            <v>26677223.27</v>
          </cell>
          <cell r="I102">
            <v>140</v>
          </cell>
          <cell r="J102">
            <v>-10111066.41</v>
          </cell>
          <cell r="X102">
            <v>135</v>
          </cell>
          <cell r="Y102">
            <v>-504503</v>
          </cell>
          <cell r="BE102">
            <v>150</v>
          </cell>
          <cell r="BF102">
            <v>5697.056729099997</v>
          </cell>
          <cell r="CF102">
            <v>123</v>
          </cell>
          <cell r="CG102" t="str">
            <v>N</v>
          </cell>
        </row>
        <row r="103">
          <cell r="C103">
            <v>150</v>
          </cell>
          <cell r="D103">
            <v>911439.58</v>
          </cell>
          <cell r="I103">
            <v>150</v>
          </cell>
          <cell r="J103">
            <v>-225628.1</v>
          </cell>
          <cell r="X103">
            <v>140</v>
          </cell>
          <cell r="Y103">
            <v>527767</v>
          </cell>
          <cell r="BE103">
            <v>151</v>
          </cell>
          <cell r="BF103">
            <v>12084.868768700004</v>
          </cell>
          <cell r="CF103">
            <v>133</v>
          </cell>
          <cell r="CG103" t="str">
            <v>Y</v>
          </cell>
        </row>
        <row r="104">
          <cell r="C104">
            <v>151</v>
          </cell>
          <cell r="D104">
            <v>1232028.31</v>
          </cell>
          <cell r="I104">
            <v>151</v>
          </cell>
          <cell r="J104">
            <v>-283063.76</v>
          </cell>
          <cell r="X104">
            <v>150</v>
          </cell>
          <cell r="Y104">
            <v>-146625</v>
          </cell>
          <cell r="BE104">
            <v>160</v>
          </cell>
          <cell r="BF104">
            <v>39447.98193400001</v>
          </cell>
          <cell r="CF104">
            <v>135</v>
          </cell>
          <cell r="CG104" t="str">
            <v>Y</v>
          </cell>
        </row>
        <row r="105">
          <cell r="C105">
            <v>160</v>
          </cell>
          <cell r="D105">
            <v>7692277.9299999997</v>
          </cell>
          <cell r="I105">
            <v>160</v>
          </cell>
          <cell r="J105">
            <v>-3194558</v>
          </cell>
          <cell r="X105">
            <v>151</v>
          </cell>
          <cell r="Y105">
            <v>-114843</v>
          </cell>
          <cell r="BE105">
            <v>165</v>
          </cell>
          <cell r="BF105">
            <v>15260.306241200004</v>
          </cell>
          <cell r="CF105">
            <v>140</v>
          </cell>
          <cell r="CG105" t="str">
            <v>N</v>
          </cell>
        </row>
        <row r="106">
          <cell r="C106">
            <v>165</v>
          </cell>
          <cell r="D106">
            <v>1994603.87</v>
          </cell>
          <cell r="I106">
            <v>165</v>
          </cell>
          <cell r="J106">
            <v>-121322.2</v>
          </cell>
          <cell r="X106">
            <v>160</v>
          </cell>
          <cell r="Y106">
            <v>-358150</v>
          </cell>
          <cell r="CF106">
            <v>150</v>
          </cell>
          <cell r="CG106" t="str">
            <v>Y</v>
          </cell>
        </row>
        <row r="107">
          <cell r="X107">
            <v>165</v>
          </cell>
          <cell r="Y107">
            <v>-160563</v>
          </cell>
          <cell r="CF107">
            <v>151</v>
          </cell>
          <cell r="CG107" t="str">
            <v>N</v>
          </cell>
        </row>
        <row r="108">
          <cell r="CF108">
            <v>160</v>
          </cell>
          <cell r="CG108" t="str">
            <v>Y</v>
          </cell>
        </row>
        <row r="109">
          <cell r="CF109">
            <v>165</v>
          </cell>
          <cell r="CG109" t="str">
            <v>Y</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ELECTRONIC TB HERE"/>
      <sheetName val="Input Schedule"/>
      <sheetName val="Linked TB"/>
      <sheetName val="Sch.A-B.S"/>
      <sheetName val="Sch.B-I.S"/>
      <sheetName val="Sch.C-R.B"/>
      <sheetName val="wp-p-restate(audit)"/>
      <sheetName val="Exhibit 9"/>
      <sheetName val="wp.h-cap.struc"/>
      <sheetName val="Schedule D"/>
      <sheetName val="xxxRate-Rev Comp"/>
      <sheetName val="Sch.E ORM "/>
      <sheetName val="Revenue Requirement"/>
      <sheetName val="wp-appendix"/>
      <sheetName val="wp.a-uncoll"/>
      <sheetName val="Wp b - salary"/>
      <sheetName val="wp b1"/>
      <sheetName val="Wp b2 - Captime"/>
      <sheetName val="wp b3 - CSR"/>
      <sheetName val="Wp b4 - WSC"/>
      <sheetName val="wp-d-rc.exp"/>
      <sheetName val="wp-e-toi"/>
      <sheetName val="wp-f-depr"/>
      <sheetName val="wp(g)-inc.tx"/>
      <sheetName val="wp-i-wc"/>
      <sheetName val="wp-o-restate-acq"/>
      <sheetName val="wp-p2 Allocation of Vehicles"/>
      <sheetName val="wp-p2a Allocation of Trans Exp"/>
      <sheetName val="wp-p3-alloc of State computers"/>
      <sheetName val="wp-p4-alloc of WSC computers"/>
      <sheetName val="wp-p5 Recon Summary"/>
      <sheetName val="wp-p5a-restatement (audit)"/>
      <sheetName val="wp-q City of Clinton"/>
      <sheetName val="wp-q(2) salary allocation"/>
      <sheetName val="wp-q(3) Clinton salary revised"/>
      <sheetName val="wp-q(4) Clinton trans exp"/>
      <sheetName val="CPI"/>
      <sheetName val="plnt category"/>
      <sheetName val="wp c2"/>
      <sheetName val="wp c3"/>
      <sheetName val="Rate Base Reallocation wp-$ "/>
      <sheetName val="16003-170"/>
      <sheetName val="16003-171"/>
      <sheetName val="16003-172"/>
      <sheetName val="16011-170"/>
      <sheetName val="16011-171"/>
      <sheetName val="16011-172"/>
      <sheetName val="16011-173"/>
      <sheetName val="16012-171"/>
      <sheetName val="16013-171"/>
      <sheetName val="16013-172"/>
      <sheetName val="16015-172"/>
      <sheetName val="16015-173"/>
      <sheetName val="16016-172"/>
      <sheetName val="16017-170"/>
      <sheetName val="16017-172"/>
      <sheetName val="16031-170"/>
      <sheetName val="16031-172"/>
      <sheetName val="16031-173"/>
      <sheetName val="16033-170"/>
      <sheetName val="16037-170"/>
      <sheetName val="16037-171"/>
      <sheetName val="16037-172"/>
      <sheetName val="16037-173"/>
      <sheetName val="16039-171"/>
      <sheetName val="16040-171"/>
      <sheetName val="16040-173"/>
      <sheetName val="16041-172"/>
      <sheetName val="16041-173"/>
      <sheetName val="16043-170"/>
      <sheetName val="16045-173"/>
      <sheetName val="16050-173"/>
      <sheetName val="16056-171"/>
      <sheetName val="16056-173"/>
      <sheetName val="16058-172"/>
      <sheetName val="16059-171"/>
      <sheetName val="16059-172"/>
      <sheetName val="16059-173"/>
      <sheetName val="16060-173"/>
      <sheetName val="16068-170"/>
      <sheetName val="16068-171"/>
      <sheetName val="16068-172"/>
      <sheetName val="16068-173"/>
      <sheetName val="16069-170"/>
      <sheetName val="16069-171"/>
      <sheetName val="16069-172"/>
      <sheetName val="16069-173"/>
      <sheetName val="16070-172"/>
      <sheetName val="16071-170"/>
      <sheetName val="16071-171"/>
      <sheetName val="16071-173"/>
      <sheetName val="16073-170"/>
      <sheetName val="16075-170"/>
      <sheetName val="16075-171"/>
      <sheetName val="16076-170"/>
      <sheetName val="16076-171"/>
      <sheetName val="16077-171"/>
      <sheetName val="16078-170"/>
      <sheetName val="16079-171"/>
      <sheetName val="16081-170"/>
      <sheetName val="16081-171"/>
      <sheetName val="16081-172"/>
      <sheetName val="16081-173"/>
      <sheetName val="16082-170"/>
      <sheetName val="16082-171"/>
      <sheetName val="16082-172"/>
      <sheetName val="16082-173"/>
      <sheetName val="16083-171"/>
      <sheetName val="16083-172"/>
      <sheetName val="16088-170"/>
      <sheetName val="16089-171"/>
      <sheetName val="16090-172"/>
      <sheetName val="16091-170"/>
      <sheetName val="16091-171"/>
      <sheetName val="16091-172"/>
      <sheetName val="16091-173"/>
      <sheetName val="16092-170"/>
      <sheetName val="16093-170"/>
      <sheetName val="16093-172"/>
      <sheetName val="16093-173"/>
      <sheetName val="16094-170"/>
      <sheetName val="16094-171"/>
      <sheetName val="16094-172"/>
      <sheetName val="16094-173"/>
      <sheetName val="16095-170"/>
      <sheetName val="16095-172"/>
      <sheetName val="16096-170"/>
      <sheetName val="16098-170"/>
      <sheetName val="16204"/>
      <sheetName val="16205"/>
      <sheetName val="16206"/>
      <sheetName val="16208"/>
      <sheetName val="16214"/>
      <sheetName val="16230"/>
      <sheetName val="16234"/>
      <sheetName val="16235"/>
      <sheetName val="16236"/>
      <sheetName val="16238"/>
      <sheetName val="16242"/>
      <sheetName val="16244"/>
      <sheetName val="16246"/>
      <sheetName val="16247"/>
      <sheetName val="16248"/>
      <sheetName val="16252"/>
      <sheetName val="16254"/>
      <sheetName val="16257"/>
      <sheetName val="16262"/>
      <sheetName val="16263"/>
      <sheetName val="16264"/>
      <sheetName val="16265"/>
      <sheetName val="16272"/>
      <sheetName val="16275"/>
      <sheetName val="16276"/>
      <sheetName val="16278"/>
      <sheetName val="16279"/>
      <sheetName val="16280"/>
      <sheetName val="16285"/>
      <sheetName val="16286"/>
      <sheetName val="16287"/>
      <sheetName val="16290"/>
      <sheetName val="16291"/>
      <sheetName val="16292"/>
      <sheetName val="16293"/>
      <sheetName val="16294"/>
      <sheetName val="16295"/>
      <sheetName val="16296"/>
      <sheetName val="Sch.D&amp;E-REV"/>
      <sheetName val="Expense Reallocation Wp-$"/>
      <sheetName val="wp-l-gl plant additions"/>
      <sheetName val="wp-j-pf.plant"/>
      <sheetName val="wp-k-retirements"/>
      <sheetName val="w.p-b2"/>
      <sheetName val="wp-r Expense Reports"/>
      <sheetName val="Allocation Calc"/>
      <sheetName val="Operators allocation"/>
    </sheetNames>
    <sheetDataSet>
      <sheetData sheetId="0"/>
      <sheetData sheetId="1">
        <row r="6">
          <cell r="G6" t="str">
            <v>WATER SERVICE CORPORATION OF KENTUCKY</v>
          </cell>
        </row>
        <row r="15">
          <cell r="D15">
            <v>6.9774677565532461E-2</v>
          </cell>
        </row>
        <row r="16">
          <cell r="D16">
            <v>0.21677963406806305</v>
          </cell>
        </row>
        <row r="17">
          <cell r="D17">
            <v>2.775347522522463E-2</v>
          </cell>
        </row>
      </sheetData>
      <sheetData sheetId="2">
        <row r="404">
          <cell r="E404">
            <v>122141.03999999998</v>
          </cell>
        </row>
        <row r="478">
          <cell r="E478">
            <v>32509.98</v>
          </cell>
        </row>
        <row r="480">
          <cell r="E480">
            <v>46296.170000000006</v>
          </cell>
        </row>
        <row r="481">
          <cell r="E481">
            <v>8330.2900000000009</v>
          </cell>
        </row>
        <row r="482">
          <cell r="E482">
            <v>9544.1999999999989</v>
          </cell>
        </row>
        <row r="483">
          <cell r="E483">
            <v>31130.81</v>
          </cell>
        </row>
        <row r="484">
          <cell r="E484">
            <v>28995.030000000002</v>
          </cell>
        </row>
        <row r="485">
          <cell r="E485">
            <v>29937.719999999998</v>
          </cell>
        </row>
        <row r="486">
          <cell r="E486">
            <v>5557.48</v>
          </cell>
        </row>
        <row r="487">
          <cell r="E487">
            <v>6006.42</v>
          </cell>
        </row>
        <row r="488">
          <cell r="E488">
            <v>429206.82</v>
          </cell>
        </row>
        <row r="489">
          <cell r="E489">
            <v>60378.100000000006</v>
          </cell>
        </row>
        <row r="619">
          <cell r="E619">
            <v>49453.909999999989</v>
          </cell>
        </row>
        <row r="684">
          <cell r="B684" t="str">
            <v>CUSTOMERS</v>
          </cell>
          <cell r="C684">
            <v>7362.4</v>
          </cell>
          <cell r="D684">
            <v>0</v>
          </cell>
          <cell r="E684">
            <v>7362.4</v>
          </cell>
          <cell r="F684">
            <v>1</v>
          </cell>
          <cell r="G684">
            <v>0</v>
          </cell>
          <cell r="H684">
            <v>1</v>
          </cell>
        </row>
        <row r="685">
          <cell r="B685" t="str">
            <v>REVENUES</v>
          </cell>
          <cell r="C685">
            <v>-2292930.77</v>
          </cell>
          <cell r="D685">
            <v>0</v>
          </cell>
          <cell r="E685">
            <v>-2292930.77</v>
          </cell>
          <cell r="F685">
            <v>1</v>
          </cell>
          <cell r="G685">
            <v>0</v>
          </cell>
          <cell r="H685">
            <v>1</v>
          </cell>
        </row>
        <row r="686">
          <cell r="B686" t="str">
            <v>PLANT IN SERVICE</v>
          </cell>
          <cell r="C686">
            <v>9281652.1099999994</v>
          </cell>
          <cell r="D686">
            <v>28129.280000000002</v>
          </cell>
          <cell r="E686">
            <v>9309781.3899999987</v>
          </cell>
          <cell r="F686">
            <v>0.99697852411118759</v>
          </cell>
          <cell r="G686">
            <v>3.0214758888124659E-3</v>
          </cell>
          <cell r="H686">
            <v>1</v>
          </cell>
        </row>
        <row r="687">
          <cell r="B687" t="str">
            <v>NET PLANT</v>
          </cell>
          <cell r="C687">
            <v>4788222.6000000006</v>
          </cell>
          <cell r="D687">
            <v>-488823.38999999996</v>
          </cell>
          <cell r="E687">
            <v>4299399.2100000009</v>
          </cell>
          <cell r="F687">
            <v>1.1136957435501784</v>
          </cell>
          <cell r="G687">
            <v>-0.11369574355017846</v>
          </cell>
          <cell r="H687">
            <v>1</v>
          </cell>
        </row>
        <row r="688">
          <cell r="B688" t="str">
            <v>DEFERRED MAINTENANCE</v>
          </cell>
          <cell r="C688">
            <v>180065.93</v>
          </cell>
          <cell r="D688">
            <v>0</v>
          </cell>
          <cell r="E688">
            <v>180065.93</v>
          </cell>
          <cell r="F688">
            <v>1</v>
          </cell>
          <cell r="G688">
            <v>0</v>
          </cell>
          <cell r="H688">
            <v>1</v>
          </cell>
        </row>
        <row r="689">
          <cell r="B689" t="str">
            <v>CIAC</v>
          </cell>
          <cell r="C689">
            <v>-165215.81</v>
          </cell>
          <cell r="D689">
            <v>0</v>
          </cell>
          <cell r="E689">
            <v>-165215.81</v>
          </cell>
          <cell r="F689">
            <v>1</v>
          </cell>
          <cell r="G689">
            <v>0</v>
          </cell>
          <cell r="H689">
            <v>1</v>
          </cell>
        </row>
        <row r="690">
          <cell r="B690" t="str">
            <v>CAP STRUCTURE</v>
          </cell>
          <cell r="C690">
            <v>33123.9845027626</v>
          </cell>
          <cell r="D690">
            <v>562518.17549723748</v>
          </cell>
          <cell r="E690">
            <v>595642.16</v>
          </cell>
          <cell r="F690">
            <v>5.5610543925840639E-2</v>
          </cell>
          <cell r="G690">
            <v>0.94438945607415947</v>
          </cell>
          <cell r="H690">
            <v>1</v>
          </cell>
        </row>
      </sheetData>
      <sheetData sheetId="3">
        <row r="2">
          <cell r="F2" t="str">
            <v>Case No. 2013 - 00237</v>
          </cell>
        </row>
      </sheetData>
      <sheetData sheetId="4">
        <row r="4">
          <cell r="A4" t="str">
            <v>Test Year 12/31/2012</v>
          </cell>
        </row>
      </sheetData>
      <sheetData sheetId="5"/>
      <sheetData sheetId="6"/>
      <sheetData sheetId="7"/>
      <sheetData sheetId="8"/>
      <sheetData sheetId="9"/>
      <sheetData sheetId="10"/>
      <sheetData sheetId="11"/>
      <sheetData sheetId="12"/>
      <sheetData sheetId="13"/>
      <sheetData sheetId="14">
        <row r="4">
          <cell r="A4" t="str">
            <v>Test Year Ended December 31, 2012</v>
          </cell>
        </row>
      </sheetData>
      <sheetData sheetId="15"/>
      <sheetData sheetId="16"/>
      <sheetData sheetId="17"/>
      <sheetData sheetId="18"/>
      <sheetData sheetId="19">
        <row r="12">
          <cell r="E12">
            <v>134651.65564523535</v>
          </cell>
          <cell r="M12">
            <v>10740.413997248193</v>
          </cell>
          <cell r="W12">
            <v>21738.893674997009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0">
          <cell r="E10">
            <v>7.8292843887453431E-2</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row r="3">
          <cell r="A3" t="str">
            <v>Sum of Percentage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WSC Factor"/>
      <sheetName val="WSC RB Adj"/>
      <sheetName val="CWS Off RB"/>
      <sheetName val="WSC ERC Adj"/>
      <sheetName val="WSC Alloc Adj"/>
      <sheetName val="WSC Exp Adj"/>
      <sheetName val="CWS Off Adj"/>
      <sheetName val="CWS Off Cost"/>
      <sheetName val="CWS Off %"/>
      <sheetName val="Legal Fees"/>
      <sheetName val="Other Outside Srv"/>
      <sheetName val="Finders Fees"/>
      <sheetName val="WSC Exp Alloc"/>
      <sheetName val="Benefits"/>
      <sheetName val="WSC Exp Compare"/>
      <sheetName val="CWS Off Exp"/>
      <sheetName val="CWS Off Compare"/>
      <sheetName val="WSC RB Alloc Per Books"/>
      <sheetName val="WSC RB Compare"/>
      <sheetName val="Insurance"/>
      <sheetName val="Audit Fees"/>
      <sheetName val="Oper Alloc - Dec 07"/>
      <sheetName val="Health Benefits"/>
      <sheetName val="Other Benefits"/>
    </sheetNames>
    <sheetDataSet>
      <sheetData sheetId="0">
        <row r="4">
          <cell r="C4" t="str">
            <v>For the Test Year Ended December 31, 2007</v>
          </cell>
        </row>
        <row r="42">
          <cell r="A42" t="str">
            <v>Calculated by the Public Staff based on information provided by the Company.</v>
          </cell>
        </row>
      </sheetData>
      <sheetData sheetId="1">
        <row r="1">
          <cell r="C1" t="str">
            <v>CAROLINA WATER SERVICE, INC., OF NC</v>
          </cell>
        </row>
        <row r="4">
          <cell r="C4" t="str">
            <v>For The Test Year Ended December 31, 2007</v>
          </cell>
        </row>
        <row r="101">
          <cell r="C101" t="str">
            <v>CAROLINA TRACE UTILITIES, INC.</v>
          </cell>
        </row>
        <row r="102">
          <cell r="C102" t="str">
            <v>Docket No. W-1013, Sub 7</v>
          </cell>
        </row>
        <row r="152">
          <cell r="C152" t="str">
            <v>CWS SYSTEMS, INC.</v>
          </cell>
        </row>
        <row r="153">
          <cell r="C153" t="str">
            <v>Docket No. W-778, Sub 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Index"/>
      <sheetName val="Water Return"/>
      <sheetName val="Sewer Return"/>
      <sheetName val="Combined RB (KF)"/>
      <sheetName val="Water RB (KF)"/>
      <sheetName val="Sewer RB (KF)"/>
      <sheetName val="Water plant"/>
      <sheetName val="Sewer plant"/>
      <sheetName val="Plant Adj"/>
      <sheetName val="Vehicles"/>
      <sheetName val="Computer"/>
      <sheetName val="Accum. Depr."/>
      <sheetName val="Org Costs"/>
      <sheetName val="Working Capital"/>
      <sheetName val="CIAC"/>
      <sheetName val="Mgmt Fees"/>
      <sheetName val="ADIT"/>
      <sheetName val="PAA"/>
      <sheetName val="Sub81PAA"/>
      <sheetName val="WSC RB"/>
      <sheetName val="Proforma"/>
      <sheetName val="Unamort. Deferred"/>
      <sheetName val="Def Maint"/>
      <sheetName val="Water Ex. Cap."/>
      <sheetName val="Ex. Book"/>
      <sheetName val="Cost Free"/>
      <sheetName val="CWS Off RB"/>
      <sheetName val="AFUDC"/>
      <sheetName val="Combined noi "/>
      <sheetName val="Water noi"/>
      <sheetName val="Sewer noi"/>
      <sheetName val="Depreciation"/>
      <sheetName val="Water comp."/>
      <sheetName val="Sewer comp."/>
      <sheetName val="Water footnotes"/>
      <sheetName val="Sewer footnotes"/>
      <sheetName val="Water misc. rev."/>
      <sheetName val="Sewer misc. rev."/>
      <sheetName val="Forfeit"/>
      <sheetName val="Uncollectibles"/>
      <sheetName val="Salaries"/>
      <sheetName val="Purchased Power"/>
      <sheetName val="Purchased Water &amp; Sewer"/>
      <sheetName val="Maint. &amp; Repair"/>
      <sheetName val="M&amp;R Deferred"/>
      <sheetName val="Chemicals"/>
      <sheetName val="Transportation"/>
      <sheetName val="Plant Salaries"/>
      <sheetName val="Outside Services-other"/>
      <sheetName val="Office Supplies"/>
      <sheetName val="Rate case"/>
      <sheetName val="Pension"/>
      <sheetName val="Other Insurance"/>
      <sheetName val="Miscellaneous"/>
      <sheetName val="Adjustment to CWS Office Exp"/>
      <sheetName val="Adjustment to WSC Expenses"/>
      <sheetName val="WSC Adj Factors"/>
      <sheetName val="Interest"/>
      <sheetName val="Water Annual."/>
      <sheetName val="Sewer Annual."/>
      <sheetName val="Property taxes"/>
      <sheetName val="Payroll Taxes"/>
      <sheetName val="Water Taxes"/>
      <sheetName val="Prod Deduct"/>
      <sheetName val="Sewer Taxes"/>
      <sheetName val="Water Rev. Req."/>
      <sheetName val="Sewer Rev. Req."/>
      <sheetName val="North Topsail Allocations"/>
      <sheetName val="PKS"/>
      <sheetName val="Water - Return - OR"/>
      <sheetName val="Sewer - Return - OR"/>
      <sheetName val="Water Inflat."/>
      <sheetName val="Water Ratios"/>
      <sheetName val="Sewer Inflat. "/>
      <sheetName val="Sewer Ratios"/>
      <sheetName val="New customer"/>
      <sheetName val="NSF"/>
      <sheetName val="Cut Off"/>
      <sheetName val="Corolla Return"/>
      <sheetName val="Corolla RB"/>
      <sheetName val="Corolla NOI"/>
      <sheetName val="Corolla Taxes"/>
      <sheetName val="Corolla Rev Rqmt"/>
      <sheetName val="PKS NOI"/>
      <sheetName val="PKS Taxes"/>
    </sheetNames>
    <sheetDataSet>
      <sheetData sheetId="0" refreshError="1">
        <row r="2">
          <cell r="C2" t="str">
            <v>CAROLINA WATER SERVICE, INC OF NC</v>
          </cell>
        </row>
        <row r="4">
          <cell r="C4" t="str">
            <v>For the Test Year Ended June 30, 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Carolina Trace</v>
          </cell>
        </row>
        <row r="10">
          <cell r="B10">
            <v>0.51164419541236206</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ernald Exhibit 1-9"/>
      <sheetName val="Fernald Exhibit 1-9a"/>
      <sheetName val="Fernald Exhibit 1-7"/>
      <sheetName val="Fernald Exhibit 1-13"/>
      <sheetName val="Fernald Exhibit 1-1(c)(1)"/>
      <sheetName val="Fernald Exhibit 1-1(c)(2)"/>
      <sheetName val="Barnett Exhibit 3-8"/>
      <sheetName val="Barnett Exhibit 3-16"/>
    </sheetNames>
    <sheetDataSet>
      <sheetData sheetId="0">
        <row r="5">
          <cell r="B5" t="str">
            <v>CWS Systems, Inc.</v>
          </cell>
        </row>
        <row r="13">
          <cell r="B13">
            <v>0.57797075040636103</v>
          </cell>
        </row>
        <row r="14">
          <cell r="B14">
            <v>0.42202924959363891</v>
          </cell>
        </row>
        <row r="20">
          <cell r="B20">
            <v>0.125</v>
          </cell>
        </row>
        <row r="21">
          <cell r="B21">
            <v>0.25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98"/>
  <sheetViews>
    <sheetView tabSelected="1" view="pageBreakPreview" zoomScale="75" zoomScaleNormal="100" zoomScaleSheetLayoutView="75" workbookViewId="0">
      <pane xSplit="3" ySplit="9" topLeftCell="L10" activePane="bottomRight" state="frozen"/>
      <selection activeCell="D10" sqref="D10"/>
      <selection pane="topRight" activeCell="D10" sqref="D10"/>
      <selection pane="bottomLeft" activeCell="D10" sqref="D10"/>
      <selection pane="bottomRight" activeCell="O42" sqref="O42"/>
    </sheetView>
  </sheetViews>
  <sheetFormatPr defaultRowHeight="12"/>
  <cols>
    <col min="1" max="1" width="2" style="12" customWidth="1"/>
    <col min="2" max="2" width="2.625" style="12" customWidth="1"/>
    <col min="3" max="3" width="29.25" style="12" customWidth="1"/>
    <col min="4" max="4" width="33.125" style="12" bestFit="1" customWidth="1"/>
    <col min="5" max="5" width="10.75" style="12" bestFit="1" customWidth="1"/>
    <col min="6" max="6" width="5.125" style="12" bestFit="1" customWidth="1"/>
    <col min="7" max="7" width="11.125" style="12" bestFit="1" customWidth="1"/>
    <col min="8" max="8" width="1.625" style="12" customWidth="1"/>
    <col min="9" max="9" width="11.625" style="12" bestFit="1" customWidth="1"/>
    <col min="10" max="10" width="2.125" style="12" customWidth="1"/>
    <col min="11" max="11" width="12.25" style="12" customWidth="1"/>
    <col min="12" max="12" width="2.75" style="12" customWidth="1"/>
    <col min="13" max="13" width="8.25" style="12" bestFit="1" customWidth="1"/>
    <col min="14" max="14" width="2" style="12" customWidth="1"/>
    <col min="15" max="15" width="10.375" style="12" bestFit="1" customWidth="1"/>
    <col min="16" max="16" width="2.125" style="12" customWidth="1"/>
    <col min="17" max="17" width="9" style="12"/>
    <col min="18" max="18" width="2.125" style="12" customWidth="1"/>
    <col min="19" max="19" width="11.625" style="12" bestFit="1" customWidth="1"/>
    <col min="20" max="20" width="2.125" style="12" customWidth="1"/>
    <col min="21" max="21" width="10.125" style="12" bestFit="1" customWidth="1"/>
    <col min="22" max="22" width="2.125" style="12" customWidth="1"/>
    <col min="23" max="23" width="9" style="12"/>
    <col min="24" max="24" width="1.875" style="12" customWidth="1"/>
    <col min="25" max="25" width="11.375" style="12" bestFit="1" customWidth="1"/>
    <col min="26" max="26" width="2.25" style="12" customWidth="1"/>
    <col min="27" max="27" width="9" style="12" customWidth="1"/>
    <col min="28" max="28" width="2.25" style="12" customWidth="1"/>
    <col min="29" max="29" width="9" style="12" customWidth="1"/>
    <col min="30" max="30" width="2.25" style="12" customWidth="1"/>
    <col min="31" max="31" width="9.625" style="12" bestFit="1" customWidth="1"/>
    <col min="32" max="32" width="2.875" style="12" customWidth="1"/>
    <col min="33" max="33" width="9" style="12"/>
    <col min="34" max="34" width="2.25" style="12" customWidth="1"/>
    <col min="35" max="35" width="9" style="12"/>
    <col min="36" max="36" width="2.25" style="12" customWidth="1"/>
    <col min="37" max="37" width="9.25" style="12" bestFit="1" customWidth="1"/>
    <col min="38" max="38" width="9" style="12"/>
    <col min="39" max="39" width="20.125" style="12" bestFit="1" customWidth="1"/>
    <col min="40" max="16384" width="9" style="12"/>
  </cols>
  <sheetData>
    <row r="1" spans="1:41" ht="15.75" thickBot="1">
      <c r="A1" s="1" t="s">
        <v>0</v>
      </c>
      <c r="B1" s="2"/>
      <c r="C1" s="1"/>
      <c r="D1" s="3"/>
      <c r="E1" s="2"/>
      <c r="F1" s="2"/>
      <c r="G1" s="2"/>
      <c r="H1" s="2"/>
      <c r="I1" s="4"/>
      <c r="J1" s="2"/>
      <c r="K1" s="2"/>
      <c r="L1" s="2"/>
      <c r="M1" s="2"/>
      <c r="N1" s="2"/>
      <c r="O1" s="2"/>
      <c r="P1" s="2"/>
      <c r="Q1" s="2"/>
      <c r="R1" s="2"/>
      <c r="S1" s="2"/>
      <c r="T1" s="2"/>
      <c r="U1" s="2"/>
      <c r="V1" s="2"/>
      <c r="W1" s="5" t="s">
        <v>1</v>
      </c>
      <c r="X1" s="2"/>
      <c r="Y1" s="2"/>
      <c r="Z1" s="2"/>
      <c r="AA1" s="1"/>
      <c r="AB1" s="1"/>
      <c r="AC1" s="1"/>
      <c r="AD1" s="1"/>
      <c r="AE1" s="1"/>
      <c r="AF1" s="1"/>
      <c r="AG1" s="1"/>
      <c r="AH1" s="1"/>
      <c r="AI1" s="5"/>
      <c r="AJ1" s="6"/>
      <c r="AK1" s="7"/>
      <c r="AL1" s="8"/>
      <c r="AM1" s="9" t="s">
        <v>2</v>
      </c>
      <c r="AN1" s="10" t="s">
        <v>3</v>
      </c>
      <c r="AO1" s="11"/>
    </row>
    <row r="2" spans="1:41" ht="15.75" thickBot="1">
      <c r="A2" s="1" t="str">
        <f>'[5]Sch.A-B.S'!F2</f>
        <v>Case No. 2013 - 00237</v>
      </c>
      <c r="B2" s="2"/>
      <c r="C2" s="1"/>
      <c r="D2" s="3"/>
      <c r="E2" s="2"/>
      <c r="F2" s="2"/>
      <c r="G2" s="2"/>
      <c r="H2" s="2"/>
      <c r="I2" s="4"/>
      <c r="J2" s="2"/>
      <c r="K2" s="2"/>
      <c r="L2" s="2"/>
      <c r="M2" s="2"/>
      <c r="N2" s="2"/>
      <c r="O2" s="2"/>
      <c r="P2" s="2"/>
      <c r="Q2" s="2"/>
      <c r="R2" s="2"/>
      <c r="S2" s="2"/>
      <c r="T2" s="2"/>
      <c r="U2" s="2"/>
      <c r="V2" s="2"/>
      <c r="W2" s="5"/>
      <c r="X2" s="2"/>
      <c r="Y2" s="2"/>
      <c r="Z2" s="2"/>
      <c r="AA2" s="1"/>
      <c r="AB2" s="1"/>
      <c r="AC2" s="1"/>
      <c r="AD2" s="1"/>
      <c r="AE2" s="1"/>
      <c r="AF2" s="1"/>
      <c r="AG2" s="1"/>
      <c r="AH2" s="1"/>
      <c r="AI2" s="5"/>
      <c r="AJ2" s="6"/>
      <c r="AK2" s="7"/>
      <c r="AL2" s="8"/>
      <c r="AM2" s="9"/>
      <c r="AN2" s="10"/>
      <c r="AO2" s="11"/>
    </row>
    <row r="3" spans="1:41" ht="15.75" thickBot="1">
      <c r="A3" s="4" t="s">
        <v>4</v>
      </c>
      <c r="B3" s="2"/>
      <c r="C3" s="2"/>
      <c r="D3" s="3"/>
      <c r="E3" s="2"/>
      <c r="F3" s="2"/>
      <c r="G3" s="2"/>
      <c r="H3" s="2"/>
      <c r="I3" s="13"/>
      <c r="J3" s="2"/>
      <c r="K3" s="2"/>
      <c r="L3" s="2"/>
      <c r="M3" s="2"/>
      <c r="N3" s="2"/>
      <c r="O3" s="2"/>
      <c r="P3" s="2"/>
      <c r="Q3" s="2"/>
      <c r="R3" s="2"/>
      <c r="S3" s="2"/>
      <c r="T3" s="2"/>
      <c r="U3" s="2"/>
      <c r="V3" s="2"/>
      <c r="W3" s="2"/>
      <c r="X3" s="2"/>
      <c r="Y3" s="14"/>
      <c r="Z3" s="2"/>
      <c r="AA3" s="2"/>
      <c r="AB3" s="2"/>
      <c r="AC3" s="2"/>
      <c r="AD3" s="2"/>
      <c r="AE3" s="2"/>
      <c r="AF3" s="2"/>
      <c r="AG3" s="2"/>
      <c r="AH3" s="2"/>
      <c r="AI3" s="2"/>
      <c r="AJ3" s="2"/>
      <c r="AK3" s="2"/>
      <c r="AL3" s="15" t="s">
        <v>5</v>
      </c>
      <c r="AM3" s="16">
        <v>9300</v>
      </c>
      <c r="AN3" s="17">
        <v>3.3000000000000002E-2</v>
      </c>
      <c r="AO3" s="11"/>
    </row>
    <row r="4" spans="1:41" ht="15">
      <c r="A4" s="4" t="str">
        <f>'[5]Sch.B-I.S'!A4</f>
        <v>Test Year 12/31/2012</v>
      </c>
      <c r="B4" s="2"/>
      <c r="C4" s="2"/>
      <c r="D4" s="3"/>
      <c r="E4" s="2"/>
      <c r="F4" s="2"/>
      <c r="G4" s="2"/>
      <c r="H4" s="2"/>
      <c r="I4" s="18"/>
      <c r="J4" s="2"/>
      <c r="K4" s="4" t="s">
        <v>6</v>
      </c>
      <c r="L4" s="2"/>
      <c r="M4" s="2"/>
      <c r="N4" s="2"/>
      <c r="O4" s="2"/>
      <c r="P4" s="2"/>
      <c r="Q4" s="2"/>
      <c r="R4" s="2"/>
      <c r="S4" s="2"/>
      <c r="T4" s="2"/>
      <c r="U4" s="2"/>
      <c r="V4" s="2"/>
      <c r="W4" s="2"/>
      <c r="X4" s="2"/>
      <c r="Y4" s="14"/>
      <c r="Z4" s="2"/>
      <c r="AA4" s="2"/>
      <c r="AB4" s="2"/>
      <c r="AC4" s="2"/>
      <c r="AD4" s="2"/>
      <c r="AE4" s="2"/>
      <c r="AF4" s="2"/>
      <c r="AG4" s="2"/>
      <c r="AH4" s="2"/>
      <c r="AI4" s="2"/>
      <c r="AJ4" s="2"/>
      <c r="AK4" s="2"/>
      <c r="AL4" s="19"/>
      <c r="AM4" s="20"/>
      <c r="AN4" s="21"/>
      <c r="AO4" s="11"/>
    </row>
    <row r="5" spans="1:41" ht="15">
      <c r="A5" s="4"/>
      <c r="B5" s="2"/>
      <c r="C5" s="2"/>
      <c r="D5" s="3"/>
      <c r="E5" s="2"/>
      <c r="F5" s="2"/>
      <c r="G5" s="2"/>
      <c r="H5" s="2"/>
      <c r="I5" s="18"/>
      <c r="J5" s="2"/>
      <c r="K5" s="2"/>
      <c r="L5" s="2"/>
      <c r="M5" s="2"/>
      <c r="N5" s="2"/>
      <c r="O5" s="2"/>
      <c r="P5" s="2"/>
      <c r="Q5" s="2"/>
      <c r="R5" s="2"/>
      <c r="S5" s="2"/>
      <c r="T5" s="2"/>
      <c r="U5" s="2"/>
      <c r="V5" s="2"/>
      <c r="W5" s="2"/>
      <c r="X5" s="2"/>
      <c r="Y5" s="14"/>
      <c r="Z5" s="2"/>
      <c r="AA5" s="2"/>
      <c r="AB5" s="2"/>
      <c r="AC5" s="2"/>
      <c r="AD5" s="2"/>
      <c r="AE5" s="2"/>
      <c r="AF5" s="2"/>
      <c r="AG5" s="2"/>
      <c r="AH5" s="2"/>
      <c r="AI5" s="2"/>
      <c r="AJ5" s="2"/>
      <c r="AK5" s="2"/>
      <c r="AL5" s="19"/>
      <c r="AM5" s="20"/>
      <c r="AN5" s="21"/>
      <c r="AO5" s="11"/>
    </row>
    <row r="6" spans="1:41" ht="15">
      <c r="A6" s="2"/>
      <c r="B6" s="2"/>
      <c r="C6" s="2"/>
      <c r="D6" s="3"/>
      <c r="E6" s="2"/>
      <c r="F6" s="2"/>
      <c r="G6" s="2"/>
      <c r="H6" s="2"/>
      <c r="I6" s="18"/>
      <c r="J6" s="2"/>
      <c r="K6" s="2"/>
      <c r="L6" s="2"/>
      <c r="M6" s="2"/>
      <c r="N6" s="2"/>
      <c r="O6" s="2"/>
      <c r="P6" s="2"/>
      <c r="Q6" s="2"/>
      <c r="R6" s="2"/>
      <c r="S6" s="2"/>
      <c r="T6" s="2"/>
      <c r="U6" s="2"/>
      <c r="V6" s="2"/>
      <c r="W6" s="2"/>
      <c r="X6" s="2"/>
      <c r="Y6" s="2"/>
      <c r="Z6" s="2"/>
      <c r="AA6" s="2"/>
      <c r="AB6" s="2"/>
      <c r="AC6" s="2"/>
      <c r="AD6" s="2"/>
      <c r="AE6" s="2"/>
      <c r="AF6" s="2"/>
      <c r="AG6" s="2"/>
      <c r="AH6" s="2"/>
      <c r="AI6" s="2"/>
      <c r="AJ6" s="2"/>
      <c r="AK6" s="2"/>
      <c r="AL6" s="19"/>
      <c r="AM6" s="20"/>
      <c r="AN6" s="21"/>
      <c r="AO6" s="11"/>
    </row>
    <row r="7" spans="1:41" ht="15">
      <c r="A7" s="2"/>
      <c r="B7" s="4"/>
      <c r="C7" s="2"/>
      <c r="D7" s="3"/>
      <c r="E7" s="22" t="s">
        <v>7</v>
      </c>
      <c r="F7" s="2"/>
      <c r="G7" s="2"/>
      <c r="H7" s="2"/>
      <c r="I7" s="2"/>
      <c r="J7" s="2"/>
      <c r="K7" s="23"/>
      <c r="L7" s="2"/>
      <c r="M7" s="2"/>
      <c r="N7" s="2"/>
      <c r="O7" s="24">
        <v>41274</v>
      </c>
      <c r="P7" s="25"/>
      <c r="Q7" s="25"/>
      <c r="R7" s="26"/>
      <c r="S7" s="27" t="s">
        <v>8</v>
      </c>
      <c r="T7" s="25"/>
      <c r="U7" s="25"/>
      <c r="V7" s="25"/>
      <c r="W7" s="2"/>
      <c r="X7" s="2"/>
      <c r="Y7" s="27" t="s">
        <v>9</v>
      </c>
      <c r="Z7" s="27"/>
      <c r="AA7" s="11"/>
      <c r="AB7" s="28"/>
      <c r="AC7" s="28"/>
      <c r="AD7" s="28"/>
      <c r="AE7" s="22"/>
      <c r="AF7" s="22"/>
      <c r="AG7" s="22"/>
      <c r="AH7" s="22"/>
      <c r="AI7" s="22"/>
      <c r="AJ7" s="22"/>
      <c r="AK7" s="26" t="s">
        <v>7</v>
      </c>
      <c r="AL7" s="25"/>
      <c r="AM7" s="25"/>
      <c r="AN7" s="25"/>
      <c r="AO7" s="29"/>
    </row>
    <row r="8" spans="1:41" ht="15">
      <c r="A8" s="27"/>
      <c r="B8" s="27"/>
      <c r="C8" s="27"/>
      <c r="D8" s="27"/>
      <c r="E8" s="22" t="s">
        <v>10</v>
      </c>
      <c r="F8" s="27"/>
      <c r="G8" s="27" t="s">
        <v>11</v>
      </c>
      <c r="H8" s="27"/>
      <c r="I8" s="27" t="s">
        <v>12</v>
      </c>
      <c r="J8" s="27"/>
      <c r="K8" s="27" t="s">
        <v>2</v>
      </c>
      <c r="L8" s="27"/>
      <c r="M8" s="27" t="s">
        <v>13</v>
      </c>
      <c r="N8" s="27"/>
      <c r="O8" s="27" t="s">
        <v>14</v>
      </c>
      <c r="P8" s="27"/>
      <c r="Q8" s="27" t="s">
        <v>15</v>
      </c>
      <c r="R8" s="27"/>
      <c r="S8" s="27" t="s">
        <v>16</v>
      </c>
      <c r="T8" s="27"/>
      <c r="U8" s="24">
        <v>41274</v>
      </c>
      <c r="V8" s="27"/>
      <c r="W8" s="27" t="s">
        <v>13</v>
      </c>
      <c r="X8" s="27"/>
      <c r="Y8" s="27" t="s">
        <v>17</v>
      </c>
      <c r="Z8" s="27"/>
      <c r="AA8" s="27" t="s">
        <v>18</v>
      </c>
      <c r="AB8" s="27"/>
      <c r="AC8" s="27" t="s">
        <v>18</v>
      </c>
      <c r="AD8" s="27"/>
      <c r="AE8" s="26" t="s">
        <v>10</v>
      </c>
      <c r="AF8" s="26"/>
      <c r="AG8" s="26" t="s">
        <v>19</v>
      </c>
      <c r="AH8" s="26"/>
      <c r="AI8" s="30"/>
      <c r="AJ8" s="26"/>
      <c r="AK8" s="26" t="s">
        <v>10</v>
      </c>
      <c r="AL8" s="19"/>
      <c r="AM8" s="20"/>
      <c r="AN8" s="31"/>
      <c r="AO8" s="32"/>
    </row>
    <row r="9" spans="1:41" ht="15">
      <c r="A9" s="27"/>
      <c r="B9" s="27"/>
      <c r="C9" s="27"/>
      <c r="D9" s="27"/>
      <c r="E9" s="33" t="s">
        <v>20</v>
      </c>
      <c r="F9" s="27" t="s">
        <v>21</v>
      </c>
      <c r="G9" s="34" t="str">
        <f>"7.65%"</f>
        <v>7.65%</v>
      </c>
      <c r="H9" s="27"/>
      <c r="I9" s="34" t="s">
        <v>22</v>
      </c>
      <c r="J9" s="27"/>
      <c r="K9" s="34" t="s">
        <v>23</v>
      </c>
      <c r="L9" s="27"/>
      <c r="M9" s="34" t="s">
        <v>24</v>
      </c>
      <c r="N9" s="27"/>
      <c r="O9" s="34" t="s">
        <v>25</v>
      </c>
      <c r="P9" s="27"/>
      <c r="Q9" s="34" t="s">
        <v>26</v>
      </c>
      <c r="R9" s="27"/>
      <c r="S9" s="34" t="s">
        <v>27</v>
      </c>
      <c r="T9" s="27"/>
      <c r="U9" s="34" t="s">
        <v>28</v>
      </c>
      <c r="V9" s="27"/>
      <c r="W9" s="34" t="s">
        <v>29</v>
      </c>
      <c r="X9" s="26"/>
      <c r="Y9" s="34"/>
      <c r="Z9" s="34"/>
      <c r="AA9" s="35"/>
      <c r="AB9" s="28"/>
      <c r="AC9" s="33" t="s">
        <v>30</v>
      </c>
      <c r="AD9" s="28"/>
      <c r="AE9" s="33" t="s">
        <v>20</v>
      </c>
      <c r="AF9" s="22"/>
      <c r="AG9" s="22" t="s">
        <v>31</v>
      </c>
      <c r="AH9" s="28"/>
      <c r="AI9" s="33" t="s">
        <v>32</v>
      </c>
      <c r="AJ9" s="22"/>
      <c r="AK9" s="33" t="s">
        <v>20</v>
      </c>
      <c r="AL9" s="26"/>
      <c r="AM9" s="26"/>
      <c r="AN9" s="26"/>
      <c r="AO9" s="36"/>
    </row>
    <row r="10" spans="1:41" ht="15.75" thickBot="1">
      <c r="A10" s="2"/>
      <c r="B10" s="37" t="s">
        <v>33</v>
      </c>
      <c r="C10" s="25"/>
      <c r="D10" s="3"/>
      <c r="E10" s="38"/>
      <c r="F10" s="2"/>
      <c r="G10" s="2"/>
      <c r="H10" s="2"/>
      <c r="I10" s="2"/>
      <c r="J10" s="2"/>
      <c r="K10" s="39"/>
      <c r="L10" s="2"/>
      <c r="M10" s="2"/>
      <c r="N10" s="2"/>
      <c r="O10" s="2"/>
      <c r="P10" s="2"/>
      <c r="Q10" s="2"/>
      <c r="R10" s="2"/>
      <c r="S10" s="2"/>
      <c r="T10" s="2"/>
      <c r="U10" s="2"/>
      <c r="V10" s="2"/>
      <c r="W10" s="2"/>
      <c r="X10" s="2"/>
      <c r="Y10" s="2"/>
      <c r="Z10" s="2"/>
      <c r="AA10" s="40"/>
      <c r="AB10" s="41"/>
      <c r="AC10" s="28"/>
      <c r="AD10" s="41"/>
      <c r="AE10" s="41"/>
      <c r="AF10" s="41"/>
      <c r="AG10" s="41"/>
      <c r="AH10" s="41"/>
      <c r="AI10" s="38"/>
      <c r="AJ10" s="38"/>
      <c r="AK10" s="38"/>
      <c r="AL10" s="2"/>
      <c r="AM10" s="2"/>
      <c r="AN10" s="2"/>
      <c r="AO10" s="29"/>
    </row>
    <row r="11" spans="1:41" ht="15.75" thickBot="1">
      <c r="A11" s="2"/>
      <c r="B11" s="42"/>
      <c r="C11" s="260" t="s">
        <v>317</v>
      </c>
      <c r="D11" s="43" t="s">
        <v>135</v>
      </c>
      <c r="E11" s="44">
        <f t="shared" ref="E11:E20" si="0">AK11</f>
        <v>50756.05</v>
      </c>
      <c r="F11" s="45"/>
      <c r="G11" s="45">
        <f t="shared" ref="G11:G21" si="1">+ROUND((IF(E11&gt;=113700,113700*0.062,E11*0.062)+(E11*0.0145)),0)</f>
        <v>3883</v>
      </c>
      <c r="H11" s="45"/>
      <c r="I11" s="45">
        <f>ROUND(7000*0.008,0)</f>
        <v>56</v>
      </c>
      <c r="J11" s="45"/>
      <c r="K11" s="44">
        <f>IF(E11&lt;=9300,E11*0.033,9300*0.033)</f>
        <v>306.90000000000003</v>
      </c>
      <c r="L11" s="45"/>
      <c r="M11" s="45">
        <f>SUM(G11:K11)</f>
        <v>4245.8999999999996</v>
      </c>
      <c r="N11" s="45"/>
      <c r="O11" s="45">
        <f>'wp b1'!I13</f>
        <v>7481.8509443099274</v>
      </c>
      <c r="P11" s="45"/>
      <c r="Q11" s="45">
        <f>E11*0.03</f>
        <v>1522.6815000000001</v>
      </c>
      <c r="R11" s="45"/>
      <c r="S11" s="45">
        <f>E11*0.04</f>
        <v>2030.2420000000002</v>
      </c>
      <c r="T11" s="45"/>
      <c r="U11" s="45">
        <f>'wp b1'!I21</f>
        <v>453.52290556900732</v>
      </c>
      <c r="V11" s="45"/>
      <c r="W11" s="45">
        <f>SUM(O11:U11)</f>
        <v>11488.297349878934</v>
      </c>
      <c r="X11" s="2"/>
      <c r="Y11" s="46">
        <v>1</v>
      </c>
      <c r="Z11" s="14"/>
      <c r="AA11" s="47">
        <v>21.1</v>
      </c>
      <c r="AB11" s="38"/>
      <c r="AC11" s="26">
        <v>2080</v>
      </c>
      <c r="AD11" s="2"/>
      <c r="AE11" s="48">
        <f>AA11*AC11</f>
        <v>43888</v>
      </c>
      <c r="AF11" s="44"/>
      <c r="AG11" s="44">
        <v>217</v>
      </c>
      <c r="AH11" s="45"/>
      <c r="AI11" s="49">
        <f>AG11*AA11*1.5</f>
        <v>6868.0500000000011</v>
      </c>
      <c r="AJ11" s="45"/>
      <c r="AK11" s="45">
        <f>AI11+AE11</f>
        <v>50756.05</v>
      </c>
      <c r="AL11" s="19"/>
      <c r="AM11" s="50"/>
      <c r="AN11" s="51"/>
      <c r="AO11" s="52"/>
    </row>
    <row r="12" spans="1:41" ht="15.75" thickBot="1">
      <c r="A12" s="2"/>
      <c r="B12" s="42"/>
      <c r="C12" s="260" t="s">
        <v>317</v>
      </c>
      <c r="D12" s="43" t="s">
        <v>136</v>
      </c>
      <c r="E12" s="44">
        <f t="shared" si="0"/>
        <v>39906.829999999994</v>
      </c>
      <c r="F12" s="45"/>
      <c r="G12" s="45">
        <f t="shared" si="1"/>
        <v>3053</v>
      </c>
      <c r="H12" s="45"/>
      <c r="I12" s="45">
        <f t="shared" ref="I12:I21" si="2">ROUND(7000*0.008,0)</f>
        <v>56</v>
      </c>
      <c r="J12" s="45"/>
      <c r="K12" s="44">
        <f t="shared" ref="K12:K21" si="3">IF(E12&lt;=9300,E12*0.033,9300*0.033)</f>
        <v>306.90000000000003</v>
      </c>
      <c r="L12" s="45"/>
      <c r="M12" s="45">
        <f>SUM(G12:K12)</f>
        <v>3415.9</v>
      </c>
      <c r="N12" s="45"/>
      <c r="O12" s="45">
        <f t="shared" ref="O12:O21" si="4">+O11</f>
        <v>7481.8509443099274</v>
      </c>
      <c r="P12" s="45"/>
      <c r="Q12" s="45">
        <f t="shared" ref="Q12:Q20" si="5">E12*0.03</f>
        <v>1197.2048999999997</v>
      </c>
      <c r="R12" s="45"/>
      <c r="S12" s="45">
        <f t="shared" ref="S12:S20" si="6">E12*0.04</f>
        <v>1596.2731999999999</v>
      </c>
      <c r="T12" s="45"/>
      <c r="U12" s="45">
        <f>+U11</f>
        <v>453.52290556900732</v>
      </c>
      <c r="V12" s="45"/>
      <c r="W12" s="45">
        <f>SUM(O12:U12)</f>
        <v>10728.851949878934</v>
      </c>
      <c r="X12" s="2"/>
      <c r="Y12" s="46">
        <v>1</v>
      </c>
      <c r="Z12" s="14"/>
      <c r="AA12" s="47">
        <v>18.739999999999998</v>
      </c>
      <c r="AB12" s="38"/>
      <c r="AC12" s="26">
        <v>2080</v>
      </c>
      <c r="AD12" s="2"/>
      <c r="AE12" s="48">
        <f t="shared" ref="AE12:AE21" si="7">AA12*AC12</f>
        <v>38979.199999999997</v>
      </c>
      <c r="AF12" s="44"/>
      <c r="AG12" s="44">
        <v>33</v>
      </c>
      <c r="AH12" s="45"/>
      <c r="AI12" s="49">
        <f t="shared" ref="AI12:AI21" si="8">AG12*AA12*1.5</f>
        <v>927.62999999999988</v>
      </c>
      <c r="AJ12" s="45"/>
      <c r="AK12" s="45">
        <f t="shared" ref="AK12:AK21" si="9">AI12+AE12</f>
        <v>39906.829999999994</v>
      </c>
      <c r="AL12" s="19"/>
      <c r="AM12" s="50"/>
      <c r="AN12" s="51"/>
      <c r="AO12" s="52"/>
    </row>
    <row r="13" spans="1:41" ht="15.75" thickBot="1">
      <c r="A13" s="2"/>
      <c r="B13" s="42"/>
      <c r="C13" s="260" t="s">
        <v>317</v>
      </c>
      <c r="D13" s="43" t="s">
        <v>137</v>
      </c>
      <c r="E13" s="44">
        <f t="shared" si="0"/>
        <v>32332.0625</v>
      </c>
      <c r="F13" s="45"/>
      <c r="G13" s="45">
        <f t="shared" si="1"/>
        <v>2473</v>
      </c>
      <c r="H13" s="45"/>
      <c r="I13" s="45">
        <f t="shared" si="2"/>
        <v>56</v>
      </c>
      <c r="J13" s="45"/>
      <c r="K13" s="44">
        <f t="shared" si="3"/>
        <v>306.90000000000003</v>
      </c>
      <c r="L13" s="45"/>
      <c r="M13" s="45">
        <f>SUM(G13:K13)</f>
        <v>2835.9</v>
      </c>
      <c r="N13" s="45"/>
      <c r="O13" s="45">
        <f t="shared" si="4"/>
        <v>7481.8509443099274</v>
      </c>
      <c r="P13" s="45"/>
      <c r="Q13" s="45">
        <f>E13*0.03</f>
        <v>969.96187499999996</v>
      </c>
      <c r="R13" s="45"/>
      <c r="S13" s="45">
        <f>E13*0.04</f>
        <v>1293.2825</v>
      </c>
      <c r="T13" s="45"/>
      <c r="U13" s="45">
        <f>+U12</f>
        <v>453.52290556900732</v>
      </c>
      <c r="V13" s="45"/>
      <c r="W13" s="45">
        <f>SUM(O13:U13)</f>
        <v>10198.618224878934</v>
      </c>
      <c r="X13" s="2"/>
      <c r="Y13" s="46">
        <v>1</v>
      </c>
      <c r="Z13" s="14"/>
      <c r="AA13" s="47">
        <v>14.33</v>
      </c>
      <c r="AB13" s="38"/>
      <c r="AC13" s="26">
        <v>2080</v>
      </c>
      <c r="AD13" s="2"/>
      <c r="AE13" s="48">
        <f t="shared" si="7"/>
        <v>29806.400000000001</v>
      </c>
      <c r="AF13" s="44"/>
      <c r="AG13" s="44">
        <v>117.5</v>
      </c>
      <c r="AH13" s="45"/>
      <c r="AI13" s="49">
        <f t="shared" si="8"/>
        <v>2525.6625000000004</v>
      </c>
      <c r="AJ13" s="45"/>
      <c r="AK13" s="45">
        <f t="shared" si="9"/>
        <v>32332.0625</v>
      </c>
      <c r="AL13" s="19"/>
      <c r="AM13" s="50"/>
      <c r="AN13" s="51"/>
      <c r="AO13" s="52"/>
    </row>
    <row r="14" spans="1:41" ht="15.75" thickBot="1">
      <c r="A14" s="2"/>
      <c r="B14" s="42"/>
      <c r="C14" s="260" t="s">
        <v>317</v>
      </c>
      <c r="D14" s="43" t="s">
        <v>138</v>
      </c>
      <c r="E14" s="44">
        <f t="shared" si="0"/>
        <v>73654.799999999988</v>
      </c>
      <c r="F14" s="45"/>
      <c r="G14" s="45">
        <f t="shared" si="1"/>
        <v>5635</v>
      </c>
      <c r="H14" s="45"/>
      <c r="I14" s="45">
        <f t="shared" si="2"/>
        <v>56</v>
      </c>
      <c r="J14" s="45"/>
      <c r="K14" s="44">
        <f t="shared" si="3"/>
        <v>306.90000000000003</v>
      </c>
      <c r="L14" s="45"/>
      <c r="M14" s="45">
        <f t="shared" ref="M14:M20" si="10">SUM(G14:K14)</f>
        <v>5997.9</v>
      </c>
      <c r="N14" s="45"/>
      <c r="O14" s="45">
        <f t="shared" si="4"/>
        <v>7481.8509443099274</v>
      </c>
      <c r="P14" s="45"/>
      <c r="Q14" s="45">
        <f t="shared" si="5"/>
        <v>2209.6439999999998</v>
      </c>
      <c r="R14" s="45"/>
      <c r="S14" s="45">
        <f t="shared" si="6"/>
        <v>2946.1919999999996</v>
      </c>
      <c r="T14" s="45"/>
      <c r="U14" s="45">
        <f>+U13</f>
        <v>453.52290556900732</v>
      </c>
      <c r="V14" s="45"/>
      <c r="W14" s="45">
        <f t="shared" ref="W14:W19" si="11">SUM(O14:U14)</f>
        <v>13091.209849878933</v>
      </c>
      <c r="X14" s="2"/>
      <c r="Y14" s="46">
        <v>1</v>
      </c>
      <c r="Z14" s="14"/>
      <c r="AA14" s="47">
        <v>3068.95</v>
      </c>
      <c r="AB14" s="38"/>
      <c r="AC14" s="26">
        <v>24</v>
      </c>
      <c r="AD14" s="2"/>
      <c r="AE14" s="48">
        <f t="shared" si="7"/>
        <v>73654.799999999988</v>
      </c>
      <c r="AF14" s="44"/>
      <c r="AG14" s="44">
        <v>0</v>
      </c>
      <c r="AH14" s="45"/>
      <c r="AI14" s="49">
        <f t="shared" si="8"/>
        <v>0</v>
      </c>
      <c r="AJ14" s="45"/>
      <c r="AK14" s="45">
        <f t="shared" si="9"/>
        <v>73654.799999999988</v>
      </c>
      <c r="AL14" s="19"/>
      <c r="AM14" s="50"/>
      <c r="AN14" s="51"/>
      <c r="AO14" s="52"/>
    </row>
    <row r="15" spans="1:41" ht="15.75" thickBot="1">
      <c r="A15" s="2"/>
      <c r="B15" s="42"/>
      <c r="C15" s="260" t="s">
        <v>317</v>
      </c>
      <c r="D15" s="43" t="s">
        <v>139</v>
      </c>
      <c r="E15" s="44">
        <f t="shared" si="0"/>
        <v>51470.21</v>
      </c>
      <c r="F15" s="45"/>
      <c r="G15" s="45">
        <f t="shared" si="1"/>
        <v>3937</v>
      </c>
      <c r="H15" s="45"/>
      <c r="I15" s="45">
        <f t="shared" si="2"/>
        <v>56</v>
      </c>
      <c r="J15" s="45"/>
      <c r="K15" s="44">
        <f t="shared" si="3"/>
        <v>306.90000000000003</v>
      </c>
      <c r="L15" s="45"/>
      <c r="M15" s="45">
        <f t="shared" si="10"/>
        <v>4299.8999999999996</v>
      </c>
      <c r="N15" s="45"/>
      <c r="O15" s="45">
        <f t="shared" si="4"/>
        <v>7481.8509443099274</v>
      </c>
      <c r="P15" s="45"/>
      <c r="Q15" s="45">
        <f t="shared" si="5"/>
        <v>1544.1062999999999</v>
      </c>
      <c r="R15" s="45"/>
      <c r="S15" s="45">
        <f t="shared" si="6"/>
        <v>2058.8083999999999</v>
      </c>
      <c r="T15" s="45"/>
      <c r="U15" s="45">
        <f t="shared" ref="U15:U21" si="12">+U14</f>
        <v>453.52290556900732</v>
      </c>
      <c r="V15" s="45"/>
      <c r="W15" s="45">
        <f t="shared" si="11"/>
        <v>11538.288549878935</v>
      </c>
      <c r="X15" s="2"/>
      <c r="Y15" s="46">
        <v>1</v>
      </c>
      <c r="Z15" s="14"/>
      <c r="AA15" s="53">
        <v>23.54</v>
      </c>
      <c r="AB15" s="41"/>
      <c r="AC15" s="26">
        <v>2080</v>
      </c>
      <c r="AD15" s="2"/>
      <c r="AE15" s="48">
        <f t="shared" si="7"/>
        <v>48963.199999999997</v>
      </c>
      <c r="AF15" s="44"/>
      <c r="AG15" s="44">
        <v>71</v>
      </c>
      <c r="AH15" s="45"/>
      <c r="AI15" s="49">
        <f t="shared" si="8"/>
        <v>2507.0099999999998</v>
      </c>
      <c r="AJ15" s="45"/>
      <c r="AK15" s="45">
        <f t="shared" si="9"/>
        <v>51470.21</v>
      </c>
      <c r="AL15" s="19"/>
      <c r="AM15" s="50"/>
      <c r="AN15" s="51"/>
      <c r="AO15" s="52"/>
    </row>
    <row r="16" spans="1:41" ht="15.75" thickBot="1">
      <c r="A16" s="2"/>
      <c r="B16" s="42"/>
      <c r="C16" s="260" t="s">
        <v>317</v>
      </c>
      <c r="D16" s="43" t="s">
        <v>137</v>
      </c>
      <c r="E16" s="44">
        <f t="shared" si="0"/>
        <v>34134.1</v>
      </c>
      <c r="F16" s="45"/>
      <c r="G16" s="45">
        <f t="shared" si="1"/>
        <v>2611</v>
      </c>
      <c r="H16" s="45"/>
      <c r="I16" s="45">
        <f t="shared" si="2"/>
        <v>56</v>
      </c>
      <c r="J16" s="45"/>
      <c r="K16" s="44">
        <f t="shared" si="3"/>
        <v>306.90000000000003</v>
      </c>
      <c r="L16" s="45"/>
      <c r="M16" s="45">
        <f t="shared" si="10"/>
        <v>2973.9</v>
      </c>
      <c r="N16" s="45"/>
      <c r="O16" s="45">
        <f t="shared" si="4"/>
        <v>7481.8509443099274</v>
      </c>
      <c r="P16" s="45"/>
      <c r="Q16" s="45">
        <f t="shared" si="5"/>
        <v>1024.0229999999999</v>
      </c>
      <c r="R16" s="45"/>
      <c r="S16" s="45">
        <f t="shared" si="6"/>
        <v>1365.364</v>
      </c>
      <c r="T16" s="45"/>
      <c r="U16" s="45">
        <f t="shared" si="12"/>
        <v>453.52290556900732</v>
      </c>
      <c r="V16" s="45"/>
      <c r="W16" s="45">
        <f t="shared" si="11"/>
        <v>10324.760849878934</v>
      </c>
      <c r="X16" s="2"/>
      <c r="Y16" s="46">
        <v>1</v>
      </c>
      <c r="Z16" s="14"/>
      <c r="AA16" s="53">
        <v>15.4</v>
      </c>
      <c r="AB16" s="41"/>
      <c r="AC16" s="26">
        <v>2080</v>
      </c>
      <c r="AD16" s="2"/>
      <c r="AE16" s="48">
        <f t="shared" si="7"/>
        <v>32032</v>
      </c>
      <c r="AF16" s="44"/>
      <c r="AG16" s="44">
        <v>91</v>
      </c>
      <c r="AH16" s="45"/>
      <c r="AI16" s="49">
        <f t="shared" si="8"/>
        <v>2102.1000000000004</v>
      </c>
      <c r="AJ16" s="45"/>
      <c r="AK16" s="45">
        <f t="shared" si="9"/>
        <v>34134.1</v>
      </c>
      <c r="AL16" s="19"/>
      <c r="AM16" s="50"/>
      <c r="AN16" s="51"/>
      <c r="AO16" s="52"/>
    </row>
    <row r="17" spans="1:41" ht="15.75" thickBot="1">
      <c r="A17" s="2"/>
      <c r="B17" s="42"/>
      <c r="C17" s="260" t="s">
        <v>317</v>
      </c>
      <c r="D17" s="43" t="s">
        <v>136</v>
      </c>
      <c r="E17" s="44">
        <f t="shared" si="0"/>
        <v>40127.425000000003</v>
      </c>
      <c r="F17" s="45"/>
      <c r="G17" s="45">
        <f t="shared" si="1"/>
        <v>3070</v>
      </c>
      <c r="H17" s="45"/>
      <c r="I17" s="45">
        <f t="shared" si="2"/>
        <v>56</v>
      </c>
      <c r="J17" s="45"/>
      <c r="K17" s="44">
        <f t="shared" si="3"/>
        <v>306.90000000000003</v>
      </c>
      <c r="L17" s="45"/>
      <c r="M17" s="45">
        <f t="shared" si="10"/>
        <v>3432.9</v>
      </c>
      <c r="N17" s="45"/>
      <c r="O17" s="45">
        <f t="shared" si="4"/>
        <v>7481.8509443099274</v>
      </c>
      <c r="P17" s="45"/>
      <c r="Q17" s="45">
        <f t="shared" si="5"/>
        <v>1203.82275</v>
      </c>
      <c r="R17" s="45"/>
      <c r="S17" s="45">
        <f t="shared" si="6"/>
        <v>1605.0970000000002</v>
      </c>
      <c r="T17" s="45"/>
      <c r="U17" s="45">
        <f t="shared" si="12"/>
        <v>453.52290556900732</v>
      </c>
      <c r="V17" s="45"/>
      <c r="W17" s="45">
        <f t="shared" si="11"/>
        <v>10744.293599878934</v>
      </c>
      <c r="X17" s="2"/>
      <c r="Y17" s="46">
        <v>1</v>
      </c>
      <c r="Z17" s="14"/>
      <c r="AA17" s="53">
        <v>18.46</v>
      </c>
      <c r="AB17" s="41"/>
      <c r="AC17" s="26">
        <v>2080</v>
      </c>
      <c r="AD17" s="2"/>
      <c r="AE17" s="48">
        <f t="shared" si="7"/>
        <v>38396.800000000003</v>
      </c>
      <c r="AF17" s="44"/>
      <c r="AG17" s="44">
        <v>62.5</v>
      </c>
      <c r="AH17" s="45"/>
      <c r="AI17" s="49">
        <f t="shared" si="8"/>
        <v>1730.625</v>
      </c>
      <c r="AJ17" s="45"/>
      <c r="AK17" s="45">
        <f t="shared" si="9"/>
        <v>40127.425000000003</v>
      </c>
      <c r="AL17" s="19"/>
      <c r="AM17" s="50"/>
      <c r="AN17" s="51"/>
      <c r="AO17" s="52"/>
    </row>
    <row r="18" spans="1:41" ht="15.75" thickBot="1">
      <c r="A18" s="2"/>
      <c r="B18" s="42"/>
      <c r="C18" s="260" t="s">
        <v>317</v>
      </c>
      <c r="D18" s="43" t="s">
        <v>137</v>
      </c>
      <c r="E18" s="44">
        <f t="shared" si="0"/>
        <v>26858.28</v>
      </c>
      <c r="F18" s="45"/>
      <c r="G18" s="45">
        <f t="shared" si="1"/>
        <v>2055</v>
      </c>
      <c r="H18" s="45"/>
      <c r="I18" s="45">
        <f t="shared" si="2"/>
        <v>56</v>
      </c>
      <c r="J18" s="45"/>
      <c r="K18" s="44">
        <f t="shared" si="3"/>
        <v>306.90000000000003</v>
      </c>
      <c r="L18" s="45"/>
      <c r="M18" s="45">
        <f t="shared" si="10"/>
        <v>2417.9</v>
      </c>
      <c r="N18" s="45"/>
      <c r="O18" s="45">
        <f t="shared" si="4"/>
        <v>7481.8509443099274</v>
      </c>
      <c r="P18" s="45"/>
      <c r="Q18" s="45">
        <f t="shared" si="5"/>
        <v>805.74839999999995</v>
      </c>
      <c r="R18" s="45"/>
      <c r="S18" s="45">
        <f t="shared" si="6"/>
        <v>1074.3312000000001</v>
      </c>
      <c r="T18" s="45"/>
      <c r="U18" s="45">
        <f t="shared" si="12"/>
        <v>453.52290556900732</v>
      </c>
      <c r="V18" s="45"/>
      <c r="W18" s="45">
        <f t="shared" si="11"/>
        <v>9815.4534498789344</v>
      </c>
      <c r="X18" s="2"/>
      <c r="Y18" s="46">
        <v>1</v>
      </c>
      <c r="Z18" s="14"/>
      <c r="AA18" s="53">
        <v>12.36</v>
      </c>
      <c r="AB18" s="41"/>
      <c r="AC18" s="26">
        <v>2080</v>
      </c>
      <c r="AD18" s="2"/>
      <c r="AE18" s="48">
        <f t="shared" si="7"/>
        <v>25708.799999999999</v>
      </c>
      <c r="AF18" s="44"/>
      <c r="AG18" s="44">
        <v>62</v>
      </c>
      <c r="AH18" s="45"/>
      <c r="AI18" s="49">
        <f t="shared" si="8"/>
        <v>1149.48</v>
      </c>
      <c r="AJ18" s="45"/>
      <c r="AK18" s="45">
        <f t="shared" si="9"/>
        <v>26858.28</v>
      </c>
      <c r="AL18" s="19"/>
      <c r="AM18" s="50"/>
      <c r="AN18" s="51"/>
      <c r="AO18" s="52"/>
    </row>
    <row r="19" spans="1:41" ht="15.75" thickBot="1">
      <c r="A19" s="2"/>
      <c r="B19" s="42"/>
      <c r="C19" s="260" t="s">
        <v>317</v>
      </c>
      <c r="D19" s="43" t="s">
        <v>137</v>
      </c>
      <c r="E19" s="44">
        <f t="shared" si="0"/>
        <v>33866.157500000001</v>
      </c>
      <c r="F19" s="45"/>
      <c r="G19" s="45">
        <f t="shared" si="1"/>
        <v>2591</v>
      </c>
      <c r="H19" s="45"/>
      <c r="I19" s="45">
        <f t="shared" si="2"/>
        <v>56</v>
      </c>
      <c r="J19" s="45"/>
      <c r="K19" s="44">
        <f t="shared" si="3"/>
        <v>306.90000000000003</v>
      </c>
      <c r="L19" s="45"/>
      <c r="M19" s="45">
        <f t="shared" si="10"/>
        <v>2953.9</v>
      </c>
      <c r="N19" s="45"/>
      <c r="O19" s="45">
        <f t="shared" si="4"/>
        <v>7481.8509443099274</v>
      </c>
      <c r="P19" s="45"/>
      <c r="Q19" s="45">
        <f t="shared" si="5"/>
        <v>1015.984725</v>
      </c>
      <c r="R19" s="45"/>
      <c r="S19" s="45">
        <f t="shared" si="6"/>
        <v>1354.6463000000001</v>
      </c>
      <c r="T19" s="45"/>
      <c r="U19" s="45">
        <f t="shared" si="12"/>
        <v>453.52290556900732</v>
      </c>
      <c r="V19" s="45"/>
      <c r="W19" s="45">
        <f t="shared" si="11"/>
        <v>10306.004874878934</v>
      </c>
      <c r="X19" s="2"/>
      <c r="Y19" s="46">
        <v>1</v>
      </c>
      <c r="Z19" s="14"/>
      <c r="AA19" s="53">
        <v>14.99</v>
      </c>
      <c r="AB19" s="41"/>
      <c r="AC19" s="26">
        <v>2080</v>
      </c>
      <c r="AD19" s="2"/>
      <c r="AE19" s="48">
        <f t="shared" si="7"/>
        <v>31179.200000000001</v>
      </c>
      <c r="AF19" s="44"/>
      <c r="AG19" s="44">
        <v>119.5</v>
      </c>
      <c r="AH19" s="45"/>
      <c r="AI19" s="49">
        <f t="shared" si="8"/>
        <v>2686.9575</v>
      </c>
      <c r="AJ19" s="45"/>
      <c r="AK19" s="45">
        <f t="shared" si="9"/>
        <v>33866.157500000001</v>
      </c>
      <c r="AL19" s="19"/>
      <c r="AM19" s="50"/>
      <c r="AN19" s="51"/>
      <c r="AO19" s="52"/>
    </row>
    <row r="20" spans="1:41" ht="15.75" thickBot="1">
      <c r="A20" s="2"/>
      <c r="B20" s="2"/>
      <c r="C20" s="260" t="s">
        <v>317</v>
      </c>
      <c r="D20" s="43" t="s">
        <v>136</v>
      </c>
      <c r="E20" s="44">
        <f t="shared" si="0"/>
        <v>42966.3</v>
      </c>
      <c r="F20" s="45"/>
      <c r="G20" s="45">
        <f t="shared" si="1"/>
        <v>3287</v>
      </c>
      <c r="H20" s="45"/>
      <c r="I20" s="45">
        <f t="shared" si="2"/>
        <v>56</v>
      </c>
      <c r="J20" s="45"/>
      <c r="K20" s="44">
        <f t="shared" si="3"/>
        <v>306.90000000000003</v>
      </c>
      <c r="L20" s="45"/>
      <c r="M20" s="45">
        <f t="shared" si="10"/>
        <v>3649.9</v>
      </c>
      <c r="N20" s="45"/>
      <c r="O20" s="45">
        <f t="shared" si="4"/>
        <v>7481.8509443099274</v>
      </c>
      <c r="P20" s="45"/>
      <c r="Q20" s="45">
        <f t="shared" si="5"/>
        <v>1288.989</v>
      </c>
      <c r="R20" s="45"/>
      <c r="S20" s="45">
        <f t="shared" si="6"/>
        <v>1718.652</v>
      </c>
      <c r="T20" s="45"/>
      <c r="U20" s="45">
        <f t="shared" si="12"/>
        <v>453.52290556900732</v>
      </c>
      <c r="V20" s="45"/>
      <c r="W20" s="45">
        <f>SUM(O20:U20)</f>
        <v>10943.014849878935</v>
      </c>
      <c r="X20" s="2"/>
      <c r="Y20" s="46">
        <v>1</v>
      </c>
      <c r="Z20" s="14"/>
      <c r="AA20" s="53">
        <v>17.940000000000001</v>
      </c>
      <c r="AB20" s="41"/>
      <c r="AC20" s="26">
        <v>2080</v>
      </c>
      <c r="AD20" s="41"/>
      <c r="AE20" s="48">
        <f t="shared" si="7"/>
        <v>37315.200000000004</v>
      </c>
      <c r="AF20" s="44"/>
      <c r="AG20" s="44">
        <v>210</v>
      </c>
      <c r="AH20" s="45"/>
      <c r="AI20" s="49">
        <f t="shared" si="8"/>
        <v>5651.1</v>
      </c>
      <c r="AJ20" s="44"/>
      <c r="AK20" s="45">
        <f t="shared" si="9"/>
        <v>42966.3</v>
      </c>
      <c r="AL20" s="19"/>
      <c r="AM20" s="50"/>
      <c r="AN20" s="51"/>
      <c r="AO20" s="29"/>
    </row>
    <row r="21" spans="1:41" ht="15.75" thickBot="1">
      <c r="A21" s="2"/>
      <c r="B21" s="2"/>
      <c r="C21" s="260" t="s">
        <v>317</v>
      </c>
      <c r="D21" s="43" t="s">
        <v>140</v>
      </c>
      <c r="E21" s="44">
        <f t="shared" ref="E21" si="13">AK21*1.03</f>
        <v>38883.308550000002</v>
      </c>
      <c r="F21" s="45"/>
      <c r="G21" s="45">
        <f t="shared" si="1"/>
        <v>2975</v>
      </c>
      <c r="H21" s="45"/>
      <c r="I21" s="45">
        <f t="shared" si="2"/>
        <v>56</v>
      </c>
      <c r="J21" s="45"/>
      <c r="K21" s="44">
        <f t="shared" si="3"/>
        <v>306.90000000000003</v>
      </c>
      <c r="L21" s="45"/>
      <c r="M21" s="45">
        <f>SUM(G21:K21)</f>
        <v>3337.9</v>
      </c>
      <c r="N21" s="45"/>
      <c r="O21" s="45">
        <f t="shared" si="4"/>
        <v>7481.8509443099274</v>
      </c>
      <c r="P21" s="45"/>
      <c r="Q21" s="45">
        <f>E21*0.03</f>
        <v>1166.4992565</v>
      </c>
      <c r="R21" s="45"/>
      <c r="S21" s="45">
        <f>E21*0.04</f>
        <v>1555.3323420000002</v>
      </c>
      <c r="T21" s="45"/>
      <c r="U21" s="45">
        <f t="shared" si="12"/>
        <v>453.52290556900732</v>
      </c>
      <c r="V21" s="45"/>
      <c r="W21" s="45">
        <f>SUM(O21:U21)</f>
        <v>10657.205448378934</v>
      </c>
      <c r="X21" s="2"/>
      <c r="Y21" s="46">
        <v>1</v>
      </c>
      <c r="Z21" s="14"/>
      <c r="AA21" s="53">
        <v>16.98</v>
      </c>
      <c r="AB21" s="41"/>
      <c r="AC21" s="26">
        <v>2080</v>
      </c>
      <c r="AD21" s="41"/>
      <c r="AE21" s="48">
        <f t="shared" si="7"/>
        <v>35318.400000000001</v>
      </c>
      <c r="AF21" s="44"/>
      <c r="AG21" s="44">
        <v>95.5</v>
      </c>
      <c r="AH21" s="45"/>
      <c r="AI21" s="49">
        <f t="shared" si="8"/>
        <v>2432.3850000000002</v>
      </c>
      <c r="AJ21" s="44"/>
      <c r="AK21" s="45">
        <f t="shared" si="9"/>
        <v>37750.785000000003</v>
      </c>
      <c r="AL21" s="19"/>
      <c r="AM21" s="50"/>
      <c r="AN21" s="51"/>
      <c r="AO21" s="29"/>
    </row>
    <row r="22" spans="1:41" ht="15">
      <c r="A22" s="2"/>
      <c r="B22" s="2"/>
      <c r="C22" s="43"/>
      <c r="D22" s="43"/>
      <c r="E22" s="44"/>
      <c r="F22" s="45"/>
      <c r="G22" s="45"/>
      <c r="H22" s="45"/>
      <c r="I22" s="45"/>
      <c r="J22" s="45"/>
      <c r="K22" s="45"/>
      <c r="L22" s="45"/>
      <c r="M22" s="45"/>
      <c r="N22" s="45"/>
      <c r="O22" s="45"/>
      <c r="P22" s="45"/>
      <c r="Q22" s="45"/>
      <c r="R22" s="45"/>
      <c r="S22" s="45"/>
      <c r="T22" s="45"/>
      <c r="U22" s="45"/>
      <c r="V22" s="45"/>
      <c r="W22" s="45"/>
      <c r="X22" s="2"/>
      <c r="Y22" s="14"/>
      <c r="Z22" s="14"/>
      <c r="AA22" s="53"/>
      <c r="AB22" s="41"/>
      <c r="AC22" s="28"/>
      <c r="AD22" s="41"/>
      <c r="AE22" s="45"/>
      <c r="AF22" s="45"/>
      <c r="AG22" s="45"/>
      <c r="AH22" s="45"/>
      <c r="AI22" s="44"/>
      <c r="AJ22" s="44"/>
      <c r="AK22" s="44"/>
      <c r="AL22" s="3"/>
      <c r="AM22" s="54"/>
      <c r="AN22" s="51"/>
      <c r="AO22" s="29"/>
    </row>
    <row r="23" spans="1:41" ht="15.75" thickBot="1">
      <c r="A23" s="25"/>
      <c r="B23" s="37" t="s">
        <v>34</v>
      </c>
      <c r="C23" s="25"/>
      <c r="D23" s="25"/>
      <c r="E23" s="44"/>
      <c r="F23" s="44"/>
      <c r="G23" s="44"/>
      <c r="H23" s="44"/>
      <c r="I23" s="44"/>
      <c r="J23" s="44"/>
      <c r="K23" s="45"/>
      <c r="L23" s="44"/>
      <c r="M23" s="44"/>
      <c r="N23" s="44"/>
      <c r="O23" s="44"/>
      <c r="P23" s="44"/>
      <c r="Q23" s="45"/>
      <c r="R23" s="44"/>
      <c r="S23" s="44"/>
      <c r="T23" s="44"/>
      <c r="U23" s="44"/>
      <c r="V23" s="44"/>
      <c r="W23" s="45"/>
      <c r="X23" s="25"/>
      <c r="Y23" s="14"/>
      <c r="Z23" s="14"/>
      <c r="AA23" s="53"/>
      <c r="AB23" s="38"/>
      <c r="AC23" s="22"/>
      <c r="AD23" s="38"/>
      <c r="AE23" s="44"/>
      <c r="AF23" s="44"/>
      <c r="AG23" s="44"/>
      <c r="AH23" s="44"/>
      <c r="AI23" s="44"/>
      <c r="AJ23" s="44"/>
      <c r="AK23" s="44"/>
      <c r="AL23" s="3"/>
      <c r="AM23" s="54"/>
      <c r="AN23" s="51"/>
      <c r="AO23" s="29"/>
    </row>
    <row r="24" spans="1:41" ht="15.75" thickBot="1">
      <c r="A24" s="25"/>
      <c r="B24" s="37"/>
      <c r="C24" s="260" t="s">
        <v>317</v>
      </c>
      <c r="D24" s="43" t="s">
        <v>141</v>
      </c>
      <c r="E24" s="44">
        <f>AK24</f>
        <v>124819.20000000001</v>
      </c>
      <c r="F24" s="44"/>
      <c r="G24" s="45">
        <f>+ROUND((IF(E24&gt;=113700,113700*0.062,E24*0.062)+(E24*0.0145)),0)</f>
        <v>8859</v>
      </c>
      <c r="H24" s="45"/>
      <c r="I24" s="45">
        <f>ROUND(7000*0.008,0)</f>
        <v>56</v>
      </c>
      <c r="J24" s="45"/>
      <c r="K24" s="44">
        <f>IF(E24&lt;=9300,E24*0.033,9300*0.033)</f>
        <v>306.90000000000003</v>
      </c>
      <c r="L24" s="45"/>
      <c r="M24" s="45">
        <f>SUM(G24:K24)</f>
        <v>9221.9</v>
      </c>
      <c r="N24" s="45"/>
      <c r="O24" s="45">
        <f>+O21</f>
        <v>7481.8509443099274</v>
      </c>
      <c r="P24" s="45"/>
      <c r="Q24" s="45">
        <f>E24*0.03</f>
        <v>3744.576</v>
      </c>
      <c r="R24" s="45"/>
      <c r="S24" s="45">
        <f>E24*0.04</f>
        <v>4992.7680000000009</v>
      </c>
      <c r="T24" s="45"/>
      <c r="U24" s="45">
        <f>+U21</f>
        <v>453.52290556900732</v>
      </c>
      <c r="V24" s="45"/>
      <c r="W24" s="45">
        <f>SUM(O24:U24)</f>
        <v>16672.717849878936</v>
      </c>
      <c r="X24" s="25"/>
      <c r="Y24" s="46">
        <f>+'[5]Input Schedule'!D16</f>
        <v>0.21677963406806305</v>
      </c>
      <c r="Z24" s="14"/>
      <c r="AA24" s="53">
        <v>5200.8</v>
      </c>
      <c r="AB24" s="38"/>
      <c r="AC24" s="22">
        <v>24</v>
      </c>
      <c r="AD24" s="38"/>
      <c r="AE24" s="48">
        <f>AA24*AC24</f>
        <v>124819.20000000001</v>
      </c>
      <c r="AF24" s="44"/>
      <c r="AG24" s="44"/>
      <c r="AH24" s="44"/>
      <c r="AI24" s="44"/>
      <c r="AJ24" s="44"/>
      <c r="AK24" s="45">
        <f t="shared" ref="AK24:AK28" si="14">AI24+AE24</f>
        <v>124819.20000000001</v>
      </c>
      <c r="AL24" s="3"/>
      <c r="AM24" s="3"/>
      <c r="AN24" s="25"/>
      <c r="AO24" s="29"/>
    </row>
    <row r="25" spans="1:41" ht="15.75" thickBot="1">
      <c r="A25" s="2"/>
      <c r="B25" s="42"/>
      <c r="C25" s="260" t="s">
        <v>317</v>
      </c>
      <c r="D25" s="43" t="s">
        <v>142</v>
      </c>
      <c r="E25" s="44">
        <f>AK25</f>
        <v>184997.52</v>
      </c>
      <c r="F25" s="45"/>
      <c r="G25" s="45">
        <f>+ROUND((IF(E25&gt;=113700,113700*0.062,E25*0.062)+(E25*0.0145)),0)</f>
        <v>9732</v>
      </c>
      <c r="H25" s="45"/>
      <c r="I25" s="45">
        <f>ROUND(7000*0.008,0)</f>
        <v>56</v>
      </c>
      <c r="J25" s="45"/>
      <c r="K25" s="44">
        <f>IF(E25&lt;=9300,E25*0.033,9300*0.033)</f>
        <v>306.90000000000003</v>
      </c>
      <c r="L25" s="45"/>
      <c r="M25" s="45">
        <f>SUM(G25:K25)</f>
        <v>10094.9</v>
      </c>
      <c r="N25" s="45"/>
      <c r="O25" s="45">
        <f>O11</f>
        <v>7481.8509443099274</v>
      </c>
      <c r="P25" s="45"/>
      <c r="Q25" s="45">
        <f>E25*0.03</f>
        <v>5549.9255999999996</v>
      </c>
      <c r="R25" s="45"/>
      <c r="S25" s="45">
        <f>E25*0.04</f>
        <v>7399.9007999999994</v>
      </c>
      <c r="T25" s="45"/>
      <c r="U25" s="45">
        <f>U11</f>
        <v>453.52290556900732</v>
      </c>
      <c r="V25" s="45"/>
      <c r="W25" s="45">
        <f>SUM(O25:U25)</f>
        <v>20885.200249878933</v>
      </c>
      <c r="X25" s="2"/>
      <c r="Y25" s="46">
        <f>+'[5]Input Schedule'!$D$15</f>
        <v>6.9774677565532461E-2</v>
      </c>
      <c r="Z25" s="14"/>
      <c r="AA25" s="47">
        <v>7708.23</v>
      </c>
      <c r="AB25" s="38"/>
      <c r="AC25" s="26">
        <v>24</v>
      </c>
      <c r="AD25" s="2"/>
      <c r="AE25" s="48">
        <f>AA25*AC25</f>
        <v>184997.52</v>
      </c>
      <c r="AF25" s="44"/>
      <c r="AG25" s="44"/>
      <c r="AH25" s="45"/>
      <c r="AI25" s="49"/>
      <c r="AJ25" s="45"/>
      <c r="AK25" s="45">
        <f t="shared" si="14"/>
        <v>184997.52</v>
      </c>
      <c r="AL25" s="19"/>
      <c r="AM25" s="20"/>
      <c r="AN25" s="31"/>
      <c r="AO25" s="52"/>
    </row>
    <row r="26" spans="1:41" ht="15.75" thickBot="1">
      <c r="A26" s="2"/>
      <c r="B26" s="42"/>
      <c r="C26" s="260" t="s">
        <v>317</v>
      </c>
      <c r="D26" s="43" t="s">
        <v>143</v>
      </c>
      <c r="E26" s="44">
        <f>AK26</f>
        <v>69913.200000000012</v>
      </c>
      <c r="F26" s="45"/>
      <c r="G26" s="45">
        <f>+ROUND((IF(E26&gt;=113700,113700*0.062,E26*0.062)+(E26*0.0145)),0)</f>
        <v>5348</v>
      </c>
      <c r="H26" s="45"/>
      <c r="I26" s="45">
        <f>ROUND(7000*0.008,0)</f>
        <v>56</v>
      </c>
      <c r="J26" s="45"/>
      <c r="K26" s="44">
        <f>IF(E26&lt;=9300,E26*0.033,9300*0.033)</f>
        <v>306.90000000000003</v>
      </c>
      <c r="L26" s="45"/>
      <c r="M26" s="45">
        <f>SUM(G26:K26)</f>
        <v>5710.9</v>
      </c>
      <c r="N26" s="45"/>
      <c r="O26" s="45">
        <f>O12</f>
        <v>7481.8509443099274</v>
      </c>
      <c r="P26" s="45"/>
      <c r="Q26" s="45">
        <f>E26*0.03</f>
        <v>2097.3960000000002</v>
      </c>
      <c r="R26" s="45"/>
      <c r="S26" s="45">
        <f>E26*0.04</f>
        <v>2796.5280000000007</v>
      </c>
      <c r="T26" s="45"/>
      <c r="U26" s="45">
        <f>+U25</f>
        <v>453.52290556900732</v>
      </c>
      <c r="V26" s="45"/>
      <c r="W26" s="45">
        <f>SUM(O26:U26)</f>
        <v>12829.297849878934</v>
      </c>
      <c r="X26" s="2"/>
      <c r="Y26" s="46">
        <f>+'[5]Input Schedule'!$D$15</f>
        <v>6.9774677565532461E-2</v>
      </c>
      <c r="Z26" s="14"/>
      <c r="AA26" s="47">
        <v>2913.05</v>
      </c>
      <c r="AB26" s="38"/>
      <c r="AC26" s="26">
        <v>24</v>
      </c>
      <c r="AD26" s="2"/>
      <c r="AE26" s="48">
        <f>AA26*AC26</f>
        <v>69913.200000000012</v>
      </c>
      <c r="AF26" s="44"/>
      <c r="AG26" s="44"/>
      <c r="AH26" s="45"/>
      <c r="AI26" s="49"/>
      <c r="AJ26" s="45"/>
      <c r="AK26" s="45">
        <f t="shared" si="14"/>
        <v>69913.200000000012</v>
      </c>
      <c r="AL26" s="19"/>
      <c r="AM26" s="20"/>
      <c r="AN26" s="31"/>
      <c r="AO26" s="42"/>
    </row>
    <row r="27" spans="1:41" ht="15.75" thickBot="1">
      <c r="A27" s="2"/>
      <c r="B27" s="42"/>
      <c r="C27" s="260" t="s">
        <v>317</v>
      </c>
      <c r="D27" s="43" t="s">
        <v>144</v>
      </c>
      <c r="E27" s="44">
        <f>AK27</f>
        <v>72407.040000000008</v>
      </c>
      <c r="F27" s="45"/>
      <c r="G27" s="45">
        <f>+ROUND((IF(E27&gt;=113700,113700*0.062,E27*0.062)+(E27*0.0145)),0)</f>
        <v>5539</v>
      </c>
      <c r="H27" s="45"/>
      <c r="I27" s="45">
        <f>ROUND(7000*0.008,0)</f>
        <v>56</v>
      </c>
      <c r="J27" s="45"/>
      <c r="K27" s="44">
        <f>IF(E27&lt;=9300,E27*0.033,9300*0.033)</f>
        <v>306.90000000000003</v>
      </c>
      <c r="L27" s="45"/>
      <c r="M27" s="45">
        <f>SUM(G27:K27)</f>
        <v>5901.9</v>
      </c>
      <c r="N27" s="45"/>
      <c r="O27" s="45">
        <f>O14</f>
        <v>7481.8509443099274</v>
      </c>
      <c r="P27" s="45"/>
      <c r="Q27" s="45">
        <f>E27*0.03</f>
        <v>2172.2112000000002</v>
      </c>
      <c r="R27" s="45"/>
      <c r="S27" s="45">
        <f>E27*0.04</f>
        <v>2896.2816000000003</v>
      </c>
      <c r="T27" s="45"/>
      <c r="U27" s="45">
        <f>+U26</f>
        <v>453.52290556900732</v>
      </c>
      <c r="V27" s="45"/>
      <c r="W27" s="45">
        <f>SUM(O27:U27)</f>
        <v>13003.866649878935</v>
      </c>
      <c r="X27" s="2"/>
      <c r="Y27" s="46">
        <f>+'[5]Input Schedule'!$D$15</f>
        <v>6.9774677565532461E-2</v>
      </c>
      <c r="Z27" s="14"/>
      <c r="AA27" s="47">
        <v>3016.96</v>
      </c>
      <c r="AB27" s="38"/>
      <c r="AC27" s="26">
        <v>24</v>
      </c>
      <c r="AD27" s="2"/>
      <c r="AE27" s="48">
        <f>AA27*AC27</f>
        <v>72407.040000000008</v>
      </c>
      <c r="AF27" s="44"/>
      <c r="AG27" s="44"/>
      <c r="AH27" s="45"/>
      <c r="AI27" s="49"/>
      <c r="AJ27" s="45"/>
      <c r="AK27" s="45">
        <f t="shared" si="14"/>
        <v>72407.040000000008</v>
      </c>
      <c r="AL27" s="19"/>
      <c r="AM27" s="20"/>
      <c r="AN27" s="31"/>
      <c r="AO27" s="42"/>
    </row>
    <row r="28" spans="1:41" ht="15.75" thickBot="1">
      <c r="A28" s="2"/>
      <c r="B28" s="2"/>
      <c r="C28" s="260" t="s">
        <v>317</v>
      </c>
      <c r="D28" s="43" t="s">
        <v>145</v>
      </c>
      <c r="E28" s="44">
        <f>AK28</f>
        <v>60864.479999999996</v>
      </c>
      <c r="F28" s="45"/>
      <c r="G28" s="45">
        <f>+ROUND((IF(E28&gt;=113700,113700*0.062,E28*0.062)+(E28*0.0145)),0)</f>
        <v>4656</v>
      </c>
      <c r="H28" s="45"/>
      <c r="I28" s="45">
        <f>ROUND(7000*0.008,0)</f>
        <v>56</v>
      </c>
      <c r="J28" s="45"/>
      <c r="K28" s="44">
        <f>IF(E28&lt;=9300,E28*0.033,9300*0.033)</f>
        <v>306.90000000000003</v>
      </c>
      <c r="L28" s="45"/>
      <c r="M28" s="45">
        <f>SUM(G28:K28)</f>
        <v>5018.8999999999996</v>
      </c>
      <c r="N28" s="45"/>
      <c r="O28" s="45">
        <f>O15</f>
        <v>7481.8509443099274</v>
      </c>
      <c r="P28" s="45"/>
      <c r="Q28" s="45">
        <f>E28*0.03</f>
        <v>1825.9343999999999</v>
      </c>
      <c r="R28" s="45"/>
      <c r="S28" s="45">
        <f>E28*0.04</f>
        <v>2434.5791999999997</v>
      </c>
      <c r="T28" s="45"/>
      <c r="U28" s="45">
        <f>U12</f>
        <v>453.52290556900732</v>
      </c>
      <c r="V28" s="45"/>
      <c r="W28" s="45">
        <f>SUM(O28:U28)</f>
        <v>12195.887449878934</v>
      </c>
      <c r="X28" s="2"/>
      <c r="Y28" s="46">
        <f>+'[5]Input Schedule'!$D$15</f>
        <v>6.9774677565532461E-2</v>
      </c>
      <c r="Z28" s="25"/>
      <c r="AA28" s="55">
        <v>2536.02</v>
      </c>
      <c r="AB28" s="2"/>
      <c r="AC28" s="26">
        <v>24</v>
      </c>
      <c r="AD28" s="2"/>
      <c r="AE28" s="48">
        <f>AA28*AC28</f>
        <v>60864.479999999996</v>
      </c>
      <c r="AF28" s="44"/>
      <c r="AG28" s="44"/>
      <c r="AH28" s="2"/>
      <c r="AI28" s="56"/>
      <c r="AJ28" s="2"/>
      <c r="AK28" s="57">
        <f t="shared" si="14"/>
        <v>60864.479999999996</v>
      </c>
      <c r="AL28" s="19"/>
      <c r="AM28" s="2"/>
      <c r="AN28" s="2"/>
      <c r="AO28" s="11"/>
    </row>
    <row r="29" spans="1:41" ht="15">
      <c r="A29" s="2"/>
      <c r="B29" s="2"/>
      <c r="C29" s="2"/>
      <c r="D29" s="2"/>
      <c r="E29" s="44"/>
      <c r="F29" s="45"/>
      <c r="G29" s="58"/>
      <c r="H29" s="45"/>
      <c r="I29" s="58"/>
      <c r="J29" s="45"/>
      <c r="K29" s="58"/>
      <c r="L29" s="45"/>
      <c r="M29" s="58"/>
      <c r="N29" s="45"/>
      <c r="O29" s="58"/>
      <c r="P29" s="45"/>
      <c r="Q29" s="58"/>
      <c r="R29" s="45"/>
      <c r="S29" s="58"/>
      <c r="T29" s="45"/>
      <c r="U29" s="58"/>
      <c r="V29" s="45"/>
      <c r="W29" s="58"/>
      <c r="X29" s="25"/>
      <c r="Y29" s="25"/>
      <c r="Z29" s="25"/>
      <c r="AA29" s="47"/>
      <c r="AB29" s="38"/>
      <c r="AC29" s="22"/>
      <c r="AD29" s="41"/>
      <c r="AE29" s="45"/>
      <c r="AF29" s="45"/>
      <c r="AG29" s="45"/>
      <c r="AH29" s="45"/>
      <c r="AI29" s="44"/>
      <c r="AJ29" s="44"/>
      <c r="AK29" s="44"/>
      <c r="AL29" s="37"/>
      <c r="AM29" s="25"/>
      <c r="AN29" s="2"/>
      <c r="AO29" s="11"/>
    </row>
    <row r="30" spans="1:41" ht="15.75" thickBot="1">
      <c r="A30" s="2"/>
      <c r="B30" s="4" t="s">
        <v>35</v>
      </c>
      <c r="C30" s="2"/>
      <c r="D30" s="2"/>
      <c r="E30" s="59">
        <f>SUM(E11:E28)</f>
        <v>977956.96354999999</v>
      </c>
      <c r="F30" s="45"/>
      <c r="G30" s="59">
        <f>SUM(G11:G28)</f>
        <v>69704</v>
      </c>
      <c r="H30" s="45"/>
      <c r="I30" s="59">
        <f>SUM(I11:I28)</f>
        <v>896</v>
      </c>
      <c r="J30" s="45"/>
      <c r="K30" s="59">
        <f>SUM(K11:K28)</f>
        <v>4910.3999999999996</v>
      </c>
      <c r="L30" s="45"/>
      <c r="M30" s="59">
        <f>SUM(M11:M28)</f>
        <v>75510.400000000009</v>
      </c>
      <c r="N30" s="45"/>
      <c r="O30" s="59">
        <f>SUM(O11:O28)</f>
        <v>119709.61510895887</v>
      </c>
      <c r="P30" s="45"/>
      <c r="Q30" s="59">
        <f>SUM(Q11:Q28)</f>
        <v>29338.708906499996</v>
      </c>
      <c r="R30" s="45"/>
      <c r="S30" s="59">
        <f>SUM(S11:S28)</f>
        <v>39118.278542</v>
      </c>
      <c r="T30" s="45"/>
      <c r="U30" s="59">
        <f>SUM(U11:U28)</f>
        <v>7256.3664891041153</v>
      </c>
      <c r="V30" s="45"/>
      <c r="W30" s="59">
        <f>SUM(W11:W28)</f>
        <v>195422.96904656294</v>
      </c>
      <c r="X30" s="25"/>
      <c r="Y30" s="25"/>
      <c r="Z30" s="25"/>
      <c r="AA30" s="25"/>
      <c r="AB30" s="38"/>
      <c r="AC30" s="25"/>
      <c r="AD30" s="41"/>
      <c r="AE30" s="59">
        <f>SUM(AE11:AE28)</f>
        <v>948243.44</v>
      </c>
      <c r="AF30" s="44"/>
      <c r="AG30" s="44"/>
      <c r="AH30" s="45"/>
      <c r="AI30" s="59">
        <f>SUM(AI11:AI28)</f>
        <v>28581.000000000007</v>
      </c>
      <c r="AJ30" s="44"/>
      <c r="AK30" s="59">
        <f>SUM(AK11:AK28)</f>
        <v>976824.44</v>
      </c>
      <c r="AL30" s="3"/>
      <c r="AM30" s="2"/>
      <c r="AN30" s="2"/>
      <c r="AO30" s="11"/>
    </row>
    <row r="31" spans="1:41" ht="15.75" thickTop="1">
      <c r="A31" s="2"/>
      <c r="B31" s="4"/>
      <c r="C31" s="2"/>
      <c r="D31" s="2"/>
      <c r="E31" s="60"/>
      <c r="F31" s="45"/>
      <c r="G31" s="44"/>
      <c r="H31" s="45"/>
      <c r="I31" s="44"/>
      <c r="J31" s="45"/>
      <c r="K31" s="44"/>
      <c r="L31" s="45"/>
      <c r="M31" s="44"/>
      <c r="N31" s="45"/>
      <c r="O31" s="44"/>
      <c r="P31" s="45"/>
      <c r="Q31" s="44"/>
      <c r="R31" s="45"/>
      <c r="S31" s="44"/>
      <c r="T31" s="45"/>
      <c r="U31" s="44"/>
      <c r="V31" s="45"/>
      <c r="W31" s="44"/>
      <c r="X31" s="25"/>
      <c r="Y31" s="25"/>
      <c r="Z31" s="25"/>
      <c r="AA31" s="2"/>
      <c r="AB31" s="2"/>
      <c r="AC31" s="2"/>
      <c r="AD31" s="2"/>
      <c r="AE31" s="45"/>
      <c r="AF31" s="45"/>
      <c r="AG31" s="45"/>
      <c r="AH31" s="45"/>
      <c r="AI31" s="45"/>
      <c r="AJ31" s="45"/>
      <c r="AK31" s="60"/>
      <c r="AL31" s="61"/>
      <c r="AM31" s="61"/>
      <c r="AN31" s="2"/>
      <c r="AO31" s="11"/>
    </row>
    <row r="32" spans="1:41" ht="15">
      <c r="A32" s="2"/>
      <c r="B32" s="25"/>
      <c r="C32" s="25"/>
      <c r="D32" s="25"/>
      <c r="E32" s="44"/>
      <c r="F32" s="44"/>
      <c r="G32" s="44"/>
      <c r="H32" s="44"/>
      <c r="I32" s="44"/>
      <c r="J32" s="44"/>
      <c r="K32" s="44"/>
      <c r="L32" s="44"/>
      <c r="M32" s="44"/>
      <c r="N32" s="44"/>
      <c r="O32" s="44"/>
      <c r="P32" s="44"/>
      <c r="Q32" s="44"/>
      <c r="R32" s="44"/>
      <c r="S32" s="44"/>
      <c r="T32" s="44"/>
      <c r="U32" s="44"/>
      <c r="V32" s="44"/>
      <c r="W32" s="44"/>
      <c r="X32" s="25"/>
      <c r="Y32" s="25"/>
      <c r="Z32" s="25"/>
      <c r="AA32" s="25"/>
      <c r="AB32" s="25"/>
      <c r="AC32" s="25"/>
      <c r="AD32" s="25"/>
      <c r="AE32" s="44"/>
      <c r="AF32" s="44"/>
      <c r="AG32" s="44"/>
      <c r="AH32" s="44"/>
      <c r="AI32" s="44"/>
      <c r="AJ32" s="44"/>
      <c r="AK32" s="44"/>
      <c r="AL32" s="2"/>
      <c r="AM32" s="2"/>
      <c r="AN32" s="2"/>
      <c r="AO32" s="25"/>
    </row>
    <row r="33" spans="1:41" ht="15">
      <c r="A33" s="2"/>
      <c r="B33" s="37" t="s">
        <v>36</v>
      </c>
      <c r="C33" s="25"/>
      <c r="D33" s="25"/>
      <c r="E33" s="44"/>
      <c r="F33" s="44"/>
      <c r="G33" s="44"/>
      <c r="H33" s="44"/>
      <c r="I33" s="44"/>
      <c r="J33" s="44"/>
      <c r="K33" s="44"/>
      <c r="L33" s="44"/>
      <c r="M33" s="44"/>
      <c r="N33" s="44"/>
      <c r="O33" s="44"/>
      <c r="P33" s="44"/>
      <c r="Q33" s="44"/>
      <c r="R33" s="44"/>
      <c r="S33" s="44"/>
      <c r="T33" s="44"/>
      <c r="U33" s="44"/>
      <c r="V33" s="44"/>
      <c r="W33" s="44"/>
      <c r="X33" s="25"/>
      <c r="Y33" s="25"/>
      <c r="Z33" s="25"/>
      <c r="AA33" s="25"/>
      <c r="AB33" s="25"/>
      <c r="AC33" s="25"/>
      <c r="AD33" s="25"/>
      <c r="AE33" s="44"/>
      <c r="AF33" s="44"/>
      <c r="AG33" s="44"/>
      <c r="AH33" s="44"/>
      <c r="AI33" s="44"/>
      <c r="AJ33" s="44"/>
      <c r="AK33" s="44"/>
      <c r="AL33" s="2"/>
      <c r="AM33" s="2"/>
      <c r="AN33" s="2"/>
      <c r="AO33" s="11"/>
    </row>
    <row r="34" spans="1:41" ht="15">
      <c r="A34" s="2"/>
      <c r="B34" s="37"/>
      <c r="C34" s="25"/>
      <c r="D34" s="25"/>
      <c r="E34" s="44"/>
      <c r="F34" s="44"/>
      <c r="G34" s="44"/>
      <c r="H34" s="44"/>
      <c r="I34" s="44"/>
      <c r="J34" s="44"/>
      <c r="K34" s="44"/>
      <c r="L34" s="44"/>
      <c r="M34" s="44"/>
      <c r="N34" s="44"/>
      <c r="O34" s="44"/>
      <c r="P34" s="44"/>
      <c r="Q34" s="44"/>
      <c r="R34" s="44"/>
      <c r="S34" s="44"/>
      <c r="T34" s="44"/>
      <c r="U34" s="44"/>
      <c r="V34" s="44"/>
      <c r="W34" s="44"/>
      <c r="X34" s="25"/>
      <c r="Y34" s="25"/>
      <c r="Z34" s="25"/>
      <c r="AA34" s="25"/>
      <c r="AB34" s="25"/>
      <c r="AC34" s="25"/>
      <c r="AD34" s="25"/>
      <c r="AE34" s="44"/>
      <c r="AF34" s="44"/>
      <c r="AG34" s="44"/>
      <c r="AH34" s="44"/>
      <c r="AI34" s="44"/>
      <c r="AJ34" s="44"/>
      <c r="AK34" s="44"/>
      <c r="AL34" s="2"/>
      <c r="AM34" s="2"/>
      <c r="AN34" s="2"/>
      <c r="AO34" s="11"/>
    </row>
    <row r="35" spans="1:41" ht="15">
      <c r="A35" s="2"/>
      <c r="B35" s="260" t="s">
        <v>317</v>
      </c>
      <c r="C35" s="2"/>
      <c r="D35" s="43" t="s">
        <v>135</v>
      </c>
      <c r="E35" s="44">
        <f>E11*Y11</f>
        <v>50756.05</v>
      </c>
      <c r="F35" s="44"/>
      <c r="G35" s="44">
        <f>$Y11*G11</f>
        <v>3883</v>
      </c>
      <c r="H35" s="44"/>
      <c r="I35" s="44">
        <f>$Y11*I11</f>
        <v>56</v>
      </c>
      <c r="J35" s="44"/>
      <c r="K35" s="44">
        <f>$Y11*K11</f>
        <v>306.90000000000003</v>
      </c>
      <c r="L35" s="44"/>
      <c r="M35" s="44">
        <f>SUM(G35:K35)</f>
        <v>4245.8999999999996</v>
      </c>
      <c r="N35" s="44"/>
      <c r="O35" s="44">
        <f>$Y11*O11</f>
        <v>7481.8509443099274</v>
      </c>
      <c r="P35" s="44"/>
      <c r="Q35" s="45">
        <f>$Y11*Q11</f>
        <v>1522.6815000000001</v>
      </c>
      <c r="R35" s="44"/>
      <c r="S35" s="44">
        <f>$Y11*S11</f>
        <v>2030.2420000000002</v>
      </c>
      <c r="T35" s="44"/>
      <c r="U35" s="44">
        <f>$Y11*U11</f>
        <v>453.52290556900732</v>
      </c>
      <c r="V35" s="44"/>
      <c r="W35" s="45">
        <f>SUM(O35:U35)</f>
        <v>11488.297349878934</v>
      </c>
      <c r="X35" s="25"/>
      <c r="Y35" s="25"/>
      <c r="Z35" s="25"/>
      <c r="AA35" s="25"/>
      <c r="AB35" s="25"/>
      <c r="AC35" s="25"/>
      <c r="AD35" s="25"/>
      <c r="AE35" s="44"/>
      <c r="AF35" s="44"/>
      <c r="AG35" s="44"/>
      <c r="AH35" s="44"/>
      <c r="AI35" s="44"/>
      <c r="AJ35" s="44"/>
      <c r="AK35" s="44"/>
      <c r="AL35" s="2"/>
      <c r="AM35" s="2"/>
      <c r="AN35" s="2"/>
      <c r="AO35" s="11"/>
    </row>
    <row r="36" spans="1:41" ht="15">
      <c r="A36" s="2"/>
      <c r="B36" s="260" t="s">
        <v>317</v>
      </c>
      <c r="C36" s="2"/>
      <c r="D36" s="43" t="s">
        <v>136</v>
      </c>
      <c r="E36" s="44">
        <f>E12*Y12</f>
        <v>39906.829999999994</v>
      </c>
      <c r="F36" s="44"/>
      <c r="G36" s="44">
        <f>$Y12*G12</f>
        <v>3053</v>
      </c>
      <c r="H36" s="44"/>
      <c r="I36" s="44">
        <f>$Y12*I12</f>
        <v>56</v>
      </c>
      <c r="J36" s="44"/>
      <c r="K36" s="44">
        <f>$Y12*K12</f>
        <v>306.90000000000003</v>
      </c>
      <c r="L36" s="44"/>
      <c r="M36" s="44">
        <f>SUM(G36:K36)</f>
        <v>3415.9</v>
      </c>
      <c r="N36" s="44"/>
      <c r="O36" s="44">
        <f>$Y12*O12</f>
        <v>7481.8509443099274</v>
      </c>
      <c r="P36" s="44"/>
      <c r="Q36" s="45">
        <f>$Y12*Q12</f>
        <v>1197.2048999999997</v>
      </c>
      <c r="R36" s="44"/>
      <c r="S36" s="44">
        <f>$Y12*S12</f>
        <v>1596.2731999999999</v>
      </c>
      <c r="T36" s="44"/>
      <c r="U36" s="44">
        <f>$Y12*U12</f>
        <v>453.52290556900732</v>
      </c>
      <c r="V36" s="44"/>
      <c r="W36" s="45">
        <f>SUM(O36:U36)</f>
        <v>10728.851949878934</v>
      </c>
      <c r="X36" s="25"/>
      <c r="Y36" s="25"/>
      <c r="Z36" s="25"/>
      <c r="AA36" s="25"/>
      <c r="AB36" s="25"/>
      <c r="AC36" s="25"/>
      <c r="AD36" s="25"/>
      <c r="AE36" s="44"/>
      <c r="AF36" s="44"/>
      <c r="AG36" s="44"/>
      <c r="AH36" s="44"/>
      <c r="AI36" s="44"/>
      <c r="AJ36" s="44"/>
      <c r="AK36" s="44"/>
      <c r="AL36" s="2"/>
      <c r="AM36" s="2"/>
      <c r="AN36" s="2"/>
      <c r="AO36" s="11"/>
    </row>
    <row r="37" spans="1:41" ht="15">
      <c r="A37" s="2"/>
      <c r="B37" s="260" t="s">
        <v>317</v>
      </c>
      <c r="C37" s="2"/>
      <c r="D37" s="43" t="s">
        <v>137</v>
      </c>
      <c r="E37" s="44">
        <f>E13*Y13</f>
        <v>32332.0625</v>
      </c>
      <c r="F37" s="44"/>
      <c r="G37" s="44">
        <f t="shared" ref="G37:G45" si="15">$Y13*G13</f>
        <v>2473</v>
      </c>
      <c r="H37" s="44"/>
      <c r="I37" s="44">
        <f t="shared" ref="I37:I45" si="16">$Y13*I13</f>
        <v>56</v>
      </c>
      <c r="J37" s="44"/>
      <c r="K37" s="44">
        <f t="shared" ref="K37:K45" si="17">$Y13*K13</f>
        <v>306.90000000000003</v>
      </c>
      <c r="L37" s="44"/>
      <c r="M37" s="44">
        <f t="shared" ref="M37:M45" si="18">SUM(G37:K37)</f>
        <v>2835.9</v>
      </c>
      <c r="N37" s="44"/>
      <c r="O37" s="44">
        <f t="shared" ref="O37:O45" si="19">$Y13*O13</f>
        <v>7481.8509443099274</v>
      </c>
      <c r="P37" s="44"/>
      <c r="Q37" s="45">
        <f t="shared" ref="Q37:Q45" si="20">$Y13*Q13</f>
        <v>969.96187499999996</v>
      </c>
      <c r="R37" s="44"/>
      <c r="S37" s="44">
        <f t="shared" ref="S37:S45" si="21">$Y13*S13</f>
        <v>1293.2825</v>
      </c>
      <c r="T37" s="44"/>
      <c r="U37" s="44">
        <f t="shared" ref="U37:U45" si="22">$Y13*U13</f>
        <v>453.52290556900732</v>
      </c>
      <c r="V37" s="44"/>
      <c r="W37" s="45">
        <f t="shared" ref="W37:W45" si="23">SUM(O37:U37)</f>
        <v>10198.618224878934</v>
      </c>
      <c r="X37" s="25"/>
      <c r="Y37" s="25"/>
      <c r="Z37" s="25"/>
      <c r="AA37" s="25"/>
      <c r="AB37" s="25"/>
      <c r="AC37" s="25"/>
      <c r="AD37" s="25"/>
      <c r="AE37" s="44"/>
      <c r="AF37" s="44"/>
      <c r="AG37" s="44"/>
      <c r="AH37" s="44"/>
      <c r="AI37" s="44"/>
      <c r="AJ37" s="44"/>
      <c r="AK37" s="44"/>
      <c r="AL37" s="2"/>
      <c r="AM37" s="2"/>
      <c r="AN37" s="2"/>
      <c r="AO37" s="11"/>
    </row>
    <row r="38" spans="1:41" ht="15">
      <c r="A38" s="2"/>
      <c r="B38" s="260" t="s">
        <v>317</v>
      </c>
      <c r="C38" s="2"/>
      <c r="D38" s="43" t="s">
        <v>138</v>
      </c>
      <c r="E38" s="44">
        <f>E14*Y14</f>
        <v>73654.799999999988</v>
      </c>
      <c r="F38" s="44"/>
      <c r="G38" s="44">
        <f t="shared" si="15"/>
        <v>5635</v>
      </c>
      <c r="H38" s="44"/>
      <c r="I38" s="44">
        <f t="shared" si="16"/>
        <v>56</v>
      </c>
      <c r="J38" s="44"/>
      <c r="K38" s="44">
        <f t="shared" si="17"/>
        <v>306.90000000000003</v>
      </c>
      <c r="L38" s="44"/>
      <c r="M38" s="44">
        <f t="shared" si="18"/>
        <v>5997.9</v>
      </c>
      <c r="N38" s="44"/>
      <c r="O38" s="44">
        <f t="shared" si="19"/>
        <v>7481.8509443099274</v>
      </c>
      <c r="P38" s="44"/>
      <c r="Q38" s="45">
        <f t="shared" si="20"/>
        <v>2209.6439999999998</v>
      </c>
      <c r="R38" s="44"/>
      <c r="S38" s="44">
        <f t="shared" si="21"/>
        <v>2946.1919999999996</v>
      </c>
      <c r="T38" s="44"/>
      <c r="U38" s="44">
        <f t="shared" si="22"/>
        <v>453.52290556900732</v>
      </c>
      <c r="V38" s="44"/>
      <c r="W38" s="45">
        <f t="shared" si="23"/>
        <v>13091.209849878933</v>
      </c>
      <c r="X38" s="25"/>
      <c r="Y38" s="25"/>
      <c r="Z38" s="25"/>
      <c r="AA38" s="25"/>
      <c r="AB38" s="25"/>
      <c r="AC38" s="25"/>
      <c r="AD38" s="25"/>
      <c r="AE38" s="44"/>
      <c r="AF38" s="44"/>
      <c r="AG38" s="44"/>
      <c r="AH38" s="44"/>
      <c r="AI38" s="44"/>
      <c r="AJ38" s="44"/>
      <c r="AK38" s="44"/>
      <c r="AL38" s="2"/>
      <c r="AM38" s="2"/>
      <c r="AN38" s="2"/>
      <c r="AO38" s="11"/>
    </row>
    <row r="39" spans="1:41" ht="15">
      <c r="A39" s="2"/>
      <c r="B39" s="260" t="s">
        <v>317</v>
      </c>
      <c r="C39" s="2"/>
      <c r="D39" s="43" t="s">
        <v>139</v>
      </c>
      <c r="E39" s="44">
        <f t="shared" ref="E39:E45" si="24">E15*Y15</f>
        <v>51470.21</v>
      </c>
      <c r="F39" s="44"/>
      <c r="G39" s="44">
        <f t="shared" si="15"/>
        <v>3937</v>
      </c>
      <c r="H39" s="44"/>
      <c r="I39" s="44">
        <f t="shared" si="16"/>
        <v>56</v>
      </c>
      <c r="J39" s="44"/>
      <c r="K39" s="44">
        <f t="shared" si="17"/>
        <v>306.90000000000003</v>
      </c>
      <c r="L39" s="44"/>
      <c r="M39" s="44">
        <f t="shared" si="18"/>
        <v>4299.8999999999996</v>
      </c>
      <c r="N39" s="44"/>
      <c r="O39" s="44">
        <f t="shared" si="19"/>
        <v>7481.8509443099274</v>
      </c>
      <c r="P39" s="44"/>
      <c r="Q39" s="45">
        <f t="shared" si="20"/>
        <v>1544.1062999999999</v>
      </c>
      <c r="R39" s="44"/>
      <c r="S39" s="44">
        <f t="shared" si="21"/>
        <v>2058.8083999999999</v>
      </c>
      <c r="T39" s="44"/>
      <c r="U39" s="44">
        <f t="shared" si="22"/>
        <v>453.52290556900732</v>
      </c>
      <c r="V39" s="44"/>
      <c r="W39" s="45">
        <f t="shared" si="23"/>
        <v>11538.288549878935</v>
      </c>
      <c r="X39" s="25"/>
      <c r="Y39" s="25"/>
      <c r="Z39" s="25"/>
      <c r="AA39" s="25"/>
      <c r="AB39" s="25"/>
      <c r="AC39" s="25"/>
      <c r="AD39" s="25"/>
      <c r="AE39" s="44"/>
      <c r="AF39" s="44"/>
      <c r="AG39" s="44"/>
      <c r="AH39" s="44"/>
      <c r="AI39" s="44"/>
      <c r="AJ39" s="44"/>
      <c r="AK39" s="44"/>
      <c r="AL39" s="2"/>
      <c r="AM39" s="2"/>
      <c r="AN39" s="2"/>
      <c r="AO39" s="11"/>
    </row>
    <row r="40" spans="1:41" ht="15">
      <c r="A40" s="2"/>
      <c r="B40" s="260" t="s">
        <v>317</v>
      </c>
      <c r="C40" s="2"/>
      <c r="D40" s="43" t="s">
        <v>137</v>
      </c>
      <c r="E40" s="44">
        <f t="shared" si="24"/>
        <v>34134.1</v>
      </c>
      <c r="F40" s="44"/>
      <c r="G40" s="44">
        <f t="shared" si="15"/>
        <v>2611</v>
      </c>
      <c r="H40" s="44"/>
      <c r="I40" s="44">
        <f t="shared" si="16"/>
        <v>56</v>
      </c>
      <c r="J40" s="44"/>
      <c r="K40" s="44">
        <f t="shared" si="17"/>
        <v>306.90000000000003</v>
      </c>
      <c r="L40" s="44"/>
      <c r="M40" s="44">
        <f t="shared" si="18"/>
        <v>2973.9</v>
      </c>
      <c r="N40" s="44"/>
      <c r="O40" s="44">
        <f t="shared" si="19"/>
        <v>7481.8509443099274</v>
      </c>
      <c r="P40" s="44"/>
      <c r="Q40" s="45">
        <f t="shared" si="20"/>
        <v>1024.0229999999999</v>
      </c>
      <c r="R40" s="44"/>
      <c r="S40" s="44">
        <f t="shared" si="21"/>
        <v>1365.364</v>
      </c>
      <c r="T40" s="44"/>
      <c r="U40" s="44">
        <f t="shared" si="22"/>
        <v>453.52290556900732</v>
      </c>
      <c r="V40" s="44"/>
      <c r="W40" s="45">
        <f t="shared" si="23"/>
        <v>10324.760849878934</v>
      </c>
      <c r="X40" s="25"/>
      <c r="Y40" s="25"/>
      <c r="Z40" s="25"/>
      <c r="AA40" s="25"/>
      <c r="AB40" s="25"/>
      <c r="AC40" s="25"/>
      <c r="AD40" s="25"/>
      <c r="AE40" s="44"/>
      <c r="AF40" s="44"/>
      <c r="AG40" s="44"/>
      <c r="AH40" s="44"/>
      <c r="AI40" s="44"/>
      <c r="AJ40" s="44"/>
      <c r="AK40" s="44"/>
      <c r="AL40" s="2"/>
      <c r="AM40" s="2"/>
      <c r="AN40" s="2"/>
      <c r="AO40" s="11"/>
    </row>
    <row r="41" spans="1:41" ht="15">
      <c r="A41" s="2"/>
      <c r="B41" s="260" t="s">
        <v>317</v>
      </c>
      <c r="C41" s="2"/>
      <c r="D41" s="43" t="s">
        <v>136</v>
      </c>
      <c r="E41" s="44">
        <f t="shared" si="24"/>
        <v>40127.425000000003</v>
      </c>
      <c r="F41" s="44"/>
      <c r="G41" s="44">
        <f t="shared" si="15"/>
        <v>3070</v>
      </c>
      <c r="H41" s="44"/>
      <c r="I41" s="44">
        <f t="shared" si="16"/>
        <v>56</v>
      </c>
      <c r="J41" s="44"/>
      <c r="K41" s="44">
        <f t="shared" si="17"/>
        <v>306.90000000000003</v>
      </c>
      <c r="L41" s="44"/>
      <c r="M41" s="44">
        <f t="shared" si="18"/>
        <v>3432.9</v>
      </c>
      <c r="N41" s="44"/>
      <c r="O41" s="44">
        <f t="shared" si="19"/>
        <v>7481.8509443099274</v>
      </c>
      <c r="P41" s="44"/>
      <c r="Q41" s="45">
        <f t="shared" si="20"/>
        <v>1203.82275</v>
      </c>
      <c r="R41" s="44"/>
      <c r="S41" s="44">
        <f t="shared" si="21"/>
        <v>1605.0970000000002</v>
      </c>
      <c r="T41" s="44"/>
      <c r="U41" s="44">
        <f t="shared" si="22"/>
        <v>453.52290556900732</v>
      </c>
      <c r="V41" s="44"/>
      <c r="W41" s="45">
        <f t="shared" si="23"/>
        <v>10744.293599878934</v>
      </c>
      <c r="X41" s="25"/>
      <c r="Y41" s="25"/>
      <c r="Z41" s="25"/>
      <c r="AA41" s="25"/>
      <c r="AB41" s="25"/>
      <c r="AC41" s="25"/>
      <c r="AD41" s="25"/>
      <c r="AE41" s="44"/>
      <c r="AF41" s="44"/>
      <c r="AG41" s="44"/>
      <c r="AH41" s="44"/>
      <c r="AI41" s="44"/>
      <c r="AJ41" s="44"/>
      <c r="AK41" s="44"/>
      <c r="AL41" s="2"/>
      <c r="AM41" s="2"/>
      <c r="AN41" s="2"/>
      <c r="AO41" s="11"/>
    </row>
    <row r="42" spans="1:41" ht="15">
      <c r="A42" s="2"/>
      <c r="B42" s="260" t="s">
        <v>317</v>
      </c>
      <c r="C42" s="2"/>
      <c r="D42" s="43" t="s">
        <v>137</v>
      </c>
      <c r="E42" s="44">
        <f t="shared" si="24"/>
        <v>26858.28</v>
      </c>
      <c r="F42" s="44"/>
      <c r="G42" s="44">
        <f t="shared" si="15"/>
        <v>2055</v>
      </c>
      <c r="H42" s="44"/>
      <c r="I42" s="44">
        <f t="shared" si="16"/>
        <v>56</v>
      </c>
      <c r="J42" s="44"/>
      <c r="K42" s="44">
        <f t="shared" si="17"/>
        <v>306.90000000000003</v>
      </c>
      <c r="L42" s="44"/>
      <c r="M42" s="44">
        <f t="shared" si="18"/>
        <v>2417.9</v>
      </c>
      <c r="N42" s="44"/>
      <c r="O42" s="44">
        <f t="shared" si="19"/>
        <v>7481.8509443099274</v>
      </c>
      <c r="P42" s="44"/>
      <c r="Q42" s="45">
        <f t="shared" si="20"/>
        <v>805.74839999999995</v>
      </c>
      <c r="R42" s="44"/>
      <c r="S42" s="44">
        <f t="shared" si="21"/>
        <v>1074.3312000000001</v>
      </c>
      <c r="T42" s="44"/>
      <c r="U42" s="44">
        <f t="shared" si="22"/>
        <v>453.52290556900732</v>
      </c>
      <c r="V42" s="44"/>
      <c r="W42" s="45">
        <f t="shared" si="23"/>
        <v>9815.4534498789344</v>
      </c>
      <c r="X42" s="25"/>
      <c r="Y42" s="25"/>
      <c r="Z42" s="25"/>
      <c r="AA42" s="25"/>
      <c r="AB42" s="25"/>
      <c r="AC42" s="25"/>
      <c r="AD42" s="25"/>
      <c r="AE42" s="44"/>
      <c r="AF42" s="44"/>
      <c r="AG42" s="44"/>
      <c r="AH42" s="44"/>
      <c r="AI42" s="44"/>
      <c r="AJ42" s="44"/>
      <c r="AK42" s="44"/>
      <c r="AL42" s="2"/>
      <c r="AM42" s="2"/>
      <c r="AN42" s="2"/>
      <c r="AO42" s="11"/>
    </row>
    <row r="43" spans="1:41" ht="15">
      <c r="A43" s="2"/>
      <c r="B43" s="260" t="s">
        <v>317</v>
      </c>
      <c r="C43" s="2"/>
      <c r="D43" s="43" t="s">
        <v>137</v>
      </c>
      <c r="E43" s="44">
        <f t="shared" si="24"/>
        <v>33866.157500000001</v>
      </c>
      <c r="F43" s="44"/>
      <c r="G43" s="44">
        <f t="shared" si="15"/>
        <v>2591</v>
      </c>
      <c r="H43" s="44"/>
      <c r="I43" s="44">
        <f t="shared" si="16"/>
        <v>56</v>
      </c>
      <c r="J43" s="44"/>
      <c r="K43" s="44">
        <f t="shared" si="17"/>
        <v>306.90000000000003</v>
      </c>
      <c r="L43" s="44"/>
      <c r="M43" s="44">
        <f t="shared" si="18"/>
        <v>2953.9</v>
      </c>
      <c r="N43" s="44"/>
      <c r="O43" s="44">
        <f t="shared" si="19"/>
        <v>7481.8509443099274</v>
      </c>
      <c r="P43" s="44"/>
      <c r="Q43" s="45">
        <f t="shared" si="20"/>
        <v>1015.984725</v>
      </c>
      <c r="R43" s="44"/>
      <c r="S43" s="44">
        <f t="shared" si="21"/>
        <v>1354.6463000000001</v>
      </c>
      <c r="T43" s="44"/>
      <c r="U43" s="44">
        <f t="shared" si="22"/>
        <v>453.52290556900732</v>
      </c>
      <c r="V43" s="44"/>
      <c r="W43" s="45">
        <f t="shared" si="23"/>
        <v>10306.004874878934</v>
      </c>
      <c r="X43" s="25"/>
      <c r="Y43" s="25"/>
      <c r="Z43" s="25"/>
      <c r="AA43" s="25"/>
      <c r="AB43" s="25"/>
      <c r="AC43" s="25"/>
      <c r="AD43" s="25"/>
      <c r="AE43" s="44"/>
      <c r="AF43" s="44"/>
      <c r="AG43" s="44"/>
      <c r="AH43" s="44"/>
      <c r="AI43" s="44"/>
      <c r="AJ43" s="44"/>
      <c r="AK43" s="44"/>
      <c r="AL43" s="2"/>
      <c r="AM43" s="2"/>
      <c r="AN43" s="2"/>
      <c r="AO43" s="11"/>
    </row>
    <row r="44" spans="1:41" ht="15">
      <c r="A44" s="2"/>
      <c r="B44" s="260" t="s">
        <v>317</v>
      </c>
      <c r="C44" s="2"/>
      <c r="D44" s="43" t="s">
        <v>136</v>
      </c>
      <c r="E44" s="44">
        <f t="shared" si="24"/>
        <v>42966.3</v>
      </c>
      <c r="F44" s="44"/>
      <c r="G44" s="44">
        <f t="shared" si="15"/>
        <v>3287</v>
      </c>
      <c r="H44" s="44"/>
      <c r="I44" s="44">
        <f t="shared" si="16"/>
        <v>56</v>
      </c>
      <c r="J44" s="44"/>
      <c r="K44" s="44">
        <f t="shared" si="17"/>
        <v>306.90000000000003</v>
      </c>
      <c r="L44" s="44"/>
      <c r="M44" s="44">
        <f t="shared" si="18"/>
        <v>3649.9</v>
      </c>
      <c r="N44" s="44"/>
      <c r="O44" s="44">
        <f t="shared" si="19"/>
        <v>7481.8509443099274</v>
      </c>
      <c r="P44" s="44"/>
      <c r="Q44" s="45">
        <f t="shared" si="20"/>
        <v>1288.989</v>
      </c>
      <c r="R44" s="44"/>
      <c r="S44" s="44">
        <f t="shared" si="21"/>
        <v>1718.652</v>
      </c>
      <c r="T44" s="44"/>
      <c r="U44" s="44">
        <f t="shared" si="22"/>
        <v>453.52290556900732</v>
      </c>
      <c r="V44" s="44"/>
      <c r="W44" s="45">
        <f t="shared" si="23"/>
        <v>10943.014849878935</v>
      </c>
      <c r="X44" s="25"/>
      <c r="Y44" s="25"/>
      <c r="Z44" s="25"/>
      <c r="AA44" s="25"/>
      <c r="AB44" s="25"/>
      <c r="AC44" s="25"/>
      <c r="AD44" s="25"/>
      <c r="AE44" s="44"/>
      <c r="AF44" s="44"/>
      <c r="AG44" s="44"/>
      <c r="AH44" s="44"/>
      <c r="AI44" s="44"/>
      <c r="AJ44" s="44"/>
      <c r="AK44" s="44"/>
      <c r="AL44" s="2"/>
      <c r="AM44" s="2"/>
      <c r="AN44" s="2"/>
      <c r="AO44" s="11"/>
    </row>
    <row r="45" spans="1:41" ht="15">
      <c r="A45" s="2"/>
      <c r="B45" s="260" t="s">
        <v>317</v>
      </c>
      <c r="C45" s="2"/>
      <c r="D45" s="43" t="s">
        <v>140</v>
      </c>
      <c r="E45" s="44">
        <f t="shared" si="24"/>
        <v>38883.308550000002</v>
      </c>
      <c r="F45" s="44"/>
      <c r="G45" s="44">
        <f t="shared" si="15"/>
        <v>2975</v>
      </c>
      <c r="H45" s="44"/>
      <c r="I45" s="44">
        <f t="shared" si="16"/>
        <v>56</v>
      </c>
      <c r="J45" s="44"/>
      <c r="K45" s="44">
        <f t="shared" si="17"/>
        <v>306.90000000000003</v>
      </c>
      <c r="L45" s="44"/>
      <c r="M45" s="44">
        <f t="shared" si="18"/>
        <v>3337.9</v>
      </c>
      <c r="N45" s="44"/>
      <c r="O45" s="44">
        <f t="shared" si="19"/>
        <v>7481.8509443099274</v>
      </c>
      <c r="P45" s="44"/>
      <c r="Q45" s="45">
        <f t="shared" si="20"/>
        <v>1166.4992565</v>
      </c>
      <c r="R45" s="44"/>
      <c r="S45" s="44">
        <f t="shared" si="21"/>
        <v>1555.3323420000002</v>
      </c>
      <c r="T45" s="44"/>
      <c r="U45" s="44">
        <f t="shared" si="22"/>
        <v>453.52290556900732</v>
      </c>
      <c r="V45" s="44"/>
      <c r="W45" s="45">
        <f t="shared" si="23"/>
        <v>10657.205448378934</v>
      </c>
      <c r="X45" s="25"/>
      <c r="Y45" s="25"/>
      <c r="Z45" s="25"/>
      <c r="AA45" s="25"/>
      <c r="AB45" s="25"/>
      <c r="AC45" s="25"/>
      <c r="AD45" s="25"/>
      <c r="AE45" s="44"/>
      <c r="AF45" s="44"/>
      <c r="AG45" s="44"/>
      <c r="AH45" s="44"/>
      <c r="AI45" s="44"/>
      <c r="AJ45" s="44"/>
      <c r="AK45" s="44"/>
      <c r="AL45" s="2"/>
      <c r="AM45" s="2"/>
      <c r="AN45" s="2"/>
      <c r="AO45" s="11"/>
    </row>
    <row r="46" spans="1:41" ht="15">
      <c r="A46" s="2"/>
      <c r="B46" s="43"/>
      <c r="C46" s="2"/>
      <c r="D46" s="43"/>
      <c r="E46" s="44"/>
      <c r="F46" s="44"/>
      <c r="G46" s="44"/>
      <c r="H46" s="44"/>
      <c r="I46" s="44"/>
      <c r="J46" s="44"/>
      <c r="K46" s="44"/>
      <c r="L46" s="44"/>
      <c r="M46" s="45"/>
      <c r="N46" s="44"/>
      <c r="O46" s="44"/>
      <c r="P46" s="44"/>
      <c r="Q46" s="44"/>
      <c r="R46" s="44"/>
      <c r="S46" s="44"/>
      <c r="T46" s="44"/>
      <c r="U46" s="44"/>
      <c r="V46" s="44"/>
      <c r="W46" s="45"/>
      <c r="X46" s="25"/>
      <c r="Y46" s="25"/>
      <c r="Z46" s="25"/>
      <c r="AA46" s="25"/>
      <c r="AB46" s="25"/>
      <c r="AC46" s="25"/>
      <c r="AD46" s="25"/>
      <c r="AE46" s="44"/>
      <c r="AF46" s="44"/>
      <c r="AG46" s="44"/>
      <c r="AH46" s="44"/>
      <c r="AI46" s="44"/>
      <c r="AJ46" s="44"/>
      <c r="AK46" s="44"/>
      <c r="AL46" s="2"/>
      <c r="AM46" s="2"/>
      <c r="AN46" s="2"/>
      <c r="AO46" s="11"/>
    </row>
    <row r="47" spans="1:41" ht="15">
      <c r="A47" s="2"/>
      <c r="B47" s="37" t="s">
        <v>34</v>
      </c>
      <c r="C47" s="2"/>
      <c r="D47" s="25"/>
      <c r="E47" s="45"/>
      <c r="F47" s="44"/>
      <c r="G47" s="44"/>
      <c r="H47" s="44"/>
      <c r="I47" s="44"/>
      <c r="J47" s="44"/>
      <c r="K47" s="44"/>
      <c r="L47" s="44"/>
      <c r="M47" s="45"/>
      <c r="N47" s="44"/>
      <c r="O47" s="44"/>
      <c r="P47" s="44"/>
      <c r="Q47" s="44"/>
      <c r="R47" s="44"/>
      <c r="S47" s="44"/>
      <c r="T47" s="44"/>
      <c r="U47" s="44"/>
      <c r="V47" s="44"/>
      <c r="W47" s="45"/>
      <c r="X47" s="25"/>
      <c r="Y47" s="25"/>
      <c r="Z47" s="25"/>
      <c r="AA47" s="25"/>
      <c r="AB47" s="25"/>
      <c r="AC47" s="25"/>
      <c r="AD47" s="25"/>
      <c r="AE47" s="44"/>
      <c r="AF47" s="44"/>
      <c r="AG47" s="44"/>
      <c r="AH47" s="44"/>
      <c r="AI47" s="44"/>
      <c r="AJ47" s="44"/>
      <c r="AK47" s="44"/>
      <c r="AL47" s="2"/>
      <c r="AM47" s="2"/>
      <c r="AN47" s="2"/>
      <c r="AO47" s="11"/>
    </row>
    <row r="48" spans="1:41" ht="15">
      <c r="A48" s="2"/>
      <c r="B48" s="260" t="str">
        <f>C24</f>
        <v>REDACTED</v>
      </c>
      <c r="C48" s="2"/>
      <c r="D48" s="43" t="s">
        <v>141</v>
      </c>
      <c r="E48" s="44">
        <f>E24*Y24</f>
        <v>27058.260500668377</v>
      </c>
      <c r="F48" s="44"/>
      <c r="G48" s="44">
        <f>$Y24*G24</f>
        <v>1920.4507782089706</v>
      </c>
      <c r="H48" s="44"/>
      <c r="I48" s="44">
        <f>$Y24*I24</f>
        <v>12.139659507811531</v>
      </c>
      <c r="J48" s="44"/>
      <c r="K48" s="44">
        <f>$Y24*K24</f>
        <v>66.529669695488565</v>
      </c>
      <c r="L48" s="44"/>
      <c r="M48" s="44">
        <f>SUM(G48:K48)</f>
        <v>1999.1201074122707</v>
      </c>
      <c r="N48" s="44"/>
      <c r="O48" s="44">
        <f>$Y24*O24</f>
        <v>1621.912909859298</v>
      </c>
      <c r="P48" s="44"/>
      <c r="Q48" s="44">
        <f>$Y24*Q24</f>
        <v>811.74781502005123</v>
      </c>
      <c r="R48" s="44"/>
      <c r="S48" s="44">
        <f>$Y24*S24</f>
        <v>1082.3304200267353</v>
      </c>
      <c r="T48" s="44"/>
      <c r="U48" s="44">
        <f>$Y24*U24</f>
        <v>98.314529510734118</v>
      </c>
      <c r="V48" s="44"/>
      <c r="W48" s="45">
        <f>SUM(O48:U48)</f>
        <v>3614.3056744168189</v>
      </c>
      <c r="X48" s="25"/>
      <c r="Y48" s="25"/>
      <c r="Z48" s="25"/>
      <c r="AA48" s="25"/>
      <c r="AB48" s="25"/>
      <c r="AC48" s="25"/>
      <c r="AD48" s="25"/>
      <c r="AE48" s="44"/>
      <c r="AF48" s="44"/>
      <c r="AG48" s="44"/>
      <c r="AH48" s="44"/>
      <c r="AI48" s="44"/>
      <c r="AJ48" s="44"/>
      <c r="AK48" s="44"/>
      <c r="AL48" s="2"/>
      <c r="AM48" s="2"/>
      <c r="AN48" s="2"/>
      <c r="AO48" s="11"/>
    </row>
    <row r="49" spans="1:41" ht="15">
      <c r="A49" s="2"/>
      <c r="B49" s="260" t="str">
        <f>C25</f>
        <v>REDACTED</v>
      </c>
      <c r="C49" s="2"/>
      <c r="D49" s="43" t="s">
        <v>142</v>
      </c>
      <c r="E49" s="44">
        <f>E25*Y25</f>
        <v>12908.142308423143</v>
      </c>
      <c r="F49" s="44"/>
      <c r="G49" s="44">
        <f>$Y25*G25</f>
        <v>679.04716206776186</v>
      </c>
      <c r="H49" s="44"/>
      <c r="I49" s="44">
        <f>$Y25*I25</f>
        <v>3.9073819436698178</v>
      </c>
      <c r="J49" s="44"/>
      <c r="K49" s="44">
        <f>$Y25*K25</f>
        <v>21.413848544861914</v>
      </c>
      <c r="L49" s="44"/>
      <c r="M49" s="44">
        <f>SUM(G49:K49)</f>
        <v>704.36839255629366</v>
      </c>
      <c r="N49" s="44"/>
      <c r="O49" s="44">
        <f>$Y25*O25</f>
        <v>522.04373723259971</v>
      </c>
      <c r="P49" s="44"/>
      <c r="Q49" s="44">
        <f>$Y25*Q25</f>
        <v>387.24426925269427</v>
      </c>
      <c r="R49" s="44"/>
      <c r="S49" s="44">
        <f>$Y25*S25</f>
        <v>516.32569233692573</v>
      </c>
      <c r="T49" s="44"/>
      <c r="U49" s="44">
        <f>$Y25*U25</f>
        <v>31.644414504660912</v>
      </c>
      <c r="V49" s="44"/>
      <c r="W49" s="45">
        <f>SUM(O49:U49)</f>
        <v>1457.2581133268807</v>
      </c>
      <c r="X49" s="25"/>
      <c r="Y49" s="25"/>
      <c r="Z49" s="25"/>
      <c r="AA49" s="25"/>
      <c r="AB49" s="25"/>
      <c r="AC49" s="25"/>
      <c r="AD49" s="25"/>
      <c r="AE49" s="44"/>
      <c r="AF49" s="44"/>
      <c r="AG49" s="44"/>
      <c r="AH49" s="44"/>
      <c r="AI49" s="44"/>
      <c r="AJ49" s="44"/>
      <c r="AK49" s="44"/>
      <c r="AL49" s="2"/>
      <c r="AM49" s="2"/>
      <c r="AN49" s="2"/>
      <c r="AO49" s="11"/>
    </row>
    <row r="50" spans="1:41" ht="15">
      <c r="A50" s="2"/>
      <c r="B50" s="260" t="str">
        <f>C26</f>
        <v>REDACTED</v>
      </c>
      <c r="C50" s="2"/>
      <c r="D50" s="43" t="s">
        <v>143</v>
      </c>
      <c r="E50" s="44">
        <f>E26*Y26</f>
        <v>4878.1709875745846</v>
      </c>
      <c r="F50" s="44"/>
      <c r="G50" s="44">
        <f>$Y26*G26</f>
        <v>373.15497562046761</v>
      </c>
      <c r="H50" s="44"/>
      <c r="I50" s="44">
        <f>$Y26*I26</f>
        <v>3.9073819436698178</v>
      </c>
      <c r="J50" s="44"/>
      <c r="K50" s="44">
        <f>$Y26*K26</f>
        <v>21.413848544861914</v>
      </c>
      <c r="L50" s="44"/>
      <c r="M50" s="44">
        <f>SUM(G50:K50)</f>
        <v>398.47620610899935</v>
      </c>
      <c r="N50" s="44"/>
      <c r="O50" s="44">
        <f>$Y26*O26</f>
        <v>522.04373723259971</v>
      </c>
      <c r="P50" s="44"/>
      <c r="Q50" s="44">
        <f>$Y26*Q26</f>
        <v>146.34512962723753</v>
      </c>
      <c r="R50" s="44"/>
      <c r="S50" s="44">
        <f>$Y26*S26</f>
        <v>195.12683950298342</v>
      </c>
      <c r="T50" s="44"/>
      <c r="U50" s="44">
        <f>$Y26*U26</f>
        <v>31.644414504660912</v>
      </c>
      <c r="V50" s="44"/>
      <c r="W50" s="45">
        <f>SUM(O50:U50)</f>
        <v>895.16012086748151</v>
      </c>
      <c r="X50" s="25"/>
      <c r="Y50" s="25"/>
      <c r="Z50" s="25"/>
      <c r="AA50" s="25"/>
      <c r="AB50" s="25"/>
      <c r="AC50" s="25"/>
      <c r="AD50" s="25"/>
      <c r="AE50" s="44"/>
      <c r="AF50" s="44"/>
      <c r="AG50" s="44"/>
      <c r="AH50" s="44"/>
      <c r="AI50" s="44"/>
      <c r="AJ50" s="44"/>
      <c r="AK50" s="44"/>
      <c r="AL50" s="2"/>
      <c r="AM50" s="2"/>
      <c r="AN50" s="2"/>
      <c r="AO50" s="11"/>
    </row>
    <row r="51" spans="1:41" ht="15">
      <c r="A51" s="2"/>
      <c r="B51" s="260" t="str">
        <f>C27</f>
        <v>REDACTED</v>
      </c>
      <c r="C51" s="2"/>
      <c r="D51" s="43" t="s">
        <v>144</v>
      </c>
      <c r="E51" s="44">
        <f>E27*Y27</f>
        <v>5052.1778694746117</v>
      </c>
      <c r="F51" s="44"/>
      <c r="G51" s="44">
        <f>$Y27*G27</f>
        <v>386.48193903548429</v>
      </c>
      <c r="H51" s="44"/>
      <c r="I51" s="44">
        <f>$Y27*I27</f>
        <v>3.9073819436698178</v>
      </c>
      <c r="J51" s="44"/>
      <c r="K51" s="44">
        <f>$Y27*K27</f>
        <v>21.413848544861914</v>
      </c>
      <c r="L51" s="44"/>
      <c r="M51" s="44">
        <f>SUM(G51:K51)</f>
        <v>411.80316952401603</v>
      </c>
      <c r="N51" s="44"/>
      <c r="O51" s="44">
        <f>$Y27*O27</f>
        <v>522.04373723259971</v>
      </c>
      <c r="P51" s="44"/>
      <c r="Q51" s="44">
        <f>$Y27*Q27</f>
        <v>151.56533608423837</v>
      </c>
      <c r="R51" s="44"/>
      <c r="S51" s="44">
        <f>$Y27*S27</f>
        <v>202.08711477898447</v>
      </c>
      <c r="T51" s="44"/>
      <c r="U51" s="44">
        <f>$Y27*U27</f>
        <v>31.644414504660912</v>
      </c>
      <c r="V51" s="44"/>
      <c r="W51" s="45">
        <f>SUM(O51:U51)</f>
        <v>907.34060260048329</v>
      </c>
      <c r="X51" s="25"/>
      <c r="Y51" s="25"/>
      <c r="Z51" s="25"/>
      <c r="AA51" s="25"/>
      <c r="AB51" s="25"/>
      <c r="AC51" s="25"/>
      <c r="AD51" s="25"/>
      <c r="AE51" s="44"/>
      <c r="AF51" s="44"/>
      <c r="AG51" s="44"/>
      <c r="AH51" s="44"/>
      <c r="AI51" s="44"/>
      <c r="AJ51" s="44"/>
      <c r="AK51" s="44"/>
      <c r="AL51" s="2"/>
      <c r="AM51" s="2"/>
      <c r="AN51" s="2"/>
      <c r="AO51" s="11"/>
    </row>
    <row r="52" spans="1:41" ht="15">
      <c r="A52" s="2"/>
      <c r="B52" s="260" t="str">
        <f>C28</f>
        <v>REDACTED</v>
      </c>
      <c r="C52" s="2"/>
      <c r="D52" s="43" t="s">
        <v>145</v>
      </c>
      <c r="E52" s="57">
        <f>E28*Y28</f>
        <v>4246.7994671937986</v>
      </c>
      <c r="F52" s="57"/>
      <c r="G52" s="57">
        <f>$Y28*G28</f>
        <v>324.87089874511912</v>
      </c>
      <c r="H52" s="57"/>
      <c r="I52" s="57">
        <f>$Y28*I28</f>
        <v>3.9073819436698178</v>
      </c>
      <c r="J52" s="57"/>
      <c r="K52" s="57">
        <f>$Y28*K28</f>
        <v>21.413848544861914</v>
      </c>
      <c r="L52" s="57"/>
      <c r="M52" s="57">
        <f>SUM(G52:K52)</f>
        <v>350.19212923365086</v>
      </c>
      <c r="N52" s="57"/>
      <c r="O52" s="57">
        <f>$Y28*O28</f>
        <v>522.04373723259971</v>
      </c>
      <c r="P52" s="57"/>
      <c r="Q52" s="57">
        <f>$Y28*Q28</f>
        <v>127.40398401581396</v>
      </c>
      <c r="R52" s="57"/>
      <c r="S52" s="57">
        <f>$Y28*S28</f>
        <v>169.87197868775195</v>
      </c>
      <c r="T52" s="57"/>
      <c r="U52" s="57">
        <f>$Y28*U28</f>
        <v>31.644414504660912</v>
      </c>
      <c r="V52" s="57"/>
      <c r="W52" s="57">
        <f>SUM(O52:U52)</f>
        <v>850.96411444082651</v>
      </c>
      <c r="X52" s="25"/>
      <c r="Y52" s="25"/>
      <c r="Z52" s="25"/>
      <c r="AA52" s="25"/>
      <c r="AB52" s="25"/>
      <c r="AC52" s="25"/>
      <c r="AD52" s="25"/>
      <c r="AE52" s="44"/>
      <c r="AF52" s="44"/>
      <c r="AG52" s="44"/>
      <c r="AH52" s="44"/>
      <c r="AI52" s="44"/>
      <c r="AJ52" s="44"/>
      <c r="AK52" s="44"/>
      <c r="AL52" s="2"/>
      <c r="AM52" s="2"/>
      <c r="AN52" s="2"/>
      <c r="AO52" s="11"/>
    </row>
    <row r="53" spans="1:41" ht="15">
      <c r="A53" s="2"/>
      <c r="B53" s="4" t="s">
        <v>37</v>
      </c>
      <c r="C53" s="2"/>
      <c r="D53" s="2"/>
      <c r="E53" s="44">
        <f>SUM(E35:E52)</f>
        <v>519099.07468333439</v>
      </c>
      <c r="F53" s="44"/>
      <c r="G53" s="44">
        <f t="shared" ref="G53:W53" si="25">SUM(G35:G52)</f>
        <v>39254.005753677804</v>
      </c>
      <c r="H53" s="44">
        <f t="shared" si="25"/>
        <v>0</v>
      </c>
      <c r="I53" s="44">
        <f t="shared" si="25"/>
        <v>643.76918728249098</v>
      </c>
      <c r="J53" s="44">
        <f t="shared" si="25"/>
        <v>0</v>
      </c>
      <c r="K53" s="44">
        <f t="shared" si="25"/>
        <v>3528.0850638749371</v>
      </c>
      <c r="L53" s="44"/>
      <c r="M53" s="44">
        <f t="shared" si="25"/>
        <v>43425.860004835238</v>
      </c>
      <c r="N53" s="44">
        <f t="shared" si="25"/>
        <v>0</v>
      </c>
      <c r="O53" s="44">
        <f t="shared" si="25"/>
        <v>86010.448246198896</v>
      </c>
      <c r="P53" s="44">
        <f t="shared" si="25"/>
        <v>0</v>
      </c>
      <c r="Q53" s="44">
        <f t="shared" si="25"/>
        <v>15572.972240500036</v>
      </c>
      <c r="R53" s="44">
        <f t="shared" si="25"/>
        <v>0</v>
      </c>
      <c r="S53" s="44">
        <f t="shared" si="25"/>
        <v>20763.96298733338</v>
      </c>
      <c r="T53" s="44">
        <f t="shared" si="25"/>
        <v>0</v>
      </c>
      <c r="U53" s="44">
        <f t="shared" si="25"/>
        <v>5213.6441487884576</v>
      </c>
      <c r="V53" s="44">
        <f t="shared" si="25"/>
        <v>0</v>
      </c>
      <c r="W53" s="44">
        <f t="shared" si="25"/>
        <v>127561.02762282077</v>
      </c>
      <c r="X53" s="25"/>
      <c r="Y53" s="25"/>
      <c r="Z53" s="25"/>
      <c r="AA53" s="25"/>
      <c r="AB53" s="25"/>
      <c r="AC53" s="25"/>
      <c r="AD53" s="25"/>
      <c r="AE53" s="44"/>
      <c r="AF53" s="44"/>
      <c r="AG53" s="44"/>
      <c r="AH53" s="44"/>
      <c r="AI53" s="44"/>
      <c r="AJ53" s="44"/>
      <c r="AK53" s="44"/>
      <c r="AL53" s="2"/>
      <c r="AM53" s="2"/>
      <c r="AN53" s="2"/>
      <c r="AO53" s="11"/>
    </row>
    <row r="54" spans="1:41" ht="15">
      <c r="A54" s="2"/>
      <c r="B54" s="25"/>
      <c r="C54" s="25"/>
      <c r="D54" s="2"/>
      <c r="E54" s="44"/>
      <c r="F54" s="44"/>
      <c r="G54" s="44"/>
      <c r="H54" s="44"/>
      <c r="I54" s="44"/>
      <c r="J54" s="44"/>
      <c r="K54" s="44"/>
      <c r="L54" s="44"/>
      <c r="M54" s="44"/>
      <c r="N54" s="44"/>
      <c r="O54" s="44"/>
      <c r="P54" s="44"/>
      <c r="Q54" s="44"/>
      <c r="R54" s="44"/>
      <c r="S54" s="44"/>
      <c r="T54" s="44"/>
      <c r="U54" s="44"/>
      <c r="V54" s="44"/>
      <c r="W54" s="44"/>
      <c r="X54" s="25"/>
      <c r="Y54" s="25"/>
      <c r="Z54" s="25"/>
      <c r="AA54" s="25"/>
      <c r="AB54" s="25"/>
      <c r="AC54" s="25"/>
      <c r="AD54" s="25"/>
      <c r="AE54" s="44"/>
      <c r="AF54" s="44"/>
      <c r="AG54" s="44"/>
      <c r="AH54" s="44"/>
      <c r="AI54" s="44"/>
      <c r="AJ54" s="44"/>
      <c r="AK54" s="44"/>
      <c r="AL54" s="2"/>
      <c r="AM54" s="2"/>
      <c r="AN54" s="2"/>
      <c r="AO54" s="11"/>
    </row>
    <row r="55" spans="1:41" ht="15" hidden="1">
      <c r="A55" s="62"/>
      <c r="B55" s="62"/>
      <c r="C55" s="63"/>
      <c r="D55" s="62"/>
      <c r="E55" s="64"/>
      <c r="F55" s="65"/>
      <c r="G55" s="65"/>
      <c r="H55" s="65"/>
      <c r="I55" s="65"/>
      <c r="J55" s="65"/>
      <c r="K55" s="65"/>
      <c r="L55" s="65"/>
      <c r="M55" s="65"/>
      <c r="N55" s="65"/>
      <c r="O55" s="65"/>
      <c r="P55" s="65"/>
      <c r="Q55" s="65"/>
      <c r="R55" s="65"/>
      <c r="S55" s="65"/>
      <c r="T55" s="65"/>
      <c r="U55" s="65"/>
      <c r="V55" s="65"/>
      <c r="W55" s="65"/>
      <c r="X55" s="62"/>
      <c r="Y55" s="66"/>
      <c r="Z55" s="66"/>
      <c r="AA55" s="66"/>
      <c r="AB55" s="66"/>
      <c r="AC55" s="66"/>
      <c r="AD55" s="66"/>
      <c r="AE55" s="67"/>
      <c r="AF55" s="67"/>
      <c r="AG55" s="67"/>
      <c r="AH55" s="65"/>
      <c r="AI55" s="65"/>
      <c r="AJ55" s="65"/>
      <c r="AK55" s="65"/>
      <c r="AL55" s="62"/>
      <c r="AM55" s="62"/>
      <c r="AN55" s="62"/>
      <c r="AO55" s="62"/>
    </row>
    <row r="56" spans="1:41" ht="15" hidden="1">
      <c r="A56" s="2"/>
      <c r="B56" s="4"/>
      <c r="C56" s="68"/>
      <c r="D56" s="25"/>
      <c r="E56" s="44"/>
      <c r="F56" s="45"/>
      <c r="G56" s="44"/>
      <c r="H56" s="45"/>
      <c r="I56" s="44"/>
      <c r="J56" s="45"/>
      <c r="K56" s="44"/>
      <c r="L56" s="45"/>
      <c r="M56" s="44"/>
      <c r="N56" s="45"/>
      <c r="O56" s="44"/>
      <c r="P56" s="45"/>
      <c r="Q56" s="44"/>
      <c r="R56" s="45"/>
      <c r="S56" s="44"/>
      <c r="T56" s="45"/>
      <c r="U56" s="44"/>
      <c r="V56" s="44"/>
      <c r="W56" s="44"/>
      <c r="X56" s="2"/>
      <c r="Y56" s="25"/>
      <c r="Z56" s="25"/>
      <c r="AA56" s="25"/>
      <c r="AB56" s="25"/>
      <c r="AC56" s="25"/>
      <c r="AD56" s="25"/>
      <c r="AE56" s="44"/>
      <c r="AF56" s="44"/>
      <c r="AG56" s="44"/>
      <c r="AH56" s="44"/>
      <c r="AI56" s="44"/>
      <c r="AJ56" s="44"/>
      <c r="AK56" s="44"/>
      <c r="AL56" s="25"/>
      <c r="AM56" s="25"/>
      <c r="AN56" s="25"/>
      <c r="AO56" s="11"/>
    </row>
    <row r="57" spans="1:41" ht="15" hidden="1">
      <c r="A57" s="2"/>
      <c r="B57" s="4"/>
      <c r="C57" s="25"/>
      <c r="D57" s="25"/>
      <c r="E57" s="44"/>
      <c r="F57" s="45"/>
      <c r="G57" s="44"/>
      <c r="H57" s="45"/>
      <c r="I57" s="44"/>
      <c r="J57" s="45"/>
      <c r="K57" s="44"/>
      <c r="L57" s="45"/>
      <c r="M57" s="44"/>
      <c r="N57" s="45"/>
      <c r="O57" s="44"/>
      <c r="P57" s="45"/>
      <c r="Q57" s="44"/>
      <c r="R57" s="45"/>
      <c r="S57" s="44"/>
      <c r="T57" s="45"/>
      <c r="U57" s="44"/>
      <c r="V57" s="44"/>
      <c r="W57" s="44"/>
      <c r="X57" s="2"/>
      <c r="Y57" s="25"/>
      <c r="Z57" s="25"/>
      <c r="AA57" s="25"/>
      <c r="AB57" s="25"/>
      <c r="AC57" s="25"/>
      <c r="AD57" s="25"/>
      <c r="AE57" s="44"/>
      <c r="AF57" s="44"/>
      <c r="AG57" s="44"/>
      <c r="AH57" s="44"/>
      <c r="AI57" s="44"/>
      <c r="AJ57" s="44"/>
      <c r="AK57" s="44"/>
      <c r="AL57" s="25"/>
      <c r="AM57" s="25"/>
      <c r="AN57" s="25"/>
      <c r="AO57" s="11"/>
    </row>
    <row r="58" spans="1:41" ht="15" hidden="1">
      <c r="A58" s="2"/>
      <c r="B58" s="4"/>
      <c r="C58" s="25"/>
      <c r="D58" s="25"/>
      <c r="E58" s="44"/>
      <c r="F58" s="45"/>
      <c r="G58" s="44"/>
      <c r="H58" s="45"/>
      <c r="I58" s="44"/>
      <c r="J58" s="45"/>
      <c r="K58" s="44"/>
      <c r="L58" s="45"/>
      <c r="M58" s="44"/>
      <c r="N58" s="45"/>
      <c r="O58" s="44"/>
      <c r="P58" s="45"/>
      <c r="Q58" s="44"/>
      <c r="R58" s="45"/>
      <c r="S58" s="44"/>
      <c r="T58" s="45"/>
      <c r="U58" s="44"/>
      <c r="V58" s="44"/>
      <c r="W58" s="44"/>
      <c r="X58" s="2"/>
      <c r="Y58" s="25"/>
      <c r="Z58" s="25"/>
      <c r="AA58" s="25"/>
      <c r="AB58" s="25"/>
      <c r="AC58" s="25"/>
      <c r="AD58" s="25"/>
      <c r="AE58" s="44"/>
      <c r="AF58" s="44"/>
      <c r="AG58" s="44"/>
      <c r="AH58" s="44"/>
      <c r="AI58" s="44"/>
      <c r="AJ58" s="44"/>
      <c r="AK58" s="44"/>
      <c r="AL58" s="25"/>
      <c r="AM58" s="25"/>
      <c r="AN58" s="25"/>
      <c r="AO58" s="11"/>
    </row>
    <row r="59" spans="1:41" ht="15" hidden="1">
      <c r="A59" s="2"/>
      <c r="B59" s="4"/>
      <c r="C59" s="2"/>
      <c r="D59" s="2"/>
      <c r="E59" s="44"/>
      <c r="F59" s="45"/>
      <c r="G59" s="44"/>
      <c r="H59" s="45"/>
      <c r="I59" s="44"/>
      <c r="J59" s="45"/>
      <c r="K59" s="44"/>
      <c r="L59" s="45"/>
      <c r="M59" s="44"/>
      <c r="N59" s="45"/>
      <c r="O59" s="44"/>
      <c r="P59" s="45"/>
      <c r="Q59" s="44"/>
      <c r="R59" s="45"/>
      <c r="S59" s="44"/>
      <c r="T59" s="45"/>
      <c r="U59" s="44"/>
      <c r="V59" s="44"/>
      <c r="W59" s="44"/>
      <c r="X59" s="2"/>
      <c r="Y59" s="25"/>
      <c r="Z59" s="25"/>
      <c r="AA59" s="25"/>
      <c r="AB59" s="25"/>
      <c r="AC59" s="25"/>
      <c r="AD59" s="25"/>
      <c r="AE59" s="44"/>
      <c r="AF59" s="44"/>
      <c r="AG59" s="44"/>
      <c r="AH59" s="44"/>
      <c r="AI59" s="44"/>
      <c r="AJ59" s="44"/>
      <c r="AK59" s="44"/>
      <c r="AL59" s="25"/>
      <c r="AM59" s="25"/>
      <c r="AN59" s="25"/>
      <c r="AO59" s="11"/>
    </row>
    <row r="60" spans="1:41" ht="15" hidden="1">
      <c r="A60" s="2"/>
      <c r="B60" s="2"/>
      <c r="C60" s="2"/>
      <c r="D60" s="2"/>
      <c r="E60" s="44"/>
      <c r="F60" s="44"/>
      <c r="G60" s="45"/>
      <c r="H60" s="45"/>
      <c r="I60" s="45"/>
      <c r="J60" s="45"/>
      <c r="K60" s="44"/>
      <c r="L60" s="45"/>
      <c r="M60" s="45"/>
      <c r="N60" s="45"/>
      <c r="O60" s="45"/>
      <c r="P60" s="45"/>
      <c r="Q60" s="45"/>
      <c r="R60" s="45"/>
      <c r="S60" s="45"/>
      <c r="T60" s="45"/>
      <c r="U60" s="45"/>
      <c r="V60" s="45"/>
      <c r="W60" s="45"/>
      <c r="X60" s="2"/>
      <c r="Y60" s="69"/>
      <c r="Z60" s="25"/>
      <c r="AA60" s="25"/>
      <c r="AB60" s="25"/>
      <c r="AC60" s="25"/>
      <c r="AD60" s="25"/>
      <c r="AE60" s="44"/>
      <c r="AF60" s="44"/>
      <c r="AG60" s="44"/>
      <c r="AH60" s="44"/>
      <c r="AI60" s="44"/>
      <c r="AJ60" s="44"/>
      <c r="AK60" s="45"/>
      <c r="AL60" s="25"/>
      <c r="AM60" s="25"/>
      <c r="AN60" s="25"/>
      <c r="AO60" s="11"/>
    </row>
    <row r="61" spans="1:41" ht="15" hidden="1">
      <c r="A61" s="25"/>
      <c r="B61" s="25"/>
      <c r="C61" s="25"/>
      <c r="D61" s="25"/>
      <c r="E61" s="44"/>
      <c r="F61" s="44"/>
      <c r="G61" s="45"/>
      <c r="H61" s="45"/>
      <c r="I61" s="45"/>
      <c r="J61" s="45"/>
      <c r="K61" s="44"/>
      <c r="L61" s="45"/>
      <c r="M61" s="45"/>
      <c r="N61" s="45"/>
      <c r="O61" s="45"/>
      <c r="P61" s="45"/>
      <c r="Q61" s="45"/>
      <c r="R61" s="45"/>
      <c r="S61" s="45"/>
      <c r="T61" s="45"/>
      <c r="U61" s="45"/>
      <c r="V61" s="45"/>
      <c r="W61" s="45"/>
      <c r="X61" s="25"/>
      <c r="Y61" s="46"/>
      <c r="Z61" s="14"/>
      <c r="AA61" s="47"/>
      <c r="AB61" s="38"/>
      <c r="AC61" s="26"/>
      <c r="AD61" s="2"/>
      <c r="AE61" s="44"/>
      <c r="AF61" s="44"/>
      <c r="AG61" s="44"/>
      <c r="AH61" s="45"/>
      <c r="AI61" s="44"/>
      <c r="AJ61" s="45"/>
      <c r="AK61" s="45"/>
      <c r="AL61" s="25"/>
      <c r="AM61" s="25"/>
      <c r="AN61" s="25"/>
      <c r="AO61" s="29"/>
    </row>
    <row r="62" spans="1:41" ht="15" hidden="1">
      <c r="A62" s="25"/>
      <c r="B62" s="25"/>
      <c r="C62" s="25"/>
      <c r="D62" s="25"/>
      <c r="E62" s="44"/>
      <c r="F62" s="44"/>
      <c r="G62" s="45"/>
      <c r="H62" s="45"/>
      <c r="I62" s="45"/>
      <c r="J62" s="45"/>
      <c r="K62" s="44"/>
      <c r="L62" s="45"/>
      <c r="M62" s="45"/>
      <c r="N62" s="45"/>
      <c r="O62" s="45"/>
      <c r="P62" s="45"/>
      <c r="Q62" s="45"/>
      <c r="R62" s="45"/>
      <c r="S62" s="45"/>
      <c r="T62" s="45"/>
      <c r="U62" s="45"/>
      <c r="V62" s="45"/>
      <c r="W62" s="45"/>
      <c r="X62" s="25"/>
      <c r="Y62" s="46"/>
      <c r="Z62" s="14"/>
      <c r="AA62" s="47"/>
      <c r="AB62" s="38"/>
      <c r="AC62" s="26"/>
      <c r="AD62" s="2"/>
      <c r="AE62" s="44"/>
      <c r="AF62" s="44"/>
      <c r="AG62" s="44"/>
      <c r="AH62" s="45"/>
      <c r="AI62" s="44"/>
      <c r="AJ62" s="45"/>
      <c r="AK62" s="45"/>
      <c r="AL62" s="25"/>
      <c r="AM62" s="25"/>
      <c r="AN62" s="25"/>
      <c r="AO62" s="29"/>
    </row>
    <row r="63" spans="1:41" ht="15" hidden="1">
      <c r="A63" s="25"/>
      <c r="B63" s="25"/>
      <c r="C63" s="25"/>
      <c r="D63" s="25"/>
      <c r="E63" s="44"/>
      <c r="F63" s="44"/>
      <c r="G63" s="45"/>
      <c r="H63" s="45"/>
      <c r="I63" s="45"/>
      <c r="J63" s="45"/>
      <c r="K63" s="44"/>
      <c r="L63" s="45"/>
      <c r="M63" s="45"/>
      <c r="N63" s="45"/>
      <c r="O63" s="45"/>
      <c r="P63" s="45"/>
      <c r="Q63" s="45"/>
      <c r="R63" s="45"/>
      <c r="S63" s="45"/>
      <c r="T63" s="45"/>
      <c r="U63" s="45"/>
      <c r="V63" s="45"/>
      <c r="W63" s="45"/>
      <c r="X63" s="25"/>
      <c r="Y63" s="46"/>
      <c r="Z63" s="14"/>
      <c r="AA63" s="47"/>
      <c r="AB63" s="38"/>
      <c r="AC63" s="26"/>
      <c r="AD63" s="2"/>
      <c r="AE63" s="44"/>
      <c r="AF63" s="44"/>
      <c r="AG63" s="44"/>
      <c r="AH63" s="44"/>
      <c r="AI63" s="44"/>
      <c r="AJ63" s="44"/>
      <c r="AK63" s="44"/>
      <c r="AL63" s="25"/>
      <c r="AM63" s="25"/>
      <c r="AN63" s="25"/>
      <c r="AO63" s="29"/>
    </row>
    <row r="64" spans="1:41" ht="15" hidden="1">
      <c r="A64" s="25"/>
      <c r="B64" s="3"/>
      <c r="C64" s="25"/>
      <c r="D64" s="25"/>
      <c r="E64" s="44"/>
      <c r="F64" s="44"/>
      <c r="G64" s="45"/>
      <c r="H64" s="45"/>
      <c r="I64" s="45"/>
      <c r="J64" s="45"/>
      <c r="K64" s="44"/>
      <c r="L64" s="45"/>
      <c r="M64" s="45"/>
      <c r="N64" s="45"/>
      <c r="O64" s="45"/>
      <c r="P64" s="45"/>
      <c r="Q64" s="45"/>
      <c r="R64" s="45"/>
      <c r="S64" s="45"/>
      <c r="T64" s="45"/>
      <c r="U64" s="45"/>
      <c r="V64" s="45"/>
      <c r="W64" s="45"/>
      <c r="X64" s="25"/>
      <c r="Y64" s="46"/>
      <c r="Z64" s="14"/>
      <c r="AA64" s="47"/>
      <c r="AB64" s="38"/>
      <c r="AC64" s="26"/>
      <c r="AD64" s="2"/>
      <c r="AE64" s="44"/>
      <c r="AF64" s="44"/>
      <c r="AG64" s="44"/>
      <c r="AH64" s="45"/>
      <c r="AI64" s="44"/>
      <c r="AJ64" s="45"/>
      <c r="AK64" s="44"/>
      <c r="AL64" s="25"/>
      <c r="AM64" s="25"/>
      <c r="AN64" s="25"/>
      <c r="AO64" s="29"/>
    </row>
    <row r="65" spans="1:41" ht="15" hidden="1">
      <c r="A65" s="25"/>
      <c r="B65" s="3"/>
      <c r="C65" s="25"/>
      <c r="D65" s="25"/>
      <c r="E65" s="44"/>
      <c r="F65" s="44"/>
      <c r="G65" s="45"/>
      <c r="H65" s="45"/>
      <c r="I65" s="45"/>
      <c r="J65" s="45"/>
      <c r="K65" s="44"/>
      <c r="L65" s="45"/>
      <c r="M65" s="45"/>
      <c r="N65" s="45"/>
      <c r="O65" s="45"/>
      <c r="P65" s="45"/>
      <c r="Q65" s="45"/>
      <c r="R65" s="45"/>
      <c r="S65" s="45"/>
      <c r="T65" s="45"/>
      <c r="U65" s="45"/>
      <c r="V65" s="45"/>
      <c r="W65" s="45"/>
      <c r="X65" s="25"/>
      <c r="Y65" s="46"/>
      <c r="Z65" s="14"/>
      <c r="AA65" s="47"/>
      <c r="AB65" s="38"/>
      <c r="AC65" s="26"/>
      <c r="AD65" s="25"/>
      <c r="AE65" s="44"/>
      <c r="AF65" s="44"/>
      <c r="AG65" s="44"/>
      <c r="AH65" s="44"/>
      <c r="AI65" s="44"/>
      <c r="AJ65" s="44"/>
      <c r="AK65" s="44"/>
      <c r="AL65" s="25"/>
      <c r="AM65" s="25"/>
      <c r="AN65" s="25"/>
      <c r="AO65" s="29"/>
    </row>
    <row r="66" spans="1:41" ht="15" hidden="1">
      <c r="A66" s="25"/>
      <c r="B66" s="70"/>
      <c r="C66" s="25"/>
      <c r="D66" s="25"/>
      <c r="E66" s="44"/>
      <c r="F66" s="44"/>
      <c r="G66" s="45"/>
      <c r="H66" s="45"/>
      <c r="I66" s="45"/>
      <c r="J66" s="45"/>
      <c r="K66" s="44"/>
      <c r="L66" s="45"/>
      <c r="M66" s="45"/>
      <c r="N66" s="45"/>
      <c r="O66" s="45"/>
      <c r="P66" s="45"/>
      <c r="Q66" s="45"/>
      <c r="R66" s="45"/>
      <c r="S66" s="45"/>
      <c r="T66" s="45"/>
      <c r="U66" s="45"/>
      <c r="V66" s="45"/>
      <c r="W66" s="45"/>
      <c r="X66" s="25"/>
      <c r="Y66" s="46"/>
      <c r="Z66" s="14"/>
      <c r="AA66" s="47"/>
      <c r="AB66" s="38"/>
      <c r="AC66" s="26"/>
      <c r="AD66" s="25"/>
      <c r="AE66" s="44"/>
      <c r="AF66" s="44"/>
      <c r="AG66" s="44"/>
      <c r="AH66" s="44"/>
      <c r="AI66" s="44"/>
      <c r="AJ66" s="44"/>
      <c r="AK66" s="44"/>
      <c r="AL66" s="25"/>
      <c r="AM66" s="25"/>
      <c r="AN66" s="25"/>
      <c r="AO66" s="29"/>
    </row>
    <row r="67" spans="1:41" ht="15" hidden="1">
      <c r="A67" s="25"/>
      <c r="B67" s="70"/>
      <c r="C67" s="25"/>
      <c r="D67" s="25"/>
      <c r="E67" s="44"/>
      <c r="F67" s="44"/>
      <c r="G67" s="45"/>
      <c r="H67" s="45"/>
      <c r="I67" s="45"/>
      <c r="J67" s="45"/>
      <c r="K67" s="44"/>
      <c r="L67" s="45"/>
      <c r="M67" s="45"/>
      <c r="N67" s="45"/>
      <c r="O67" s="45"/>
      <c r="P67" s="45"/>
      <c r="Q67" s="45"/>
      <c r="R67" s="45"/>
      <c r="S67" s="45"/>
      <c r="T67" s="45"/>
      <c r="U67" s="45"/>
      <c r="V67" s="45"/>
      <c r="W67" s="45"/>
      <c r="X67" s="25"/>
      <c r="Y67" s="46"/>
      <c r="Z67" s="14"/>
      <c r="AA67" s="47"/>
      <c r="AB67" s="38"/>
      <c r="AC67" s="26"/>
      <c r="AD67" s="25"/>
      <c r="AE67" s="57"/>
      <c r="AF67" s="44"/>
      <c r="AG67" s="44"/>
      <c r="AH67" s="44"/>
      <c r="AI67" s="57"/>
      <c r="AJ67" s="44"/>
      <c r="AK67" s="57"/>
      <c r="AL67" s="25"/>
      <c r="AM67" s="25"/>
      <c r="AN67" s="25"/>
      <c r="AO67" s="29"/>
    </row>
    <row r="68" spans="1:41" ht="15" hidden="1">
      <c r="A68" s="2"/>
      <c r="B68" s="4"/>
      <c r="C68" s="2"/>
      <c r="D68" s="2"/>
      <c r="E68" s="71"/>
      <c r="F68" s="71"/>
      <c r="G68" s="71"/>
      <c r="H68" s="71"/>
      <c r="I68" s="71"/>
      <c r="J68" s="71"/>
      <c r="K68" s="71"/>
      <c r="L68" s="71"/>
      <c r="M68" s="71"/>
      <c r="N68" s="71"/>
      <c r="O68" s="71"/>
      <c r="P68" s="71"/>
      <c r="Q68" s="71"/>
      <c r="R68" s="71"/>
      <c r="S68" s="71"/>
      <c r="T68" s="71"/>
      <c r="U68" s="71"/>
      <c r="V68" s="71"/>
      <c r="W68" s="71"/>
      <c r="X68" s="2"/>
      <c r="Y68" s="25"/>
      <c r="Z68" s="25"/>
      <c r="AA68" s="25"/>
      <c r="AB68" s="25"/>
      <c r="AC68" s="25"/>
      <c r="AD68" s="25"/>
      <c r="AE68" s="44"/>
      <c r="AF68" s="44"/>
      <c r="AG68" s="44"/>
      <c r="AH68" s="44"/>
      <c r="AI68" s="44"/>
      <c r="AJ68" s="44"/>
      <c r="AK68" s="44"/>
      <c r="AL68" s="25"/>
      <c r="AM68" s="25"/>
      <c r="AN68" s="25"/>
      <c r="AO68" s="11"/>
    </row>
    <row r="69" spans="1:41" ht="15" hidden="1">
      <c r="A69" s="2"/>
      <c r="B69" s="4"/>
      <c r="C69" s="2"/>
      <c r="D69" s="2"/>
      <c r="E69" s="71"/>
      <c r="F69" s="45"/>
      <c r="G69" s="71"/>
      <c r="H69" s="45"/>
      <c r="I69" s="71"/>
      <c r="J69" s="45"/>
      <c r="K69" s="71"/>
      <c r="L69" s="45"/>
      <c r="M69" s="71"/>
      <c r="N69" s="45"/>
      <c r="O69" s="71"/>
      <c r="P69" s="45"/>
      <c r="Q69" s="71"/>
      <c r="R69" s="45"/>
      <c r="S69" s="71"/>
      <c r="T69" s="45"/>
      <c r="U69" s="71"/>
      <c r="V69" s="44"/>
      <c r="W69" s="71"/>
      <c r="X69" s="2"/>
      <c r="Y69" s="25"/>
      <c r="Z69" s="25"/>
      <c r="AA69" s="25"/>
      <c r="AB69" s="25"/>
      <c r="AC69" s="25"/>
      <c r="AD69" s="25"/>
      <c r="AE69" s="25"/>
      <c r="AF69" s="25"/>
      <c r="AG69" s="25"/>
      <c r="AH69" s="25"/>
      <c r="AI69" s="25"/>
      <c r="AJ69" s="25"/>
      <c r="AK69" s="25"/>
      <c r="AL69" s="25"/>
      <c r="AM69" s="25"/>
      <c r="AN69" s="25"/>
      <c r="AO69" s="11"/>
    </row>
    <row r="70" spans="1:41" ht="15" hidden="1">
      <c r="A70" s="2"/>
      <c r="B70" s="4"/>
      <c r="C70" s="2"/>
      <c r="D70" s="2"/>
      <c r="E70" s="71"/>
      <c r="F70" s="71"/>
      <c r="G70" s="71"/>
      <c r="H70" s="71"/>
      <c r="I70" s="71"/>
      <c r="J70" s="71"/>
      <c r="K70" s="71"/>
      <c r="L70" s="71"/>
      <c r="M70" s="71"/>
      <c r="N70" s="71"/>
      <c r="O70" s="71"/>
      <c r="P70" s="71"/>
      <c r="Q70" s="71"/>
      <c r="R70" s="71"/>
      <c r="S70" s="71"/>
      <c r="T70" s="71"/>
      <c r="U70" s="71"/>
      <c r="V70" s="71"/>
      <c r="W70" s="71"/>
      <c r="X70" s="2"/>
      <c r="Y70" s="14"/>
      <c r="Z70" s="25"/>
      <c r="AA70" s="25"/>
      <c r="AB70" s="25"/>
      <c r="AC70" s="25"/>
      <c r="AD70" s="25"/>
      <c r="AE70" s="25"/>
      <c r="AF70" s="25"/>
      <c r="AG70" s="25"/>
      <c r="AH70" s="25"/>
      <c r="AI70" s="25"/>
      <c r="AJ70" s="25"/>
      <c r="AK70" s="25"/>
      <c r="AL70" s="25"/>
      <c r="AM70" s="25"/>
      <c r="AN70" s="25"/>
      <c r="AO70" s="11"/>
    </row>
    <row r="71" spans="1:41" ht="15">
      <c r="A71" s="2"/>
      <c r="B71" s="2" t="s">
        <v>21</v>
      </c>
      <c r="C71" s="2" t="s">
        <v>38</v>
      </c>
      <c r="D71" s="2"/>
      <c r="E71" s="2"/>
      <c r="F71" s="2"/>
      <c r="G71" s="25"/>
      <c r="H71" s="2"/>
      <c r="I71" s="25"/>
      <c r="J71" s="2"/>
      <c r="K71" s="25"/>
      <c r="L71" s="2"/>
      <c r="M71" s="25"/>
      <c r="N71" s="2"/>
      <c r="O71" s="25"/>
      <c r="P71" s="2"/>
      <c r="Q71" s="25"/>
      <c r="R71" s="2"/>
      <c r="S71" s="25"/>
      <c r="T71" s="2"/>
      <c r="U71" s="25"/>
      <c r="V71" s="2"/>
      <c r="W71" s="25"/>
      <c r="X71" s="25"/>
      <c r="Y71" s="25"/>
      <c r="Z71" s="25"/>
      <c r="AA71" s="25"/>
      <c r="AB71" s="25"/>
      <c r="AC71" s="25"/>
      <c r="AD71" s="25"/>
      <c r="AE71" s="25"/>
      <c r="AF71" s="25"/>
      <c r="AG71" s="25"/>
      <c r="AH71" s="25"/>
      <c r="AI71" s="25"/>
      <c r="AJ71" s="25"/>
      <c r="AK71" s="25"/>
      <c r="AL71" s="25"/>
      <c r="AM71" s="25"/>
      <c r="AN71" s="25"/>
      <c r="AO71" s="11"/>
    </row>
    <row r="72" spans="1:41" ht="15">
      <c r="A72" s="72"/>
      <c r="B72" s="72"/>
      <c r="C72" s="63"/>
      <c r="D72" s="72"/>
      <c r="E72" s="73"/>
      <c r="F72" s="72"/>
      <c r="G72" s="66"/>
      <c r="H72" s="72"/>
      <c r="I72" s="66"/>
      <c r="J72" s="72"/>
      <c r="K72" s="66"/>
      <c r="L72" s="72"/>
      <c r="M72" s="72"/>
      <c r="N72" s="72"/>
      <c r="O72" s="66"/>
      <c r="P72" s="72"/>
      <c r="Q72" s="66"/>
      <c r="R72" s="72"/>
      <c r="S72" s="66"/>
      <c r="T72" s="72"/>
      <c r="U72" s="66"/>
      <c r="V72" s="72"/>
      <c r="W72" s="72"/>
      <c r="X72" s="66"/>
      <c r="Y72" s="66"/>
      <c r="Z72" s="66"/>
      <c r="AA72" s="66"/>
      <c r="AB72" s="66"/>
      <c r="AC72" s="66"/>
      <c r="AD72" s="66"/>
      <c r="AE72" s="66"/>
      <c r="AF72" s="66"/>
      <c r="AG72" s="66"/>
      <c r="AH72" s="66"/>
      <c r="AI72" s="66"/>
      <c r="AJ72" s="66"/>
      <c r="AK72" s="66"/>
      <c r="AL72" s="66"/>
      <c r="AM72" s="66"/>
      <c r="AN72" s="66"/>
      <c r="AO72" s="74"/>
    </row>
    <row r="73" spans="1:41" ht="15">
      <c r="A73" s="2"/>
      <c r="B73" s="2"/>
      <c r="C73" s="75"/>
      <c r="D73" s="2"/>
      <c r="E73" s="2"/>
      <c r="F73" s="2"/>
      <c r="G73" s="25"/>
      <c r="H73" s="2"/>
      <c r="I73" s="25"/>
      <c r="J73" s="2"/>
      <c r="K73" s="25"/>
      <c r="L73" s="2"/>
      <c r="M73" s="2"/>
      <c r="N73" s="2"/>
      <c r="O73" s="25"/>
      <c r="P73" s="2"/>
      <c r="Q73" s="25"/>
      <c r="R73" s="2"/>
      <c r="S73" s="25"/>
      <c r="T73" s="2"/>
      <c r="U73" s="25"/>
      <c r="V73" s="2"/>
      <c r="W73" s="2"/>
      <c r="X73" s="25"/>
      <c r="Y73" s="25"/>
      <c r="Z73" s="25"/>
      <c r="AA73" s="25"/>
      <c r="AB73" s="25"/>
      <c r="AC73" s="25"/>
      <c r="AD73" s="25"/>
      <c r="AE73" s="25"/>
      <c r="AF73" s="25"/>
      <c r="AG73" s="25"/>
      <c r="AH73" s="25"/>
      <c r="AI73" s="25"/>
      <c r="AJ73" s="25"/>
      <c r="AK73" s="25"/>
      <c r="AL73" s="25"/>
      <c r="AM73" s="25"/>
      <c r="AN73" s="25"/>
      <c r="AO73" s="11"/>
    </row>
    <row r="74" spans="1:41" ht="15">
      <c r="A74" s="2"/>
      <c r="B74" s="25"/>
      <c r="C74" s="25"/>
      <c r="D74" s="25"/>
      <c r="E74" s="25"/>
      <c r="F74" s="25"/>
      <c r="G74" s="25"/>
      <c r="H74" s="25"/>
      <c r="I74" s="25"/>
      <c r="J74" s="25"/>
      <c r="K74" s="25"/>
      <c r="L74" s="25"/>
      <c r="M74" s="25"/>
      <c r="N74" s="25"/>
      <c r="O74" s="25"/>
      <c r="P74" s="25"/>
      <c r="Q74" s="25"/>
      <c r="R74" s="25"/>
      <c r="S74" s="25"/>
      <c r="T74" s="25"/>
      <c r="U74" s="25"/>
      <c r="V74" s="25"/>
      <c r="W74" s="5"/>
      <c r="X74" s="25"/>
      <c r="Y74" s="25"/>
      <c r="Z74" s="25"/>
      <c r="AA74" s="25"/>
      <c r="AB74" s="25"/>
      <c r="AC74" s="25"/>
      <c r="AD74" s="25"/>
      <c r="AE74" s="25"/>
      <c r="AF74" s="25"/>
      <c r="AG74" s="25"/>
      <c r="AH74" s="25"/>
      <c r="AI74" s="25"/>
      <c r="AJ74" s="25"/>
      <c r="AK74" s="25"/>
      <c r="AL74" s="25"/>
      <c r="AM74" s="25"/>
      <c r="AN74" s="25"/>
      <c r="AO74" s="25"/>
    </row>
    <row r="75" spans="1:41" ht="15">
      <c r="A75" s="2"/>
      <c r="B75" s="25"/>
      <c r="C75" s="25"/>
      <c r="D75" s="76" t="s">
        <v>39</v>
      </c>
      <c r="E75" s="25"/>
      <c r="F75" s="25"/>
      <c r="G75" s="25"/>
      <c r="H75" s="77" t="s">
        <v>40</v>
      </c>
      <c r="I75" s="25"/>
      <c r="J75" s="25"/>
      <c r="K75" s="25"/>
      <c r="L75" s="77" t="s">
        <v>41</v>
      </c>
      <c r="M75" s="25"/>
      <c r="N75" s="25"/>
      <c r="O75" s="25"/>
      <c r="P75" s="77" t="s">
        <v>29</v>
      </c>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row>
    <row r="76" spans="1:41" ht="15">
      <c r="A76" s="2"/>
      <c r="B76" s="2"/>
      <c r="C76" s="2"/>
      <c r="D76" s="78">
        <f>G76</f>
        <v>1</v>
      </c>
      <c r="E76" s="78">
        <f>I76</f>
        <v>0</v>
      </c>
      <c r="F76" s="2"/>
      <c r="G76" s="78">
        <f>K76</f>
        <v>1</v>
      </c>
      <c r="H76" s="79"/>
      <c r="I76" s="78">
        <f>M76</f>
        <v>0</v>
      </c>
      <c r="J76" s="2"/>
      <c r="K76" s="78">
        <f>O76</f>
        <v>1</v>
      </c>
      <c r="L76" s="79"/>
      <c r="M76" s="78">
        <f>Q76</f>
        <v>0</v>
      </c>
      <c r="N76" s="2"/>
      <c r="O76" s="78">
        <f>S94</f>
        <v>1</v>
      </c>
      <c r="P76" s="79"/>
      <c r="Q76" s="78">
        <f>S95</f>
        <v>0</v>
      </c>
      <c r="R76" s="2"/>
      <c r="S76" s="2"/>
      <c r="T76" s="2"/>
      <c r="U76" s="2"/>
      <c r="V76" s="2"/>
      <c r="W76" s="2"/>
      <c r="X76" s="2"/>
      <c r="Y76" s="25"/>
      <c r="Z76" s="25"/>
      <c r="AA76" s="25"/>
      <c r="AB76" s="25"/>
      <c r="AC76" s="25"/>
      <c r="AD76" s="25"/>
      <c r="AE76" s="25"/>
      <c r="AF76" s="25"/>
      <c r="AG76" s="25"/>
      <c r="AH76" s="25"/>
      <c r="AI76" s="25"/>
      <c r="AJ76" s="25"/>
      <c r="AK76" s="25"/>
      <c r="AL76" s="25"/>
      <c r="AM76" s="25"/>
      <c r="AN76" s="25"/>
      <c r="AO76" s="11"/>
    </row>
    <row r="77" spans="1:41" ht="15">
      <c r="A77" s="2"/>
      <c r="B77" s="2" t="s">
        <v>42</v>
      </c>
      <c r="C77" s="2"/>
      <c r="D77" s="45">
        <f>E53*D76</f>
        <v>519099.07468333439</v>
      </c>
      <c r="E77" s="45">
        <f>E53-D77</f>
        <v>0</v>
      </c>
      <c r="F77" s="45"/>
      <c r="G77" s="45"/>
      <c r="H77" s="45"/>
      <c r="I77" s="45"/>
      <c r="J77" s="45"/>
      <c r="K77" s="45">
        <f>M53*K76</f>
        <v>43425.860004835238</v>
      </c>
      <c r="L77" s="45"/>
      <c r="M77" s="45">
        <f>M53-K77</f>
        <v>0</v>
      </c>
      <c r="N77" s="45"/>
      <c r="O77" s="45">
        <f>W53*O76</f>
        <v>127561.02762282077</v>
      </c>
      <c r="P77" s="45"/>
      <c r="Q77" s="45">
        <f>W53-O77</f>
        <v>0</v>
      </c>
      <c r="R77" s="2"/>
      <c r="X77" s="2"/>
      <c r="Y77" s="2"/>
      <c r="Z77" s="2"/>
      <c r="AA77" s="2"/>
      <c r="AB77" s="2"/>
      <c r="AC77" s="2"/>
      <c r="AD77" s="2"/>
      <c r="AE77" s="2"/>
      <c r="AF77" s="2"/>
      <c r="AG77" s="2"/>
      <c r="AH77" s="2"/>
      <c r="AI77" s="2"/>
      <c r="AJ77" s="2"/>
      <c r="AK77" s="2"/>
      <c r="AL77" s="2"/>
      <c r="AM77" s="2"/>
      <c r="AN77" s="2"/>
      <c r="AO77" s="11"/>
    </row>
    <row r="78" spans="1:41" ht="15">
      <c r="A78" s="2"/>
      <c r="B78" s="2" t="s">
        <v>43</v>
      </c>
      <c r="C78" s="2"/>
      <c r="D78" s="45"/>
      <c r="E78" s="45"/>
      <c r="F78" s="45"/>
      <c r="G78" s="45">
        <f>+'wp b3 - CSR'!F55</f>
        <v>37232.964989750952</v>
      </c>
      <c r="H78" s="45"/>
      <c r="I78" s="45">
        <v>0</v>
      </c>
      <c r="J78" s="45"/>
      <c r="K78" s="45">
        <f>+'wp b3 - CSR'!N55</f>
        <v>3584.8079545211212</v>
      </c>
      <c r="L78" s="45"/>
      <c r="M78" s="45">
        <v>0</v>
      </c>
      <c r="N78" s="45"/>
      <c r="O78" s="45">
        <f>+'wp b3 - CSR'!X55</f>
        <v>11415.675611102988</v>
      </c>
      <c r="P78" s="45"/>
      <c r="Q78" s="45">
        <v>0</v>
      </c>
      <c r="R78" s="2"/>
      <c r="X78" s="2"/>
      <c r="Y78" s="2"/>
      <c r="Z78" s="2"/>
      <c r="AA78" s="2"/>
      <c r="AB78" s="2"/>
      <c r="AC78" s="2"/>
      <c r="AD78" s="2"/>
      <c r="AE78" s="2"/>
      <c r="AF78" s="2"/>
      <c r="AG78" s="2"/>
      <c r="AH78" s="2"/>
      <c r="AI78" s="2"/>
      <c r="AJ78" s="2"/>
      <c r="AK78" s="2"/>
      <c r="AL78" s="2"/>
      <c r="AM78" s="2"/>
      <c r="AN78" s="2"/>
      <c r="AO78" s="11"/>
    </row>
    <row r="79" spans="1:41" ht="15">
      <c r="A79" s="2"/>
      <c r="B79" s="2" t="s">
        <v>44</v>
      </c>
      <c r="C79" s="2"/>
      <c r="D79" s="44"/>
      <c r="E79" s="44"/>
      <c r="F79" s="45"/>
      <c r="G79" s="45">
        <f>+'[5]Wp b4 - WSC'!E12</f>
        <v>134651.65564523535</v>
      </c>
      <c r="H79" s="45"/>
      <c r="I79" s="45">
        <v>0</v>
      </c>
      <c r="J79" s="45"/>
      <c r="K79" s="45">
        <f>+'[5]Wp b4 - WSC'!M12</f>
        <v>10740.413997248193</v>
      </c>
      <c r="L79" s="45"/>
      <c r="M79" s="45">
        <v>0</v>
      </c>
      <c r="N79" s="45"/>
      <c r="O79" s="45">
        <f>+'[5]Wp b4 - WSC'!W12</f>
        <v>21738.893674997009</v>
      </c>
      <c r="P79" s="45"/>
      <c r="Q79" s="45">
        <v>0</v>
      </c>
      <c r="R79" s="2"/>
      <c r="X79" s="2"/>
      <c r="Y79" s="2"/>
      <c r="Z79" s="2"/>
      <c r="AA79" s="2"/>
      <c r="AB79" s="2"/>
      <c r="AC79" s="2"/>
      <c r="AD79" s="2"/>
      <c r="AE79" s="2"/>
      <c r="AF79" s="2"/>
      <c r="AG79" s="2"/>
      <c r="AH79" s="2"/>
      <c r="AI79" s="2"/>
      <c r="AJ79" s="2"/>
      <c r="AK79" s="2"/>
      <c r="AL79" s="2"/>
      <c r="AM79" s="2"/>
      <c r="AN79" s="2"/>
      <c r="AO79" s="11"/>
    </row>
    <row r="80" spans="1:41" ht="15">
      <c r="A80" s="2"/>
      <c r="B80" s="2"/>
      <c r="C80" s="2" t="s">
        <v>13</v>
      </c>
      <c r="D80" s="58">
        <f>SUM(D77:D79)</f>
        <v>519099.07468333439</v>
      </c>
      <c r="E80" s="58">
        <f>SUM(E77:E79)</f>
        <v>0</v>
      </c>
      <c r="F80" s="45"/>
      <c r="G80" s="58">
        <f>SUM(G77:G79)</f>
        <v>171884.62063498632</v>
      </c>
      <c r="H80" s="44"/>
      <c r="I80" s="58">
        <f>SUM(I77:I79)</f>
        <v>0</v>
      </c>
      <c r="J80" s="45"/>
      <c r="K80" s="58">
        <f>SUM(K77:K79)</f>
        <v>57751.081956604554</v>
      </c>
      <c r="L80" s="45"/>
      <c r="M80" s="58">
        <f>SUM(M77:M79)</f>
        <v>0</v>
      </c>
      <c r="N80" s="45"/>
      <c r="O80" s="58">
        <f>SUM(O77:O79)</f>
        <v>160715.59690892076</v>
      </c>
      <c r="P80" s="45"/>
      <c r="Q80" s="58">
        <f>SUM(Q77:Q79)</f>
        <v>0</v>
      </c>
      <c r="R80" s="45"/>
      <c r="S80" s="58">
        <f>SUM(D80:Q80)</f>
        <v>909450.37418384606</v>
      </c>
      <c r="T80" s="2"/>
      <c r="U80" s="2"/>
      <c r="V80" s="2"/>
      <c r="W80" s="2"/>
      <c r="X80" s="2"/>
      <c r="Y80" s="2"/>
      <c r="Z80" s="2"/>
      <c r="AA80" s="2"/>
      <c r="AB80" s="2"/>
      <c r="AC80" s="2"/>
      <c r="AD80" s="2"/>
      <c r="AE80" s="2"/>
      <c r="AF80" s="2"/>
      <c r="AG80" s="2"/>
      <c r="AH80" s="2"/>
      <c r="AI80" s="2"/>
      <c r="AJ80" s="2"/>
      <c r="AK80" s="2"/>
      <c r="AL80" s="2"/>
      <c r="AM80" s="2"/>
      <c r="AN80" s="2"/>
      <c r="AO80" s="11"/>
    </row>
    <row r="81" spans="1:41" ht="15">
      <c r="A81" s="2"/>
      <c r="B81" s="2"/>
      <c r="C81" s="2"/>
      <c r="D81" s="45"/>
      <c r="E81" s="45"/>
      <c r="F81" s="45"/>
      <c r="G81" s="44"/>
      <c r="H81" s="44"/>
      <c r="I81" s="44"/>
      <c r="J81" s="45"/>
      <c r="K81" s="44"/>
      <c r="L81" s="45"/>
      <c r="M81" s="44"/>
      <c r="N81" s="45"/>
      <c r="O81" s="44"/>
      <c r="P81" s="45"/>
      <c r="Q81" s="44"/>
      <c r="R81" s="45"/>
      <c r="S81" s="44"/>
      <c r="T81" s="2"/>
      <c r="U81" s="2"/>
      <c r="V81" s="2"/>
      <c r="W81" s="2"/>
      <c r="X81" s="2"/>
      <c r="Y81" s="2"/>
      <c r="Z81" s="2"/>
      <c r="AA81" s="2"/>
      <c r="AB81" s="2"/>
      <c r="AC81" s="2"/>
      <c r="AD81" s="2"/>
      <c r="AE81" s="2"/>
      <c r="AF81" s="2"/>
      <c r="AG81" s="2"/>
      <c r="AH81" s="2"/>
      <c r="AI81" s="2"/>
      <c r="AJ81" s="2"/>
      <c r="AK81" s="2"/>
      <c r="AL81" s="2"/>
      <c r="AM81" s="2"/>
      <c r="AN81" s="2"/>
      <c r="AO81" s="11"/>
    </row>
    <row r="82" spans="1:41" ht="15">
      <c r="A82" s="2"/>
      <c r="B82" s="2" t="s">
        <v>45</v>
      </c>
      <c r="C82" s="2"/>
      <c r="D82" s="57">
        <f>+'[5]Linked TB'!E483+'[5]Linked TB'!E488</f>
        <v>460337.63</v>
      </c>
      <c r="E82" s="57">
        <v>0</v>
      </c>
      <c r="F82" s="45"/>
      <c r="G82" s="45">
        <f>+'[5]Linked TB'!E478+'[5]Linked TB'!E480+'[5]Linked TB'!E481+'[5]Linked TB'!E482+'[5]Linked TB'!E484+'[5]Linked TB'!E485+'[5]Linked TB'!E486+'[5]Linked TB'!E487+'[5]Linked TB'!E489</f>
        <v>227555.39</v>
      </c>
      <c r="H82" s="45"/>
      <c r="I82" s="45">
        <v>0</v>
      </c>
      <c r="J82" s="45"/>
      <c r="K82" s="45">
        <f>+'[5]Linked TB'!E619</f>
        <v>49453.909999999989</v>
      </c>
      <c r="L82" s="45"/>
      <c r="M82" s="45">
        <v>0</v>
      </c>
      <c r="N82" s="45"/>
      <c r="O82" s="45">
        <f>+'[5]Linked TB'!E404</f>
        <v>122141.03999999998</v>
      </c>
      <c r="P82" s="45"/>
      <c r="Q82" s="45">
        <v>0</v>
      </c>
      <c r="R82" s="45"/>
      <c r="S82" s="45">
        <f>SUM(D82:Q82)</f>
        <v>859487.97</v>
      </c>
      <c r="T82" s="2"/>
      <c r="U82" s="2"/>
      <c r="V82" s="2"/>
      <c r="W82" s="2"/>
      <c r="X82" s="2"/>
      <c r="Y82" s="2"/>
      <c r="Z82" s="2"/>
      <c r="AA82" s="2"/>
      <c r="AB82" s="2"/>
      <c r="AC82" s="2"/>
      <c r="AD82" s="2"/>
      <c r="AE82" s="2"/>
      <c r="AF82" s="2"/>
      <c r="AG82" s="2"/>
      <c r="AH82" s="2"/>
      <c r="AI82" s="2"/>
      <c r="AJ82" s="2"/>
      <c r="AK82" s="2"/>
      <c r="AL82" s="2"/>
      <c r="AM82" s="2"/>
      <c r="AN82" s="2"/>
      <c r="AO82" s="11"/>
    </row>
    <row r="83" spans="1:41" ht="15">
      <c r="A83" s="2"/>
      <c r="B83" s="2"/>
      <c r="C83" s="2"/>
      <c r="D83" s="45"/>
      <c r="E83" s="45"/>
      <c r="F83" s="45"/>
      <c r="G83" s="58"/>
      <c r="H83" s="44"/>
      <c r="I83" s="58"/>
      <c r="J83" s="45"/>
      <c r="K83" s="58"/>
      <c r="L83" s="45"/>
      <c r="M83" s="58"/>
      <c r="N83" s="45"/>
      <c r="O83" s="58"/>
      <c r="P83" s="45"/>
      <c r="Q83" s="58"/>
      <c r="R83" s="45"/>
      <c r="S83" s="58"/>
      <c r="T83" s="2"/>
      <c r="U83" s="2"/>
      <c r="V83" s="2"/>
      <c r="W83" s="2"/>
      <c r="X83" s="2"/>
      <c r="Y83" s="2"/>
      <c r="Z83" s="2"/>
      <c r="AA83" s="2"/>
      <c r="AB83" s="2"/>
      <c r="AC83" s="2"/>
      <c r="AD83" s="2"/>
      <c r="AE83" s="2"/>
      <c r="AF83" s="2"/>
      <c r="AG83" s="2"/>
      <c r="AH83" s="2"/>
      <c r="AI83" s="2"/>
      <c r="AJ83" s="2"/>
      <c r="AK83" s="2"/>
      <c r="AL83" s="2"/>
      <c r="AM83" s="2"/>
      <c r="AN83" s="2"/>
      <c r="AO83" s="11"/>
    </row>
    <row r="84" spans="1:41" ht="15" thickBot="1">
      <c r="A84" s="4"/>
      <c r="B84" s="4" t="s">
        <v>46</v>
      </c>
      <c r="C84" s="4"/>
      <c r="D84" s="80">
        <f>D80-D82</f>
        <v>58761.444683334383</v>
      </c>
      <c r="E84" s="80">
        <f>E80-E82</f>
        <v>0</v>
      </c>
      <c r="F84" s="81"/>
      <c r="G84" s="80">
        <f>G80-G82</f>
        <v>-55670.769365013693</v>
      </c>
      <c r="H84" s="82"/>
      <c r="I84" s="80">
        <f>I80-I82</f>
        <v>0</v>
      </c>
      <c r="J84" s="81"/>
      <c r="K84" s="80">
        <f>K80-K82</f>
        <v>8297.1719566045649</v>
      </c>
      <c r="L84" s="81"/>
      <c r="M84" s="80">
        <f>M80-M82</f>
        <v>0</v>
      </c>
      <c r="N84" s="81"/>
      <c r="O84" s="80">
        <f>O80-O82</f>
        <v>38574.556908920786</v>
      </c>
      <c r="P84" s="81"/>
      <c r="Q84" s="80">
        <f>Q80-Q82</f>
        <v>0</v>
      </c>
      <c r="R84" s="81"/>
      <c r="S84" s="80">
        <f>SUM(D84:Q84)</f>
        <v>49962.40418384604</v>
      </c>
      <c r="T84" s="4"/>
      <c r="U84" s="4"/>
      <c r="V84" s="4"/>
      <c r="W84" s="4"/>
      <c r="X84" s="4"/>
      <c r="Y84" s="4"/>
      <c r="Z84" s="4"/>
      <c r="AA84" s="4"/>
      <c r="AB84" s="4"/>
      <c r="AC84" s="4"/>
      <c r="AD84" s="4"/>
      <c r="AE84" s="4"/>
      <c r="AF84" s="4"/>
      <c r="AG84" s="4"/>
      <c r="AH84" s="4"/>
      <c r="AI84" s="4"/>
      <c r="AJ84" s="4"/>
      <c r="AK84" s="4"/>
      <c r="AL84" s="4"/>
      <c r="AM84" s="4"/>
      <c r="AN84" s="4"/>
      <c r="AO84" s="83"/>
    </row>
    <row r="85" spans="1:41" ht="15.75" thickTop="1">
      <c r="A85" s="2"/>
      <c r="B85" s="2"/>
      <c r="C85" s="2"/>
      <c r="D85" s="84" t="s">
        <v>47</v>
      </c>
      <c r="E85" s="27" t="s">
        <v>48</v>
      </c>
      <c r="F85" s="2"/>
      <c r="G85" s="26" t="s">
        <v>47</v>
      </c>
      <c r="H85" s="26"/>
      <c r="I85" s="26" t="s">
        <v>48</v>
      </c>
      <c r="J85" s="2"/>
      <c r="K85" s="26" t="s">
        <v>47</v>
      </c>
      <c r="L85" s="26"/>
      <c r="M85" s="26" t="s">
        <v>48</v>
      </c>
      <c r="N85" s="25"/>
      <c r="O85" s="26" t="s">
        <v>47</v>
      </c>
      <c r="P85" s="26"/>
      <c r="Q85" s="26" t="s">
        <v>48</v>
      </c>
      <c r="R85" s="2"/>
      <c r="S85" s="2"/>
      <c r="T85" s="2"/>
      <c r="U85" s="2"/>
      <c r="V85" s="25"/>
      <c r="W85" s="25"/>
      <c r="X85" s="2"/>
      <c r="Y85" s="2"/>
      <c r="Z85" s="2"/>
      <c r="AA85" s="2"/>
      <c r="AB85" s="2"/>
      <c r="AC85" s="2"/>
      <c r="AD85" s="2"/>
      <c r="AE85" s="2"/>
      <c r="AF85" s="2"/>
      <c r="AG85" s="2"/>
      <c r="AH85" s="2"/>
      <c r="AI85" s="2"/>
      <c r="AJ85" s="2"/>
      <c r="AK85" s="2"/>
      <c r="AL85" s="2"/>
      <c r="AM85" s="2"/>
      <c r="AN85" s="2"/>
      <c r="AO85" s="11"/>
    </row>
    <row r="86" spans="1:41" ht="15">
      <c r="A86" s="2"/>
      <c r="B86" s="2"/>
      <c r="C86" s="2"/>
      <c r="D86" s="3"/>
      <c r="E86" s="2"/>
      <c r="F86" s="2"/>
      <c r="G86" s="25"/>
      <c r="H86" s="25"/>
      <c r="I86" s="25"/>
      <c r="J86" s="2"/>
      <c r="K86" s="25"/>
      <c r="L86" s="2"/>
      <c r="M86" s="25"/>
      <c r="N86" s="2"/>
      <c r="O86" s="25"/>
      <c r="P86" s="4"/>
      <c r="Q86" s="25"/>
      <c r="R86" s="2"/>
      <c r="S86" s="25"/>
      <c r="T86" s="2"/>
      <c r="U86" s="2"/>
      <c r="V86" s="2"/>
      <c r="W86" s="2"/>
      <c r="X86" s="2"/>
      <c r="Y86" s="25"/>
      <c r="Z86" s="25"/>
      <c r="AA86" s="2"/>
      <c r="AB86" s="2"/>
      <c r="AC86" s="2"/>
      <c r="AD86" s="2"/>
      <c r="AE86" s="2"/>
      <c r="AF86" s="2"/>
      <c r="AG86" s="2"/>
      <c r="AH86" s="2"/>
      <c r="AI86" s="2"/>
      <c r="AJ86" s="2"/>
      <c r="AK86" s="2"/>
      <c r="AL86" s="2"/>
      <c r="AM86" s="2"/>
      <c r="AN86" s="2"/>
      <c r="AO86" s="11"/>
    </row>
    <row r="87" spans="1:41" ht="15">
      <c r="A87" s="2"/>
      <c r="B87" s="2"/>
      <c r="C87" s="2"/>
      <c r="D87" s="3"/>
      <c r="E87" s="2"/>
      <c r="F87" s="2"/>
      <c r="G87" s="25"/>
      <c r="H87" s="25"/>
      <c r="I87" s="25"/>
      <c r="J87" s="2"/>
      <c r="K87" s="85"/>
      <c r="L87" s="2"/>
      <c r="M87" s="25"/>
      <c r="N87" s="2"/>
      <c r="O87" s="25"/>
      <c r="P87" s="2"/>
      <c r="Q87" s="25"/>
      <c r="R87" s="2"/>
      <c r="S87" s="25"/>
      <c r="T87" s="2"/>
      <c r="U87" s="2"/>
      <c r="V87" s="2"/>
      <c r="W87" s="25"/>
      <c r="X87" s="2"/>
      <c r="Y87" s="25"/>
      <c r="Z87" s="25"/>
      <c r="AA87" s="2"/>
      <c r="AB87" s="2"/>
      <c r="AC87" s="2"/>
      <c r="AD87" s="2"/>
      <c r="AE87" s="2"/>
      <c r="AF87" s="2"/>
      <c r="AG87" s="2"/>
      <c r="AH87" s="2"/>
      <c r="AI87" s="2"/>
      <c r="AJ87" s="2"/>
      <c r="AK87" s="2"/>
      <c r="AL87" s="2"/>
      <c r="AM87" s="2"/>
      <c r="AN87" s="2"/>
      <c r="AO87" s="11"/>
    </row>
    <row r="88" spans="1:41" ht="15">
      <c r="A88" s="2"/>
      <c r="B88" s="2"/>
      <c r="C88" s="2"/>
      <c r="D88" s="3"/>
      <c r="E88" s="2"/>
      <c r="F88" s="2"/>
      <c r="G88" s="25"/>
      <c r="H88" s="25"/>
      <c r="I88" s="85"/>
      <c r="J88" s="2"/>
      <c r="K88" s="25"/>
      <c r="L88" s="2"/>
      <c r="M88" s="25"/>
      <c r="N88" s="2"/>
      <c r="O88" s="25"/>
      <c r="P88" s="2"/>
      <c r="Q88" s="25"/>
      <c r="R88" s="2"/>
      <c r="S88" s="25"/>
      <c r="T88" s="2"/>
      <c r="U88" s="2"/>
      <c r="V88" s="2"/>
      <c r="W88" s="25"/>
      <c r="X88" s="2"/>
      <c r="Y88" s="25"/>
      <c r="Z88" s="25"/>
      <c r="AA88" s="2"/>
      <c r="AB88" s="2"/>
      <c r="AC88" s="2"/>
      <c r="AD88" s="2"/>
      <c r="AE88" s="2"/>
      <c r="AF88" s="2"/>
      <c r="AG88" s="2"/>
      <c r="AH88" s="2"/>
      <c r="AI88" s="2"/>
      <c r="AJ88" s="2"/>
      <c r="AK88" s="2"/>
      <c r="AL88" s="2"/>
      <c r="AM88" s="2"/>
      <c r="AN88" s="2"/>
      <c r="AO88" s="11"/>
    </row>
    <row r="89" spans="1:41" ht="15">
      <c r="A89" s="2"/>
      <c r="B89" s="2"/>
      <c r="C89" s="2"/>
      <c r="D89" s="3"/>
      <c r="E89" s="2"/>
      <c r="F89" s="2"/>
      <c r="G89" s="25"/>
      <c r="H89" s="25"/>
      <c r="I89" s="25"/>
      <c r="J89" s="2"/>
      <c r="K89" s="25"/>
      <c r="L89" s="2"/>
      <c r="M89" s="25"/>
      <c r="N89" s="2"/>
      <c r="O89" s="25"/>
      <c r="P89" s="2"/>
      <c r="Q89" s="25"/>
      <c r="R89" s="2"/>
      <c r="S89" s="25"/>
      <c r="T89" s="2"/>
      <c r="U89" s="2"/>
      <c r="V89" s="2"/>
      <c r="W89" s="25"/>
      <c r="X89" s="2"/>
      <c r="Y89" s="25"/>
      <c r="Z89" s="25"/>
      <c r="AA89" s="2"/>
      <c r="AB89" s="2"/>
      <c r="AC89" s="2"/>
      <c r="AD89" s="2"/>
      <c r="AE89" s="2"/>
      <c r="AF89" s="2"/>
      <c r="AG89" s="2"/>
      <c r="AH89" s="2"/>
      <c r="AI89" s="2"/>
      <c r="AJ89" s="2"/>
      <c r="AK89" s="2"/>
      <c r="AL89" s="2"/>
      <c r="AM89" s="2"/>
      <c r="AN89" s="2"/>
      <c r="AO89" s="11"/>
    </row>
    <row r="90" spans="1:41" ht="15">
      <c r="A90" s="2"/>
      <c r="B90" s="2"/>
      <c r="C90" s="2"/>
      <c r="D90" s="3"/>
      <c r="E90" s="2"/>
      <c r="F90" s="2"/>
      <c r="G90" s="25"/>
      <c r="H90" s="25"/>
      <c r="I90" s="25"/>
      <c r="J90" s="2"/>
      <c r="K90" s="85"/>
      <c r="L90" s="2"/>
      <c r="M90" s="25"/>
      <c r="N90" s="2"/>
      <c r="O90" s="25"/>
      <c r="P90" s="2"/>
      <c r="Q90" s="25"/>
      <c r="R90" s="2"/>
      <c r="S90" s="25"/>
      <c r="T90" s="2"/>
      <c r="U90" s="2"/>
      <c r="V90" s="2"/>
      <c r="W90" s="25"/>
      <c r="X90" s="2"/>
      <c r="Y90" s="25"/>
      <c r="Z90" s="25"/>
      <c r="AA90" s="2"/>
      <c r="AB90" s="2"/>
      <c r="AC90" s="2"/>
      <c r="AD90" s="2"/>
      <c r="AE90" s="2"/>
      <c r="AF90" s="2"/>
      <c r="AG90" s="2"/>
      <c r="AH90" s="2"/>
      <c r="AI90" s="2"/>
      <c r="AJ90" s="2"/>
      <c r="AK90" s="2"/>
      <c r="AL90" s="2"/>
      <c r="AM90" s="2"/>
      <c r="AN90" s="2"/>
      <c r="AO90" s="11"/>
    </row>
    <row r="91" spans="1:41" ht="15">
      <c r="A91" s="2"/>
      <c r="B91" s="2"/>
      <c r="C91" s="2"/>
      <c r="D91" s="3"/>
      <c r="E91" s="2"/>
      <c r="F91" s="2"/>
      <c r="G91" s="25"/>
      <c r="H91" s="25"/>
      <c r="I91" s="25"/>
      <c r="J91" s="2"/>
      <c r="K91" s="25"/>
      <c r="L91" s="2"/>
      <c r="M91" s="25"/>
      <c r="N91" s="2"/>
      <c r="O91" s="25"/>
      <c r="P91" s="2"/>
      <c r="Q91" s="25"/>
      <c r="R91" s="2"/>
      <c r="S91" s="25"/>
      <c r="T91" s="2"/>
      <c r="U91" s="2"/>
      <c r="V91" s="2"/>
      <c r="W91" s="25"/>
      <c r="X91" s="2"/>
      <c r="Y91" s="25"/>
      <c r="Z91" s="25"/>
      <c r="AA91" s="2"/>
      <c r="AB91" s="2"/>
      <c r="AC91" s="2"/>
      <c r="AD91" s="2"/>
      <c r="AE91" s="2"/>
      <c r="AF91" s="2"/>
      <c r="AG91" s="2"/>
      <c r="AH91" s="2"/>
      <c r="AI91" s="2"/>
      <c r="AJ91" s="2"/>
      <c r="AK91" s="2"/>
      <c r="AL91" s="2"/>
      <c r="AM91" s="2"/>
      <c r="AN91" s="2"/>
      <c r="AO91" s="11"/>
    </row>
    <row r="94" spans="1:41" ht="15">
      <c r="O94" s="86" t="s">
        <v>49</v>
      </c>
      <c r="P94" s="87" t="s">
        <v>47</v>
      </c>
      <c r="Q94" s="88">
        <v>7385.1</v>
      </c>
      <c r="R94" s="88"/>
      <c r="S94" s="89">
        <f>Q94/Q98</f>
        <v>1</v>
      </c>
    </row>
    <row r="95" spans="1:41" ht="15">
      <c r="O95" s="90"/>
      <c r="P95" s="37" t="s">
        <v>48</v>
      </c>
      <c r="Q95" s="91">
        <v>0</v>
      </c>
      <c r="R95" s="25"/>
      <c r="S95" s="92">
        <f>1-S94</f>
        <v>0</v>
      </c>
    </row>
    <row r="96" spans="1:41" ht="15">
      <c r="O96" s="90"/>
      <c r="P96" s="37"/>
      <c r="Q96" s="25"/>
      <c r="R96" s="25"/>
      <c r="S96" s="92"/>
    </row>
    <row r="97" spans="15:19" ht="15">
      <c r="O97" s="90"/>
      <c r="P97" s="37"/>
      <c r="Q97" s="25"/>
      <c r="R97" s="25"/>
      <c r="S97" s="92"/>
    </row>
    <row r="98" spans="15:19" ht="15">
      <c r="O98" s="93"/>
      <c r="P98" s="94"/>
      <c r="Q98" s="94">
        <f>Q95+Q94</f>
        <v>7385.1</v>
      </c>
      <c r="R98" s="94"/>
      <c r="S98" s="95"/>
    </row>
  </sheetData>
  <pageMargins left="0.7" right="0.7" top="0.75" bottom="0.75" header="0.3" footer="0.3"/>
  <pageSetup scale="59" orientation="landscape" r:id="rId1"/>
  <rowBreaks count="1" manualBreakCount="1">
    <brk id="7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0"/>
  <sheetViews>
    <sheetView view="pageBreakPreview" zoomScale="75" zoomScaleNormal="100" zoomScaleSheetLayoutView="75" workbookViewId="0">
      <selection activeCell="C48" sqref="C48"/>
    </sheetView>
  </sheetViews>
  <sheetFormatPr defaultRowHeight="12.75"/>
  <cols>
    <col min="1" max="1" width="20.125" style="97" bestFit="1" customWidth="1"/>
    <col min="2" max="2" width="3" style="97" customWidth="1"/>
    <col min="3" max="3" width="25.5" style="97" customWidth="1"/>
    <col min="4" max="4" width="3" style="97" customWidth="1"/>
    <col min="5" max="5" width="10.875" style="97" customWidth="1"/>
    <col min="6" max="6" width="3" style="97" customWidth="1"/>
    <col min="7" max="7" width="19" style="97" customWidth="1"/>
    <col min="8" max="8" width="3" style="97" customWidth="1"/>
    <col min="9" max="9" width="11.125" style="97" bestFit="1" customWidth="1"/>
    <col min="10" max="13" width="9" style="97"/>
    <col min="14" max="14" width="26.625" style="97" customWidth="1"/>
    <col min="15" max="15" width="16" style="97" bestFit="1" customWidth="1"/>
    <col min="16" max="16384" width="9" style="97"/>
  </cols>
  <sheetData>
    <row r="1" spans="1:9">
      <c r="A1" s="96" t="str">
        <f>'[5]Input Schedule'!G6</f>
        <v>WATER SERVICE CORPORATION OF KENTUCKY</v>
      </c>
      <c r="B1" s="96"/>
      <c r="I1" s="98" t="s">
        <v>50</v>
      </c>
    </row>
    <row r="2" spans="1:9">
      <c r="A2" s="96" t="str">
        <f>'[5]Sch.A-B.S'!F2</f>
        <v>Case No. 2013 - 00237</v>
      </c>
      <c r="B2" s="96"/>
      <c r="I2" s="98"/>
    </row>
    <row r="3" spans="1:9">
      <c r="A3" s="96" t="s">
        <v>51</v>
      </c>
      <c r="B3" s="96"/>
    </row>
    <row r="4" spans="1:9">
      <c r="A4" s="96" t="str">
        <f>'[5]Sch.B-I.S'!A4</f>
        <v>Test Year 12/31/2012</v>
      </c>
      <c r="B4" s="96"/>
    </row>
    <row r="6" spans="1:9" ht="60" customHeight="1">
      <c r="A6" s="99" t="s">
        <v>52</v>
      </c>
      <c r="B6" s="100"/>
      <c r="C6" s="99" t="s">
        <v>53</v>
      </c>
      <c r="D6" s="100"/>
      <c r="E6" s="99" t="s">
        <v>54</v>
      </c>
      <c r="F6" s="100"/>
      <c r="G6" s="99" t="s">
        <v>55</v>
      </c>
      <c r="H6" s="100"/>
      <c r="I6" s="99" t="s">
        <v>56</v>
      </c>
    </row>
    <row r="7" spans="1:9">
      <c r="A7" s="97">
        <v>5630</v>
      </c>
      <c r="C7" s="97" t="s">
        <v>57</v>
      </c>
      <c r="E7" s="101">
        <v>573961.37</v>
      </c>
      <c r="F7" s="101"/>
      <c r="G7" s="102"/>
      <c r="H7" s="102"/>
      <c r="I7" s="102"/>
    </row>
    <row r="8" spans="1:9">
      <c r="A8" s="97">
        <v>5635</v>
      </c>
      <c r="C8" s="97" t="s">
        <v>58</v>
      </c>
      <c r="E8" s="101">
        <v>131369.94</v>
      </c>
      <c r="F8" s="101"/>
      <c r="G8" s="102"/>
      <c r="H8" s="102"/>
      <c r="I8" s="102"/>
    </row>
    <row r="9" spans="1:9">
      <c r="A9" s="97">
        <v>5640</v>
      </c>
      <c r="C9" s="97" t="s">
        <v>59</v>
      </c>
      <c r="E9" s="101">
        <v>0</v>
      </c>
      <c r="F9" s="101"/>
      <c r="G9" s="102"/>
      <c r="H9" s="102"/>
      <c r="I9" s="102"/>
    </row>
    <row r="10" spans="1:9">
      <c r="A10" s="97">
        <v>5645</v>
      </c>
      <c r="C10" s="97" t="s">
        <v>60</v>
      </c>
      <c r="E10" s="101">
        <v>-864246.86</v>
      </c>
      <c r="F10" s="101"/>
      <c r="G10" s="102"/>
      <c r="H10" s="102"/>
      <c r="I10" s="102"/>
    </row>
    <row r="11" spans="1:9">
      <c r="A11" s="97">
        <v>5650</v>
      </c>
      <c r="C11" s="97" t="s">
        <v>61</v>
      </c>
      <c r="E11" s="101">
        <v>15294.42</v>
      </c>
      <c r="F11" s="101"/>
      <c r="G11" s="102"/>
      <c r="H11" s="102"/>
      <c r="I11" s="102"/>
    </row>
    <row r="12" spans="1:9">
      <c r="A12" s="97">
        <v>5655</v>
      </c>
      <c r="C12" s="97" t="s">
        <v>62</v>
      </c>
      <c r="E12" s="101">
        <v>3233625.57</v>
      </c>
      <c r="F12" s="101"/>
      <c r="G12" s="102"/>
      <c r="H12" s="102"/>
      <c r="I12" s="102"/>
    </row>
    <row r="13" spans="1:9" ht="13.5" thickBot="1">
      <c r="A13" s="102"/>
      <c r="B13" s="102"/>
      <c r="C13" s="103" t="s">
        <v>63</v>
      </c>
      <c r="D13" s="103"/>
      <c r="E13" s="104">
        <f>SUM(E7:E12)</f>
        <v>3090004.44</v>
      </c>
      <c r="F13" s="105"/>
      <c r="G13" s="106">
        <f>C39</f>
        <v>413</v>
      </c>
      <c r="H13" s="106"/>
      <c r="I13" s="106">
        <f>E13/G13</f>
        <v>7481.8509443099274</v>
      </c>
    </row>
    <row r="14" spans="1:9" ht="13.5" thickTop="1">
      <c r="A14" s="102"/>
      <c r="B14" s="102"/>
      <c r="C14" s="107"/>
      <c r="D14" s="107"/>
      <c r="E14" s="108"/>
      <c r="F14" s="108"/>
      <c r="G14" s="102"/>
      <c r="H14" s="102"/>
      <c r="I14" s="102"/>
    </row>
    <row r="15" spans="1:9">
      <c r="A15" s="97">
        <v>5660</v>
      </c>
      <c r="C15" s="97" t="s">
        <v>64</v>
      </c>
      <c r="E15" s="101">
        <v>28222.79</v>
      </c>
      <c r="F15" s="101"/>
      <c r="G15" s="102"/>
      <c r="H15" s="102"/>
      <c r="I15" s="102"/>
    </row>
    <row r="16" spans="1:9">
      <c r="A16" s="97">
        <v>5670</v>
      </c>
      <c r="C16" s="97" t="s">
        <v>65</v>
      </c>
      <c r="E16" s="101">
        <v>187547.14</v>
      </c>
      <c r="F16" s="101"/>
      <c r="G16" s="102"/>
      <c r="H16" s="102"/>
      <c r="I16" s="102"/>
    </row>
    <row r="17" spans="1:9">
      <c r="A17" s="97">
        <v>5675</v>
      </c>
      <c r="C17" s="97" t="s">
        <v>66</v>
      </c>
      <c r="E17" s="101">
        <v>-22819.02</v>
      </c>
      <c r="F17" s="101"/>
      <c r="G17" s="102"/>
      <c r="H17" s="102"/>
      <c r="I17" s="102"/>
    </row>
    <row r="18" spans="1:9">
      <c r="A18" s="97">
        <v>5680</v>
      </c>
      <c r="C18" s="97" t="s">
        <v>67</v>
      </c>
      <c r="E18" s="101">
        <v>-14443.13</v>
      </c>
      <c r="F18" s="101"/>
      <c r="G18" s="102"/>
      <c r="H18" s="102"/>
      <c r="I18" s="102"/>
    </row>
    <row r="19" spans="1:9">
      <c r="A19" s="97">
        <v>5685</v>
      </c>
      <c r="C19" s="97" t="s">
        <v>68</v>
      </c>
      <c r="E19" s="101">
        <v>0</v>
      </c>
      <c r="F19" s="101"/>
      <c r="G19" s="102"/>
      <c r="H19" s="102"/>
      <c r="I19" s="102"/>
    </row>
    <row r="20" spans="1:9">
      <c r="A20" s="97">
        <v>5690</v>
      </c>
      <c r="C20" s="97" t="s">
        <v>69</v>
      </c>
      <c r="E20" s="101">
        <v>8797.18</v>
      </c>
      <c r="F20" s="101"/>
      <c r="G20" s="102"/>
      <c r="H20" s="102"/>
      <c r="I20" s="102"/>
    </row>
    <row r="21" spans="1:9" ht="13.5" thickBot="1">
      <c r="A21" s="102"/>
      <c r="B21" s="102"/>
      <c r="C21" s="103" t="s">
        <v>70</v>
      </c>
      <c r="D21" s="103"/>
      <c r="E21" s="104">
        <f>SUM(E15:E20)</f>
        <v>187304.96000000002</v>
      </c>
      <c r="F21" s="105"/>
      <c r="G21" s="106">
        <f>C39</f>
        <v>413</v>
      </c>
      <c r="H21" s="106"/>
      <c r="I21" s="106">
        <f>E21/G21</f>
        <v>453.52290556900732</v>
      </c>
    </row>
    <row r="22" spans="1:9" ht="13.5" thickTop="1">
      <c r="A22" s="102"/>
      <c r="B22" s="102"/>
      <c r="C22" s="107"/>
      <c r="D22" s="107"/>
      <c r="E22" s="102"/>
      <c r="F22" s="102"/>
      <c r="G22" s="102"/>
      <c r="H22" s="102"/>
      <c r="I22" s="102"/>
    </row>
    <row r="25" spans="1:9">
      <c r="A25" s="109"/>
      <c r="B25" s="109"/>
      <c r="C25" s="109" t="s">
        <v>71</v>
      </c>
      <c r="D25" s="109"/>
    </row>
    <row r="26" spans="1:9" ht="15">
      <c r="A26" s="110" t="s">
        <v>72</v>
      </c>
      <c r="B26" s="111"/>
      <c r="C26" s="110" t="s">
        <v>73</v>
      </c>
      <c r="D26" s="111"/>
      <c r="E26" s="112"/>
      <c r="F26" s="112"/>
    </row>
    <row r="27" spans="1:9" ht="15">
      <c r="A27" s="113">
        <v>40939</v>
      </c>
      <c r="B27" s="113"/>
      <c r="C27" s="114">
        <v>410</v>
      </c>
      <c r="D27" s="115"/>
      <c r="E27" s="112"/>
      <c r="F27" s="112"/>
      <c r="G27" s="116"/>
      <c r="H27" s="116"/>
    </row>
    <row r="28" spans="1:9" ht="15">
      <c r="A28" s="113">
        <v>40967</v>
      </c>
      <c r="B28" s="113"/>
      <c r="C28" s="114">
        <v>415</v>
      </c>
      <c r="D28" s="115"/>
      <c r="E28" s="112"/>
      <c r="F28" s="112"/>
    </row>
    <row r="29" spans="1:9" ht="15">
      <c r="A29" s="113">
        <v>40999</v>
      </c>
      <c r="B29" s="113"/>
      <c r="C29" s="114">
        <v>415</v>
      </c>
      <c r="D29" s="115"/>
      <c r="E29" s="112"/>
      <c r="F29" s="112"/>
    </row>
    <row r="30" spans="1:9" ht="15">
      <c r="A30" s="113">
        <v>41029</v>
      </c>
      <c r="B30" s="113"/>
      <c r="C30" s="114">
        <v>414</v>
      </c>
      <c r="D30" s="115"/>
      <c r="E30" s="112"/>
      <c r="F30" s="112"/>
    </row>
    <row r="31" spans="1:9" ht="15">
      <c r="A31" s="113">
        <v>41060</v>
      </c>
      <c r="B31" s="113"/>
      <c r="C31" s="114">
        <v>412</v>
      </c>
      <c r="D31" s="115"/>
      <c r="E31" s="112"/>
      <c r="F31" s="112"/>
      <c r="G31" s="117"/>
      <c r="H31" s="117"/>
    </row>
    <row r="32" spans="1:9" ht="15">
      <c r="A32" s="113">
        <v>41090</v>
      </c>
      <c r="B32" s="113"/>
      <c r="C32" s="114">
        <v>414</v>
      </c>
      <c r="D32" s="115"/>
      <c r="E32" s="112"/>
      <c r="F32" s="112"/>
    </row>
    <row r="33" spans="1:9" ht="15">
      <c r="A33" s="113">
        <v>41121</v>
      </c>
      <c r="B33" s="113"/>
      <c r="C33" s="114">
        <v>412</v>
      </c>
      <c r="D33" s="115"/>
      <c r="E33" s="112"/>
      <c r="F33" s="112"/>
    </row>
    <row r="34" spans="1:9" ht="15">
      <c r="A34" s="113">
        <v>41152</v>
      </c>
      <c r="B34" s="113"/>
      <c r="C34" s="114">
        <v>411</v>
      </c>
      <c r="D34" s="115"/>
      <c r="E34" s="112"/>
      <c r="F34" s="112"/>
    </row>
    <row r="35" spans="1:9">
      <c r="A35" s="113">
        <v>41182</v>
      </c>
      <c r="B35" s="113"/>
      <c r="C35" s="114">
        <v>410</v>
      </c>
      <c r="D35" s="115"/>
    </row>
    <row r="36" spans="1:9">
      <c r="A36" s="113">
        <v>41213</v>
      </c>
      <c r="B36" s="113"/>
      <c r="C36" s="118">
        <v>410</v>
      </c>
    </row>
    <row r="37" spans="1:9">
      <c r="A37" s="113">
        <v>41243</v>
      </c>
      <c r="B37" s="113"/>
      <c r="C37" s="118">
        <v>415</v>
      </c>
    </row>
    <row r="38" spans="1:9">
      <c r="A38" s="113">
        <v>41274</v>
      </c>
      <c r="B38" s="113"/>
      <c r="C38" s="118">
        <v>418</v>
      </c>
    </row>
    <row r="39" spans="1:9" ht="13.5" thickBot="1">
      <c r="A39" s="119" t="s">
        <v>74</v>
      </c>
      <c r="B39" s="119"/>
      <c r="C39" s="120">
        <f>ROUND(AVERAGE(C27:C38),0)</f>
        <v>413</v>
      </c>
      <c r="D39" s="121"/>
    </row>
    <row r="40" spans="1:9" ht="13.5" thickTop="1"/>
    <row r="44" spans="1:9">
      <c r="C44" s="122"/>
      <c r="D44" s="122"/>
      <c r="E44" s="101"/>
      <c r="F44" s="101"/>
      <c r="G44" s="123"/>
      <c r="H44" s="123"/>
      <c r="I44" s="101"/>
    </row>
    <row r="45" spans="1:9">
      <c r="C45" s="124"/>
      <c r="D45" s="124"/>
      <c r="E45" s="101"/>
      <c r="F45" s="101"/>
      <c r="G45" s="123"/>
      <c r="H45" s="123"/>
      <c r="I45" s="101"/>
    </row>
    <row r="49" spans="3:9">
      <c r="C49" s="122"/>
      <c r="D49" s="122"/>
      <c r="E49" s="101"/>
      <c r="F49" s="101"/>
      <c r="G49" s="123"/>
      <c r="H49" s="123"/>
      <c r="I49" s="101"/>
    </row>
    <row r="50" spans="3:9">
      <c r="C50" s="124"/>
      <c r="D50" s="124"/>
      <c r="E50" s="101"/>
      <c r="F50" s="101"/>
      <c r="G50" s="123"/>
      <c r="H50" s="123"/>
      <c r="I50" s="101"/>
    </row>
  </sheetData>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20"/>
  <sheetViews>
    <sheetView view="pageBreakPreview" topLeftCell="A16" zoomScale="80" zoomScaleNormal="100" zoomScaleSheetLayoutView="80" workbookViewId="0">
      <selection activeCell="B16" sqref="B16:B20"/>
    </sheetView>
  </sheetViews>
  <sheetFormatPr defaultRowHeight="12.75"/>
  <cols>
    <col min="1" max="1" width="1.75" style="102" customWidth="1"/>
    <col min="2" max="2" width="34.75" style="102" bestFit="1" customWidth="1"/>
    <col min="3" max="3" width="2.75" style="102" bestFit="1" customWidth="1"/>
    <col min="4" max="4" width="13.25" style="102" bestFit="1" customWidth="1"/>
    <col min="5" max="5" width="2.75" style="102" bestFit="1" customWidth="1"/>
    <col min="6" max="6" width="12.25" style="102" bestFit="1" customWidth="1"/>
    <col min="7" max="7" width="2.75" style="102" bestFit="1" customWidth="1"/>
    <col min="8" max="8" width="23" style="102" bestFit="1" customWidth="1"/>
    <col min="9" max="9" width="2.75" style="102" bestFit="1" customWidth="1"/>
    <col min="10" max="16384" width="9" style="102"/>
  </cols>
  <sheetData>
    <row r="1" spans="1:9">
      <c r="A1" s="125" t="s">
        <v>75</v>
      </c>
      <c r="H1" s="126" t="s">
        <v>76</v>
      </c>
    </row>
    <row r="2" spans="1:9">
      <c r="A2" s="125" t="str">
        <f>'[5]Sch.A-B.S'!F2</f>
        <v>Case No. 2013 - 00237</v>
      </c>
      <c r="H2" s="127"/>
    </row>
    <row r="3" spans="1:9">
      <c r="A3" s="128" t="s">
        <v>77</v>
      </c>
      <c r="F3" s="129" t="s">
        <v>6</v>
      </c>
    </row>
    <row r="4" spans="1:9">
      <c r="A4" s="128" t="str">
        <f>'[5]wp.a-uncoll'!A4</f>
        <v>Test Year Ended December 31, 2012</v>
      </c>
    </row>
    <row r="5" spans="1:9">
      <c r="A5" s="128"/>
    </row>
    <row r="6" spans="1:9">
      <c r="A6" s="128"/>
      <c r="B6" s="130"/>
      <c r="C6" s="131"/>
      <c r="D6" s="132" t="s">
        <v>7</v>
      </c>
      <c r="E6" s="128"/>
      <c r="F6" s="133" t="s">
        <v>9</v>
      </c>
      <c r="G6" s="134"/>
      <c r="H6" s="133" t="s">
        <v>78</v>
      </c>
      <c r="I6" s="135"/>
    </row>
    <row r="7" spans="1:9">
      <c r="A7" s="136"/>
      <c r="B7" s="136"/>
      <c r="C7" s="136"/>
      <c r="D7" s="132" t="s">
        <v>79</v>
      </c>
      <c r="E7" s="133"/>
      <c r="F7" s="133" t="s">
        <v>17</v>
      </c>
      <c r="G7" s="134"/>
      <c r="H7" s="133" t="s">
        <v>80</v>
      </c>
      <c r="I7" s="137"/>
    </row>
    <row r="8" spans="1:9">
      <c r="A8" s="136"/>
      <c r="B8" s="136"/>
      <c r="C8" s="136"/>
      <c r="D8" s="138" t="s">
        <v>80</v>
      </c>
      <c r="E8" s="133"/>
      <c r="F8" s="139" t="s">
        <v>81</v>
      </c>
      <c r="G8" s="134"/>
      <c r="H8" s="139" t="s">
        <v>82</v>
      </c>
      <c r="I8" s="140"/>
    </row>
    <row r="9" spans="1:9">
      <c r="A9" s="136"/>
      <c r="B9" s="136"/>
      <c r="C9" s="136"/>
      <c r="D9" s="140" t="s">
        <v>83</v>
      </c>
      <c r="E9" s="136"/>
      <c r="F9" s="141" t="s">
        <v>84</v>
      </c>
      <c r="G9" s="141"/>
      <c r="H9" s="141" t="s">
        <v>85</v>
      </c>
      <c r="I9" s="140"/>
    </row>
    <row r="10" spans="1:9">
      <c r="A10" s="142" t="s">
        <v>33</v>
      </c>
      <c r="B10" s="143"/>
      <c r="C10" s="131"/>
      <c r="D10" s="144"/>
      <c r="E10" s="130"/>
      <c r="F10" s="130"/>
      <c r="G10" s="143"/>
      <c r="H10" s="130"/>
      <c r="I10" s="135"/>
    </row>
    <row r="11" spans="1:9" ht="15">
      <c r="A11" s="145"/>
      <c r="B11" s="260" t="s">
        <v>317</v>
      </c>
      <c r="C11" s="130"/>
      <c r="D11" s="147">
        <v>-17536.969999999994</v>
      </c>
      <c r="E11" s="148"/>
      <c r="F11" s="149">
        <f>'Wp b - salary'!Y11</f>
        <v>1</v>
      </c>
      <c r="G11" s="150"/>
      <c r="H11" s="147">
        <f>D11*F11</f>
        <v>-17536.969999999994</v>
      </c>
      <c r="I11" s="151"/>
    </row>
    <row r="12" spans="1:9" ht="15">
      <c r="A12" s="145"/>
      <c r="B12" s="260" t="s">
        <v>317</v>
      </c>
      <c r="C12" s="131"/>
      <c r="D12" s="147">
        <v>-1583.15</v>
      </c>
      <c r="E12" s="148"/>
      <c r="F12" s="149">
        <f>'Wp b - salary'!Y12</f>
        <v>1</v>
      </c>
      <c r="G12" s="150"/>
      <c r="H12" s="147">
        <f t="shared" ref="H12:H20" si="0">D12*F12</f>
        <v>-1583.15</v>
      </c>
      <c r="I12" s="151"/>
    </row>
    <row r="13" spans="1:9" ht="15">
      <c r="A13" s="145"/>
      <c r="B13" s="260" t="s">
        <v>317</v>
      </c>
      <c r="C13" s="131"/>
      <c r="D13" s="147">
        <v>-5257.0099999999966</v>
      </c>
      <c r="E13" s="148"/>
      <c r="F13" s="149">
        <f>'Wp b - salary'!Y13</f>
        <v>1</v>
      </c>
      <c r="G13" s="150"/>
      <c r="H13" s="147">
        <f t="shared" si="0"/>
        <v>-5257.0099999999966</v>
      </c>
      <c r="I13" s="151"/>
    </row>
    <row r="14" spans="1:9" ht="15">
      <c r="A14" s="145"/>
      <c r="B14" s="260" t="s">
        <v>317</v>
      </c>
      <c r="C14" s="131"/>
      <c r="D14" s="147">
        <v>-24040.190000000053</v>
      </c>
      <c r="E14" s="148"/>
      <c r="F14" s="149">
        <f>'Wp b - salary'!Y14</f>
        <v>1</v>
      </c>
      <c r="G14" s="150"/>
      <c r="H14" s="147">
        <f t="shared" si="0"/>
        <v>-24040.190000000053</v>
      </c>
      <c r="I14" s="151"/>
    </row>
    <row r="15" spans="1:9" ht="15">
      <c r="A15" s="145"/>
      <c r="B15" s="260" t="s">
        <v>317</v>
      </c>
      <c r="C15" s="131"/>
      <c r="D15" s="147">
        <v>-8687.5499999999993</v>
      </c>
      <c r="E15" s="148"/>
      <c r="F15" s="149">
        <f>'Wp b - salary'!Y15</f>
        <v>1</v>
      </c>
      <c r="G15" s="150"/>
      <c r="H15" s="147">
        <f t="shared" si="0"/>
        <v>-8687.5499999999993</v>
      </c>
      <c r="I15" s="151"/>
    </row>
    <row r="16" spans="1:9" ht="15">
      <c r="A16" s="145"/>
      <c r="B16" s="260" t="s">
        <v>317</v>
      </c>
      <c r="C16" s="130"/>
      <c r="D16" s="147">
        <v>-5899.2799999999961</v>
      </c>
      <c r="E16" s="148"/>
      <c r="F16" s="149">
        <f>'Wp b - salary'!Y16</f>
        <v>1</v>
      </c>
      <c r="G16" s="150"/>
      <c r="H16" s="147">
        <f t="shared" si="0"/>
        <v>-5899.2799999999961</v>
      </c>
      <c r="I16" s="151"/>
    </row>
    <row r="17" spans="1:9" ht="15">
      <c r="A17" s="145"/>
      <c r="B17" s="260" t="s">
        <v>317</v>
      </c>
      <c r="C17" s="130"/>
      <c r="D17" s="147">
        <v>-4913.8299999999981</v>
      </c>
      <c r="E17" s="148"/>
      <c r="F17" s="149">
        <f>'Wp b - salary'!Y17</f>
        <v>1</v>
      </c>
      <c r="G17" s="150"/>
      <c r="H17" s="147">
        <f t="shared" si="0"/>
        <v>-4913.8299999999981</v>
      </c>
      <c r="I17" s="151"/>
    </row>
    <row r="18" spans="1:9" ht="15">
      <c r="A18" s="145"/>
      <c r="B18" s="260" t="s">
        <v>317</v>
      </c>
      <c r="C18" s="130"/>
      <c r="D18" s="147">
        <v>-15749.75</v>
      </c>
      <c r="E18" s="148"/>
      <c r="F18" s="149">
        <f>'Wp b - salary'!Y18</f>
        <v>1</v>
      </c>
      <c r="G18" s="150"/>
      <c r="H18" s="147">
        <f t="shared" si="0"/>
        <v>-15749.75</v>
      </c>
      <c r="I18" s="151"/>
    </row>
    <row r="19" spans="1:9" ht="15">
      <c r="A19" s="145"/>
      <c r="B19" s="260" t="s">
        <v>317</v>
      </c>
      <c r="C19" s="130"/>
      <c r="D19" s="147">
        <v>-8167.8300000000027</v>
      </c>
      <c r="E19" s="148"/>
      <c r="F19" s="149">
        <f>'Wp b - salary'!Y19</f>
        <v>1</v>
      </c>
      <c r="G19" s="150"/>
      <c r="H19" s="147">
        <f t="shared" si="0"/>
        <v>-8167.8300000000027</v>
      </c>
      <c r="I19" s="151"/>
    </row>
    <row r="20" spans="1:9" ht="15">
      <c r="A20" s="145"/>
      <c r="B20" s="260" t="s">
        <v>317</v>
      </c>
      <c r="C20" s="130"/>
      <c r="D20" s="147">
        <v>-11948.47</v>
      </c>
      <c r="E20" s="148"/>
      <c r="F20" s="149">
        <f>'Wp b - salary'!Y20</f>
        <v>1</v>
      </c>
      <c r="G20" s="150"/>
      <c r="H20" s="147">
        <f t="shared" si="0"/>
        <v>-11948.47</v>
      </c>
      <c r="I20" s="151"/>
    </row>
    <row r="21" spans="1:9">
      <c r="A21" s="145"/>
      <c r="B21" s="146"/>
      <c r="C21" s="130"/>
      <c r="D21" s="147"/>
      <c r="E21" s="148"/>
      <c r="F21" s="149"/>
      <c r="G21" s="150"/>
      <c r="H21" s="147"/>
      <c r="I21" s="151"/>
    </row>
    <row r="22" spans="1:9">
      <c r="A22" s="130"/>
      <c r="B22" s="152"/>
      <c r="C22" s="131"/>
      <c r="D22" s="147"/>
      <c r="E22" s="148"/>
      <c r="F22" s="149"/>
      <c r="G22" s="149"/>
      <c r="H22" s="153"/>
      <c r="I22" s="135"/>
    </row>
    <row r="23" spans="1:9">
      <c r="A23" s="142" t="s">
        <v>34</v>
      </c>
      <c r="B23" s="143"/>
      <c r="C23" s="143"/>
      <c r="D23" s="147"/>
      <c r="E23" s="147"/>
      <c r="F23" s="149"/>
      <c r="G23" s="149"/>
      <c r="H23" s="153"/>
      <c r="I23" s="135"/>
    </row>
    <row r="24" spans="1:9" ht="15">
      <c r="A24" s="145"/>
      <c r="B24" s="260" t="s">
        <v>317</v>
      </c>
      <c r="C24" s="131"/>
      <c r="D24" s="147">
        <v>-104603</v>
      </c>
      <c r="E24" s="148"/>
      <c r="F24" s="149">
        <f>'Wp b - salary'!Y24</f>
        <v>0.21677963406806305</v>
      </c>
      <c r="G24" s="150"/>
      <c r="H24" s="147">
        <f>D24*F24</f>
        <v>-22675.8000624216</v>
      </c>
      <c r="I24" s="151"/>
    </row>
    <row r="25" spans="1:9" ht="15">
      <c r="A25" s="145"/>
      <c r="B25" s="260" t="s">
        <v>317</v>
      </c>
      <c r="C25" s="131"/>
      <c r="D25" s="147">
        <v>-89132.21000000037</v>
      </c>
      <c r="E25" s="148"/>
      <c r="F25" s="149">
        <f>'Wp b - salary'!Y25</f>
        <v>6.9774677565532461E-2</v>
      </c>
      <c r="G25" s="150"/>
      <c r="H25" s="147">
        <f>D25*F25</f>
        <v>-6219.1712134533536</v>
      </c>
      <c r="I25" s="151"/>
    </row>
    <row r="26" spans="1:9" ht="15">
      <c r="A26" s="145"/>
      <c r="B26" s="260" t="s">
        <v>317</v>
      </c>
      <c r="C26" s="131"/>
      <c r="D26" s="147">
        <v>0</v>
      </c>
      <c r="E26" s="148"/>
      <c r="F26" s="149">
        <f>'Wp b - salary'!Y26</f>
        <v>6.9774677565532461E-2</v>
      </c>
      <c r="G26" s="150"/>
      <c r="H26" s="147">
        <f>D26*F26</f>
        <v>0</v>
      </c>
      <c r="I26" s="151"/>
    </row>
    <row r="27" spans="1:9" ht="15">
      <c r="A27" s="145"/>
      <c r="B27" s="260" t="s">
        <v>317</v>
      </c>
      <c r="C27" s="131"/>
      <c r="D27" s="147">
        <v>-540.28</v>
      </c>
      <c r="E27" s="148"/>
      <c r="F27" s="149">
        <f>'Wp b - salary'!Y27</f>
        <v>6.9774677565532461E-2</v>
      </c>
      <c r="G27" s="150"/>
      <c r="H27" s="147">
        <f>D27*F27</f>
        <v>-37.697862795105877</v>
      </c>
      <c r="I27" s="151"/>
    </row>
    <row r="28" spans="1:9" ht="15">
      <c r="A28" s="145"/>
      <c r="B28" s="260" t="s">
        <v>317</v>
      </c>
      <c r="C28" s="131"/>
      <c r="D28" s="154">
        <v>0</v>
      </c>
      <c r="E28" s="148"/>
      <c r="F28" s="149">
        <f>'Wp b - salary'!Y28</f>
        <v>6.9774677565532461E-2</v>
      </c>
      <c r="G28" s="150"/>
      <c r="H28" s="154">
        <f>D28*F28</f>
        <v>0</v>
      </c>
      <c r="I28" s="145"/>
    </row>
    <row r="29" spans="1:9">
      <c r="A29" s="130"/>
      <c r="B29" s="130"/>
      <c r="C29" s="130"/>
      <c r="D29" s="147"/>
      <c r="E29" s="148"/>
      <c r="F29" s="143"/>
      <c r="G29" s="143"/>
      <c r="H29" s="143"/>
      <c r="I29" s="155"/>
    </row>
    <row r="30" spans="1:9">
      <c r="A30" s="128" t="s">
        <v>86</v>
      </c>
      <c r="B30" s="130"/>
      <c r="C30" s="130"/>
      <c r="D30" s="147">
        <f>SUM(D11:D28)</f>
        <v>-298059.52000000043</v>
      </c>
      <c r="E30" s="147"/>
      <c r="F30" s="143"/>
      <c r="G30" s="143"/>
      <c r="H30" s="147">
        <f>SUM(H11:H28)</f>
        <v>-132716.69913867011</v>
      </c>
      <c r="I30" s="155"/>
    </row>
    <row r="31" spans="1:9">
      <c r="A31" s="128"/>
      <c r="B31" s="130"/>
      <c r="C31" s="131"/>
      <c r="D31" s="156"/>
      <c r="E31" s="148"/>
      <c r="F31" s="143"/>
      <c r="G31" s="143"/>
      <c r="H31" s="143"/>
      <c r="I31" s="155"/>
    </row>
    <row r="32" spans="1:9">
      <c r="A32" s="128" t="s">
        <v>87</v>
      </c>
      <c r="B32" s="130"/>
      <c r="C32" s="130"/>
      <c r="D32" s="147"/>
      <c r="E32" s="148"/>
      <c r="F32" s="143"/>
      <c r="G32" s="143"/>
      <c r="H32" s="143"/>
      <c r="I32" s="155"/>
    </row>
    <row r="33" spans="1:9">
      <c r="A33" s="128"/>
      <c r="C33" s="130"/>
      <c r="D33" s="147"/>
      <c r="E33" s="148"/>
      <c r="F33" s="157"/>
      <c r="G33" s="143"/>
      <c r="H33" s="147"/>
      <c r="I33" s="155"/>
    </row>
    <row r="34" spans="1:9">
      <c r="A34" s="128"/>
      <c r="C34" s="130"/>
      <c r="D34" s="147"/>
      <c r="E34" s="148"/>
      <c r="F34" s="157"/>
      <c r="G34" s="143"/>
      <c r="H34" s="147"/>
      <c r="I34" s="155"/>
    </row>
    <row r="35" spans="1:9" ht="15">
      <c r="A35" s="128"/>
      <c r="B35" s="260" t="s">
        <v>317</v>
      </c>
      <c r="C35" s="130"/>
      <c r="D35" s="147">
        <v>-79.64</v>
      </c>
      <c r="E35" s="148"/>
      <c r="F35" s="157">
        <f>+'[5]Input Schedule'!$D$17</f>
        <v>2.775347522522463E-2</v>
      </c>
      <c r="G35" s="143"/>
      <c r="H35" s="147">
        <f>D35*F35</f>
        <v>-2.2102867669368895</v>
      </c>
      <c r="I35" s="155"/>
    </row>
    <row r="36" spans="1:9" ht="15">
      <c r="A36" s="128"/>
      <c r="B36" s="260" t="s">
        <v>317</v>
      </c>
      <c r="C36" s="130"/>
      <c r="D36" s="147">
        <v>-360.13</v>
      </c>
      <c r="E36" s="148"/>
      <c r="F36" s="157">
        <f>+'[5]Input Schedule'!$D$17</f>
        <v>2.775347522522463E-2</v>
      </c>
      <c r="G36" s="143"/>
      <c r="H36" s="147">
        <f>D36*F36</f>
        <v>-9.9948590328601465</v>
      </c>
      <c r="I36" s="155"/>
    </row>
    <row r="37" spans="1:9" ht="15">
      <c r="A37" s="130"/>
      <c r="B37" s="260" t="s">
        <v>317</v>
      </c>
      <c r="C37" s="130"/>
      <c r="D37" s="147">
        <v>-3255.3299999999995</v>
      </c>
      <c r="E37" s="147"/>
      <c r="F37" s="157">
        <f>+'[5]Input Schedule'!$D$17</f>
        <v>2.775347522522463E-2</v>
      </c>
      <c r="G37" s="159"/>
      <c r="H37" s="147">
        <f t="shared" ref="H37:H61" si="1">D37*F37</f>
        <v>-90.346720504930488</v>
      </c>
      <c r="I37" s="155"/>
    </row>
    <row r="38" spans="1:9" ht="15">
      <c r="A38" s="130"/>
      <c r="B38" s="260" t="s">
        <v>317</v>
      </c>
      <c r="C38" s="130"/>
      <c r="D38" s="147">
        <v>-199.1</v>
      </c>
      <c r="E38" s="147"/>
      <c r="F38" s="157">
        <f>+'[5]Input Schedule'!$D$17</f>
        <v>2.775347522522463E-2</v>
      </c>
      <c r="G38" s="159"/>
      <c r="H38" s="147">
        <f t="shared" si="1"/>
        <v>-5.5257169173422236</v>
      </c>
      <c r="I38" s="155"/>
    </row>
    <row r="39" spans="1:9" ht="15">
      <c r="A39" s="130"/>
      <c r="B39" s="260" t="s">
        <v>317</v>
      </c>
      <c r="C39" s="130"/>
      <c r="D39" s="147">
        <v>-293.3</v>
      </c>
      <c r="E39" s="147"/>
      <c r="F39" s="157">
        <f>+'[5]Input Schedule'!$D$17</f>
        <v>2.775347522522463E-2</v>
      </c>
      <c r="G39" s="159"/>
      <c r="H39" s="147">
        <f t="shared" si="1"/>
        <v>-8.1400942835583852</v>
      </c>
      <c r="I39" s="155"/>
    </row>
    <row r="40" spans="1:9" ht="15">
      <c r="A40" s="130"/>
      <c r="B40" s="260" t="s">
        <v>317</v>
      </c>
      <c r="C40" s="130"/>
      <c r="D40" s="147">
        <v>-2100.5100000000002</v>
      </c>
      <c r="E40" s="147"/>
      <c r="F40" s="157">
        <f>+'[5]Input Schedule'!$D$17</f>
        <v>2.775347522522463E-2</v>
      </c>
      <c r="G40" s="159"/>
      <c r="H40" s="147">
        <f t="shared" si="1"/>
        <v>-58.296452245336596</v>
      </c>
      <c r="I40" s="155"/>
    </row>
    <row r="41" spans="1:9" ht="15">
      <c r="A41" s="130"/>
      <c r="B41" s="260" t="s">
        <v>317</v>
      </c>
      <c r="C41" s="143"/>
      <c r="D41" s="147">
        <v>-2219.9899999999998</v>
      </c>
      <c r="E41" s="147"/>
      <c r="F41" s="157">
        <f>+'[5]Input Schedule'!$D$17</f>
        <v>2.775347522522463E-2</v>
      </c>
      <c r="G41" s="150"/>
      <c r="H41" s="147">
        <f t="shared" si="1"/>
        <v>-61.612437465246423</v>
      </c>
      <c r="I41" s="135"/>
    </row>
    <row r="42" spans="1:9" ht="15">
      <c r="A42" s="130"/>
      <c r="B42" s="260" t="s">
        <v>317</v>
      </c>
      <c r="C42" s="143"/>
      <c r="D42" s="147">
        <v>-3058.6999999999989</v>
      </c>
      <c r="E42" s="147"/>
      <c r="F42" s="157">
        <f>+'[5]Input Schedule'!$D$17</f>
        <v>2.775347522522463E-2</v>
      </c>
      <c r="G42" s="150"/>
      <c r="H42" s="147">
        <f t="shared" si="1"/>
        <v>-84.889554671394549</v>
      </c>
      <c r="I42" s="135"/>
    </row>
    <row r="43" spans="1:9" ht="15">
      <c r="A43" s="130"/>
      <c r="B43" s="260" t="s">
        <v>317</v>
      </c>
      <c r="C43" s="143"/>
      <c r="D43" s="147">
        <v>-318.56</v>
      </c>
      <c r="E43" s="147"/>
      <c r="F43" s="157">
        <f>+'[5]Input Schedule'!$D$17</f>
        <v>2.775347522522463E-2</v>
      </c>
      <c r="G43" s="150"/>
      <c r="H43" s="147">
        <f t="shared" si="1"/>
        <v>-8.8411470677475581</v>
      </c>
      <c r="I43" s="135"/>
    </row>
    <row r="44" spans="1:9" ht="15">
      <c r="A44" s="130"/>
      <c r="B44" s="260" t="s">
        <v>317</v>
      </c>
      <c r="C44" s="143"/>
      <c r="D44" s="147">
        <v>-408.17</v>
      </c>
      <c r="E44" s="147"/>
      <c r="F44" s="157">
        <f>+'[5]Input Schedule'!$D$17</f>
        <v>2.775347522522463E-2</v>
      </c>
      <c r="G44" s="150"/>
      <c r="H44" s="147">
        <f t="shared" si="1"/>
        <v>-11.328135982679937</v>
      </c>
      <c r="I44" s="135"/>
    </row>
    <row r="45" spans="1:9" ht="15">
      <c r="A45" s="130"/>
      <c r="B45" s="260" t="s">
        <v>317</v>
      </c>
      <c r="C45" s="143"/>
      <c r="D45" s="147">
        <v>-2040.8300000000006</v>
      </c>
      <c r="E45" s="147"/>
      <c r="F45" s="157">
        <f>+'[5]Input Schedule'!$D$17</f>
        <v>2.775347522522463E-2</v>
      </c>
      <c r="G45" s="150"/>
      <c r="H45" s="147">
        <f t="shared" si="1"/>
        <v>-56.640124843895201</v>
      </c>
      <c r="I45" s="135"/>
    </row>
    <row r="46" spans="1:9" ht="15">
      <c r="A46" s="130"/>
      <c r="B46" s="260" t="s">
        <v>317</v>
      </c>
      <c r="C46" s="143"/>
      <c r="D46" s="147">
        <v>-1149.48</v>
      </c>
      <c r="E46" s="147"/>
      <c r="F46" s="157">
        <f>+'[5]Input Schedule'!$D$17</f>
        <v>2.775347522522463E-2</v>
      </c>
      <c r="G46" s="150"/>
      <c r="H46" s="147">
        <f t="shared" si="1"/>
        <v>-31.902064701891209</v>
      </c>
      <c r="I46" s="135"/>
    </row>
    <row r="47" spans="1:9" ht="15">
      <c r="A47" s="130"/>
      <c r="B47" s="260" t="s">
        <v>317</v>
      </c>
      <c r="C47" s="143"/>
      <c r="D47" s="147">
        <v>-2515.38</v>
      </c>
      <c r="E47" s="147"/>
      <c r="F47" s="157">
        <f>+'[5]Input Schedule'!$D$17</f>
        <v>2.775347522522463E-2</v>
      </c>
      <c r="G47" s="150"/>
      <c r="H47" s="147">
        <f t="shared" si="1"/>
        <v>-69.810536512025536</v>
      </c>
      <c r="I47" s="135"/>
    </row>
    <row r="48" spans="1:9" ht="15">
      <c r="A48" s="130"/>
      <c r="B48" s="260" t="s">
        <v>317</v>
      </c>
      <c r="C48" s="143"/>
      <c r="D48" s="147">
        <v>-13999</v>
      </c>
      <c r="E48" s="147"/>
      <c r="F48" s="157">
        <f>+'[5]Input Schedule'!$D$17</f>
        <v>2.775347522522463E-2</v>
      </c>
      <c r="G48" s="150"/>
      <c r="H48" s="147">
        <f t="shared" si="1"/>
        <v>-388.5208996779196</v>
      </c>
      <c r="I48" s="135"/>
    </row>
    <row r="49" spans="1:9" ht="15">
      <c r="A49" s="130"/>
      <c r="B49" s="260" t="s">
        <v>317</v>
      </c>
      <c r="C49" s="143"/>
      <c r="D49" s="147">
        <v>-2195.31</v>
      </c>
      <c r="E49" s="147"/>
      <c r="F49" s="157">
        <f>+'[5]Input Schedule'!$D$17</f>
        <v>2.775347522522463E-2</v>
      </c>
      <c r="G49" s="150"/>
      <c r="H49" s="147">
        <f t="shared" si="1"/>
        <v>-60.927481696687884</v>
      </c>
      <c r="I49" s="135"/>
    </row>
    <row r="50" spans="1:9" ht="15">
      <c r="A50" s="130"/>
      <c r="B50" s="260" t="s">
        <v>317</v>
      </c>
      <c r="C50" s="143"/>
      <c r="D50" s="147">
        <v>-2006.04</v>
      </c>
      <c r="E50" s="147"/>
      <c r="F50" s="157">
        <f>+'[5]Input Schedule'!$D$17</f>
        <v>2.775347522522463E-2</v>
      </c>
      <c r="G50" s="150"/>
      <c r="H50" s="147">
        <f t="shared" si="1"/>
        <v>-55.674581440809618</v>
      </c>
      <c r="I50" s="135"/>
    </row>
    <row r="51" spans="1:9" ht="15">
      <c r="A51" s="130"/>
      <c r="B51" s="260" t="s">
        <v>317</v>
      </c>
      <c r="C51" s="143"/>
      <c r="D51" s="147">
        <v>-448.20000000000005</v>
      </c>
      <c r="E51" s="147"/>
      <c r="F51" s="157">
        <f>+'[5]Input Schedule'!$D$17</f>
        <v>2.775347522522463E-2</v>
      </c>
      <c r="G51" s="150"/>
      <c r="H51" s="147">
        <f t="shared" si="1"/>
        <v>-12.43910759594568</v>
      </c>
      <c r="I51" s="135"/>
    </row>
    <row r="52" spans="1:9" ht="15">
      <c r="A52" s="130"/>
      <c r="B52" s="260" t="s">
        <v>317</v>
      </c>
      <c r="C52" s="143"/>
      <c r="D52" s="147">
        <v>-293.31</v>
      </c>
      <c r="E52" s="147"/>
      <c r="F52" s="157">
        <f>+'[5]Input Schedule'!$D$17</f>
        <v>2.775347522522463E-2</v>
      </c>
      <c r="G52" s="150"/>
      <c r="H52" s="147">
        <f t="shared" si="1"/>
        <v>-8.1403718183106371</v>
      </c>
      <c r="I52" s="135"/>
    </row>
    <row r="53" spans="1:9" ht="15">
      <c r="A53" s="130"/>
      <c r="B53" s="260" t="s">
        <v>317</v>
      </c>
      <c r="C53" s="143"/>
      <c r="D53" s="147">
        <v>-756.58000000000015</v>
      </c>
      <c r="E53" s="147"/>
      <c r="F53" s="157">
        <f>+'[5]Input Schedule'!$D$17</f>
        <v>2.775347522522463E-2</v>
      </c>
      <c r="G53" s="150"/>
      <c r="H53" s="147">
        <f t="shared" si="1"/>
        <v>-20.997724285900453</v>
      </c>
      <c r="I53" s="135"/>
    </row>
    <row r="54" spans="1:9" ht="15">
      <c r="A54" s="130"/>
      <c r="B54" s="260" t="s">
        <v>317</v>
      </c>
      <c r="C54" s="143"/>
      <c r="D54" s="147">
        <v>-275.87</v>
      </c>
      <c r="E54" s="147"/>
      <c r="F54" s="157">
        <f>+'[5]Input Schedule'!$D$17</f>
        <v>2.775347522522463E-2</v>
      </c>
      <c r="G54" s="150"/>
      <c r="H54" s="147">
        <f t="shared" si="1"/>
        <v>-7.6563512103827192</v>
      </c>
      <c r="I54" s="135"/>
    </row>
    <row r="55" spans="1:9" ht="15">
      <c r="A55" s="130"/>
      <c r="B55" s="260" t="s">
        <v>317</v>
      </c>
      <c r="C55" s="143"/>
      <c r="D55" s="147">
        <v>-1829.7299999999993</v>
      </c>
      <c r="E55" s="147"/>
      <c r="F55" s="157">
        <f>+'[5]Input Schedule'!$D$17</f>
        <v>2.775347522522463E-2</v>
      </c>
      <c r="G55" s="150"/>
      <c r="H55" s="147">
        <f t="shared" si="1"/>
        <v>-50.781366223850242</v>
      </c>
      <c r="I55" s="135"/>
    </row>
    <row r="56" spans="1:9" ht="15">
      <c r="A56" s="130"/>
      <c r="B56" s="260" t="s">
        <v>317</v>
      </c>
      <c r="C56" s="143"/>
      <c r="D56" s="147">
        <v>-438.02</v>
      </c>
      <c r="E56" s="147"/>
      <c r="F56" s="157">
        <f>+'[5]Input Schedule'!$D$17</f>
        <v>2.775347522522463E-2</v>
      </c>
      <c r="G56" s="150"/>
      <c r="H56" s="147">
        <f t="shared" si="1"/>
        <v>-12.156577218152892</v>
      </c>
      <c r="I56" s="135"/>
    </row>
    <row r="57" spans="1:9" ht="15">
      <c r="A57" s="130"/>
      <c r="B57" s="260" t="s">
        <v>317</v>
      </c>
      <c r="C57" s="143"/>
      <c r="D57" s="147">
        <v>-565.65000000000009</v>
      </c>
      <c r="E57" s="147"/>
      <c r="F57" s="157">
        <f>+'[5]Input Schedule'!$D$17</f>
        <v>2.775347522522463E-2</v>
      </c>
      <c r="G57" s="150"/>
      <c r="H57" s="147">
        <f t="shared" si="1"/>
        <v>-15.698753261148315</v>
      </c>
      <c r="I57" s="135"/>
    </row>
    <row r="58" spans="1:9" ht="15">
      <c r="A58" s="130"/>
      <c r="B58" s="260" t="s">
        <v>317</v>
      </c>
      <c r="C58" s="143"/>
      <c r="D58" s="147">
        <v>-1134.8700000000001</v>
      </c>
      <c r="E58" s="147"/>
      <c r="F58" s="157">
        <f>+'[5]Input Schedule'!$D$17</f>
        <v>2.775347522522463E-2</v>
      </c>
      <c r="G58" s="150"/>
      <c r="H58" s="147">
        <f t="shared" si="1"/>
        <v>-31.49658642885068</v>
      </c>
      <c r="I58" s="135"/>
    </row>
    <row r="59" spans="1:9" ht="15">
      <c r="A59" s="130"/>
      <c r="B59" s="260" t="s">
        <v>317</v>
      </c>
      <c r="C59" s="143"/>
      <c r="D59" s="147">
        <v>-1105.01</v>
      </c>
      <c r="E59" s="147"/>
      <c r="F59" s="157">
        <f>+'[5]Input Schedule'!$D$17</f>
        <v>2.775347522522463E-2</v>
      </c>
      <c r="G59" s="150"/>
      <c r="H59" s="147">
        <f t="shared" si="1"/>
        <v>-30.667867658625468</v>
      </c>
      <c r="I59" s="135"/>
    </row>
    <row r="60" spans="1:9" ht="15">
      <c r="A60" s="130"/>
      <c r="B60" s="260" t="s">
        <v>317</v>
      </c>
      <c r="C60" s="143"/>
      <c r="D60" s="147">
        <v>-2578.3500000000004</v>
      </c>
      <c r="E60" s="147"/>
      <c r="F60" s="157">
        <f>+'[5]Input Schedule'!$D$17</f>
        <v>2.775347522522463E-2</v>
      </c>
      <c r="G60" s="150"/>
      <c r="H60" s="147">
        <f t="shared" si="1"/>
        <v>-71.55817284695793</v>
      </c>
      <c r="I60" s="135"/>
    </row>
    <row r="61" spans="1:9" ht="15">
      <c r="A61" s="130"/>
      <c r="B61" s="260" t="s">
        <v>317</v>
      </c>
      <c r="C61" s="143"/>
      <c r="D61" s="154">
        <v>-223.85000000000002</v>
      </c>
      <c r="E61" s="147"/>
      <c r="F61" s="157">
        <f>+'[5]Input Schedule'!$D$17</f>
        <v>2.775347522522463E-2</v>
      </c>
      <c r="G61" s="150"/>
      <c r="H61" s="154">
        <f t="shared" si="1"/>
        <v>-6.2126154291665339</v>
      </c>
      <c r="I61" s="135"/>
    </row>
    <row r="62" spans="1:9">
      <c r="A62" s="130"/>
      <c r="B62" s="158"/>
      <c r="C62" s="143"/>
      <c r="D62" s="147"/>
      <c r="E62" s="147"/>
      <c r="F62" s="150"/>
      <c r="G62" s="150"/>
      <c r="H62" s="147"/>
      <c r="I62" s="135"/>
    </row>
    <row r="63" spans="1:9">
      <c r="A63" s="128" t="s">
        <v>88</v>
      </c>
      <c r="B63" s="130"/>
      <c r="C63" s="130"/>
      <c r="D63" s="147">
        <f>SUM(D35:D62)</f>
        <v>-45848.909999999996</v>
      </c>
      <c r="E63" s="147"/>
      <c r="F63" s="143"/>
      <c r="G63" s="143"/>
      <c r="H63" s="147">
        <f>SUM(H35:H61)</f>
        <v>-1272.4665877885536</v>
      </c>
      <c r="I63" s="155"/>
    </row>
    <row r="64" spans="1:9">
      <c r="A64" s="128"/>
      <c r="B64" s="130"/>
      <c r="C64" s="130"/>
      <c r="D64" s="147"/>
      <c r="E64" s="147"/>
      <c r="F64" s="149"/>
      <c r="G64" s="149"/>
      <c r="H64" s="149"/>
      <c r="I64" s="155"/>
    </row>
    <row r="65" spans="1:9">
      <c r="A65" s="128"/>
      <c r="B65" s="130"/>
      <c r="C65" s="130"/>
      <c r="D65" s="147"/>
      <c r="E65" s="147"/>
      <c r="F65" s="149"/>
      <c r="G65" s="149"/>
      <c r="H65" s="147"/>
      <c r="I65" s="155"/>
    </row>
    <row r="66" spans="1:9">
      <c r="A66" s="128" t="s">
        <v>89</v>
      </c>
      <c r="B66" s="130"/>
      <c r="C66" s="130"/>
      <c r="D66" s="147"/>
      <c r="E66" s="147"/>
      <c r="F66" s="149"/>
      <c r="G66" s="149"/>
      <c r="H66" s="149"/>
      <c r="I66" s="155"/>
    </row>
    <row r="67" spans="1:9" ht="15">
      <c r="A67" s="128"/>
      <c r="B67" s="260" t="s">
        <v>317</v>
      </c>
      <c r="C67" s="130"/>
      <c r="D67" s="147">
        <v>-9409</v>
      </c>
      <c r="E67" s="147"/>
      <c r="F67" s="157">
        <f>+'[5]Input Schedule'!$D$17</f>
        <v>2.775347522522463E-2</v>
      </c>
      <c r="G67" s="149"/>
      <c r="H67" s="147">
        <f>D67*F67</f>
        <v>-261.13244839413852</v>
      </c>
      <c r="I67" s="155"/>
    </row>
    <row r="68" spans="1:9" ht="15">
      <c r="A68" s="128"/>
      <c r="B68" s="260" t="s">
        <v>317</v>
      </c>
      <c r="C68" s="130"/>
      <c r="D68" s="147">
        <v>-38498</v>
      </c>
      <c r="E68" s="147"/>
      <c r="F68" s="157">
        <f>+'[5]Input Schedule'!$D$17</f>
        <v>2.775347522522463E-2</v>
      </c>
      <c r="G68" s="149"/>
      <c r="H68" s="147">
        <f t="shared" ref="H68:H104" si="2">D68*F68</f>
        <v>-1068.4532892206978</v>
      </c>
      <c r="I68" s="155"/>
    </row>
    <row r="69" spans="1:9" ht="15">
      <c r="A69" s="128"/>
      <c r="B69" s="260" t="s">
        <v>317</v>
      </c>
      <c r="C69" s="130"/>
      <c r="D69" s="147">
        <v>-1188</v>
      </c>
      <c r="E69" s="147"/>
      <c r="F69" s="157">
        <f>+'[5]Input Schedule'!$D$17</f>
        <v>2.775347522522463E-2</v>
      </c>
      <c r="G69" s="149"/>
      <c r="H69" s="147">
        <f t="shared" si="2"/>
        <v>-32.971128567566858</v>
      </c>
      <c r="I69" s="155"/>
    </row>
    <row r="70" spans="1:9" ht="15">
      <c r="A70" s="128"/>
      <c r="B70" s="260" t="s">
        <v>317</v>
      </c>
      <c r="C70" s="130"/>
      <c r="D70" s="147">
        <v>-41125</v>
      </c>
      <c r="E70" s="147"/>
      <c r="F70" s="157">
        <f>+'[5]Input Schedule'!$D$17</f>
        <v>2.775347522522463E-2</v>
      </c>
      <c r="G70" s="149"/>
      <c r="H70" s="147">
        <f t="shared" si="2"/>
        <v>-1141.361668637363</v>
      </c>
      <c r="I70" s="155"/>
    </row>
    <row r="71" spans="1:9" ht="15">
      <c r="A71" s="128"/>
      <c r="B71" s="260" t="s">
        <v>317</v>
      </c>
      <c r="C71" s="130"/>
      <c r="D71" s="147">
        <v>-16199.5</v>
      </c>
      <c r="E71" s="147"/>
      <c r="F71" s="157">
        <f>+'[5]Input Schedule'!$D$17</f>
        <v>2.775347522522463E-2</v>
      </c>
      <c r="G71" s="149"/>
      <c r="H71" s="147">
        <f t="shared" si="2"/>
        <v>-449.59242191102641</v>
      </c>
      <c r="I71" s="155"/>
    </row>
    <row r="72" spans="1:9" ht="15">
      <c r="A72" s="128"/>
      <c r="B72" s="260" t="s">
        <v>317</v>
      </c>
      <c r="C72" s="130"/>
      <c r="D72" s="147">
        <v>-33017.729999999989</v>
      </c>
      <c r="E72" s="147"/>
      <c r="F72" s="157">
        <f>+'[5]Input Schedule'!$D$17</f>
        <v>2.775347522522463E-2</v>
      </c>
      <c r="G72" s="149"/>
      <c r="H72" s="147">
        <f t="shared" si="2"/>
        <v>-916.35675154815567</v>
      </c>
      <c r="I72" s="155"/>
    </row>
    <row r="73" spans="1:9" ht="15">
      <c r="A73" s="128"/>
      <c r="B73" s="260" t="s">
        <v>317</v>
      </c>
      <c r="C73" s="130"/>
      <c r="D73" s="147">
        <v>-71692</v>
      </c>
      <c r="E73" s="147"/>
      <c r="F73" s="157">
        <f>+'[5]Input Schedule'!$D$17</f>
        <v>2.775347522522463E-2</v>
      </c>
      <c r="G73" s="149"/>
      <c r="H73" s="147">
        <f t="shared" si="2"/>
        <v>-1989.7021458468041</v>
      </c>
      <c r="I73" s="155"/>
    </row>
    <row r="74" spans="1:9" ht="15">
      <c r="A74" s="128"/>
      <c r="B74" s="260" t="s">
        <v>317</v>
      </c>
      <c r="C74" s="130"/>
      <c r="D74" s="147">
        <v>-62378.979999999799</v>
      </c>
      <c r="E74" s="147"/>
      <c r="F74" s="157">
        <f>+'[5]Input Schedule'!$D$17</f>
        <v>2.775347522522463E-2</v>
      </c>
      <c r="G74" s="149"/>
      <c r="H74" s="147">
        <f t="shared" si="2"/>
        <v>-1731.2334760047772</v>
      </c>
      <c r="I74" s="155"/>
    </row>
    <row r="75" spans="1:9" ht="15">
      <c r="A75" s="128"/>
      <c r="B75" s="260" t="s">
        <v>317</v>
      </c>
      <c r="C75" s="130"/>
      <c r="D75" s="147">
        <v>-35120</v>
      </c>
      <c r="E75" s="147"/>
      <c r="F75" s="157">
        <f>+'[5]Input Schedule'!$D$17</f>
        <v>2.775347522522463E-2</v>
      </c>
      <c r="G75" s="149"/>
      <c r="H75" s="147">
        <f t="shared" si="2"/>
        <v>-974.70204990988907</v>
      </c>
      <c r="I75" s="155"/>
    </row>
    <row r="76" spans="1:9" ht="15">
      <c r="A76" s="128"/>
      <c r="B76" s="260" t="s">
        <v>317</v>
      </c>
      <c r="C76" s="130"/>
      <c r="D76" s="147">
        <v>-14378</v>
      </c>
      <c r="E76" s="147"/>
      <c r="F76" s="157">
        <f>+'[5]Input Schedule'!$D$17</f>
        <v>2.775347522522463E-2</v>
      </c>
      <c r="G76" s="149"/>
      <c r="H76" s="147">
        <f t="shared" si="2"/>
        <v>-399.03946678827975</v>
      </c>
      <c r="I76" s="155"/>
    </row>
    <row r="77" spans="1:9" ht="15">
      <c r="A77" s="128"/>
      <c r="B77" s="260" t="s">
        <v>317</v>
      </c>
      <c r="C77" s="130"/>
      <c r="D77" s="147">
        <v>-610.40000000000009</v>
      </c>
      <c r="E77" s="147"/>
      <c r="F77" s="157">
        <f>+'[5]Input Schedule'!$D$17</f>
        <v>2.775347522522463E-2</v>
      </c>
      <c r="G77" s="149"/>
      <c r="H77" s="147">
        <f t="shared" si="2"/>
        <v>-16.940721277477117</v>
      </c>
      <c r="I77" s="155"/>
    </row>
    <row r="78" spans="1:9" ht="15">
      <c r="A78" s="128"/>
      <c r="B78" s="260" t="s">
        <v>317</v>
      </c>
      <c r="C78" s="130"/>
      <c r="D78" s="147">
        <v>-1127</v>
      </c>
      <c r="E78" s="147"/>
      <c r="F78" s="157">
        <f>+'[5]Input Schedule'!$D$17</f>
        <v>2.775347522522463E-2</v>
      </c>
      <c r="G78" s="149"/>
      <c r="H78" s="147">
        <f t="shared" si="2"/>
        <v>-31.278166578828159</v>
      </c>
      <c r="I78" s="155"/>
    </row>
    <row r="79" spans="1:9" ht="15">
      <c r="A79" s="128"/>
      <c r="B79" s="260" t="s">
        <v>317</v>
      </c>
      <c r="C79" s="130"/>
      <c r="D79" s="147">
        <v>-57540</v>
      </c>
      <c r="E79" s="147"/>
      <c r="F79" s="157">
        <f>+'[5]Input Schedule'!$D$17</f>
        <v>2.775347522522463E-2</v>
      </c>
      <c r="G79" s="149"/>
      <c r="H79" s="147">
        <f t="shared" si="2"/>
        <v>-1596.9349644594251</v>
      </c>
      <c r="I79" s="155"/>
    </row>
    <row r="80" spans="1:9" ht="15">
      <c r="A80" s="128"/>
      <c r="B80" s="260" t="s">
        <v>317</v>
      </c>
      <c r="C80" s="130"/>
      <c r="D80" s="147">
        <v>-703</v>
      </c>
      <c r="E80" s="147"/>
      <c r="F80" s="157">
        <f>+'[5]Input Schedule'!$D$17</f>
        <v>2.775347522522463E-2</v>
      </c>
      <c r="G80" s="149"/>
      <c r="H80" s="147">
        <f t="shared" si="2"/>
        <v>-19.510693083332914</v>
      </c>
      <c r="I80" s="155"/>
    </row>
    <row r="81" spans="1:9" ht="15">
      <c r="A81" s="128"/>
      <c r="B81" s="260" t="s">
        <v>317</v>
      </c>
      <c r="C81" s="130"/>
      <c r="D81" s="147">
        <v>-2123.71</v>
      </c>
      <c r="E81" s="147"/>
      <c r="F81" s="157">
        <f>+'[5]Input Schedule'!$D$17</f>
        <v>2.775347522522463E-2</v>
      </c>
      <c r="G81" s="149"/>
      <c r="H81" s="147">
        <f t="shared" si="2"/>
        <v>-58.940332870561804</v>
      </c>
      <c r="I81" s="155"/>
    </row>
    <row r="82" spans="1:9" ht="15">
      <c r="A82" s="128"/>
      <c r="B82" s="260" t="s">
        <v>317</v>
      </c>
      <c r="C82" s="130"/>
      <c r="D82" s="147">
        <v>-149830</v>
      </c>
      <c r="E82" s="147"/>
      <c r="F82" s="157">
        <f>+'[5]Input Schedule'!$D$17</f>
        <v>2.775347522522463E-2</v>
      </c>
      <c r="G82" s="149"/>
      <c r="H82" s="147">
        <f t="shared" si="2"/>
        <v>-4158.3031929954068</v>
      </c>
      <c r="I82" s="155"/>
    </row>
    <row r="83" spans="1:9" ht="15">
      <c r="A83" s="128"/>
      <c r="B83" s="260" t="s">
        <v>317</v>
      </c>
      <c r="C83" s="130"/>
      <c r="D83" s="147">
        <v>-24267.75</v>
      </c>
      <c r="E83" s="147"/>
      <c r="F83" s="157">
        <f>+'[5]Input Schedule'!$D$17</f>
        <v>2.775347522522463E-2</v>
      </c>
      <c r="G83" s="149"/>
      <c r="H83" s="147">
        <f t="shared" si="2"/>
        <v>-673.51439839694501</v>
      </c>
      <c r="I83" s="155"/>
    </row>
    <row r="84" spans="1:9" ht="15">
      <c r="A84" s="128"/>
      <c r="B84" s="260" t="s">
        <v>317</v>
      </c>
      <c r="C84" s="130"/>
      <c r="D84" s="147">
        <v>-3563.5</v>
      </c>
      <c r="E84" s="147"/>
      <c r="F84" s="157">
        <f>+'[5]Input Schedule'!$D$17</f>
        <v>2.775347522522463E-2</v>
      </c>
      <c r="G84" s="149"/>
      <c r="H84" s="147">
        <f t="shared" si="2"/>
        <v>-98.899508965087975</v>
      </c>
      <c r="I84" s="155"/>
    </row>
    <row r="85" spans="1:9" ht="15">
      <c r="A85" s="128"/>
      <c r="B85" s="260" t="s">
        <v>317</v>
      </c>
      <c r="C85" s="130"/>
      <c r="D85" s="147">
        <v>-12258</v>
      </c>
      <c r="E85" s="147"/>
      <c r="F85" s="157">
        <f>+'[5]Input Schedule'!$D$17</f>
        <v>2.775347522522463E-2</v>
      </c>
      <c r="G85" s="149"/>
      <c r="H85" s="147">
        <f t="shared" si="2"/>
        <v>-340.20209931080353</v>
      </c>
      <c r="I85" s="155"/>
    </row>
    <row r="86" spans="1:9" ht="15">
      <c r="A86" s="128"/>
      <c r="B86" s="260" t="s">
        <v>317</v>
      </c>
      <c r="C86" s="130"/>
      <c r="D86" s="147">
        <v>-49571.75</v>
      </c>
      <c r="E86" s="147"/>
      <c r="F86" s="157">
        <f>+'[5]Input Schedule'!$D$17</f>
        <v>2.775347522522463E-2</v>
      </c>
      <c r="G86" s="149"/>
      <c r="H86" s="147">
        <f t="shared" si="2"/>
        <v>-1375.788335496029</v>
      </c>
      <c r="I86" s="155"/>
    </row>
    <row r="87" spans="1:9" ht="15">
      <c r="A87" s="128"/>
      <c r="B87" s="260" t="s">
        <v>317</v>
      </c>
      <c r="C87" s="130"/>
      <c r="D87" s="147">
        <v>-3986.6799999999957</v>
      </c>
      <c r="E87" s="147"/>
      <c r="F87" s="157">
        <f>+'[5]Input Schedule'!$D$17</f>
        <v>2.775347522522463E-2</v>
      </c>
      <c r="G87" s="149"/>
      <c r="H87" s="147">
        <f t="shared" si="2"/>
        <v>-110.64422461089841</v>
      </c>
      <c r="I87" s="155"/>
    </row>
    <row r="88" spans="1:9" ht="15">
      <c r="A88" s="128"/>
      <c r="B88" s="260" t="s">
        <v>317</v>
      </c>
      <c r="C88" s="130"/>
      <c r="D88" s="147">
        <v>-29669.799999999985</v>
      </c>
      <c r="E88" s="147"/>
      <c r="F88" s="157">
        <f>+'[5]Input Schedule'!$D$17</f>
        <v>2.775347522522463E-2</v>
      </c>
      <c r="G88" s="149"/>
      <c r="H88" s="147">
        <f t="shared" si="2"/>
        <v>-823.44005923736927</v>
      </c>
      <c r="I88" s="155"/>
    </row>
    <row r="89" spans="1:9" ht="15">
      <c r="A89" s="128"/>
      <c r="B89" s="260" t="s">
        <v>317</v>
      </c>
      <c r="C89" s="130"/>
      <c r="D89" s="147">
        <v>-18936.799999999988</v>
      </c>
      <c r="E89" s="147"/>
      <c r="F89" s="157">
        <f>+'[5]Input Schedule'!$D$17</f>
        <v>2.775347522522463E-2</v>
      </c>
      <c r="G89" s="149"/>
      <c r="H89" s="147">
        <f t="shared" si="2"/>
        <v>-525.56200964503341</v>
      </c>
      <c r="I89" s="155"/>
    </row>
    <row r="90" spans="1:9" ht="15">
      <c r="A90" s="128"/>
      <c r="B90" s="260" t="s">
        <v>317</v>
      </c>
      <c r="C90" s="130"/>
      <c r="D90" s="147">
        <v>-9643.5</v>
      </c>
      <c r="E90" s="147"/>
      <c r="F90" s="157">
        <f>+'[5]Input Schedule'!$D$17</f>
        <v>2.775347522522463E-2</v>
      </c>
      <c r="G90" s="149"/>
      <c r="H90" s="147">
        <f t="shared" si="2"/>
        <v>-267.64063833445374</v>
      </c>
      <c r="I90" s="155"/>
    </row>
    <row r="91" spans="1:9" ht="15">
      <c r="A91" s="128"/>
      <c r="B91" s="260" t="s">
        <v>317</v>
      </c>
      <c r="C91" s="130"/>
      <c r="D91" s="147">
        <v>-1482.63</v>
      </c>
      <c r="E91" s="147"/>
      <c r="F91" s="157">
        <f>+'[5]Input Schedule'!$D$17</f>
        <v>2.775347522522463E-2</v>
      </c>
      <c r="G91" s="149"/>
      <c r="H91" s="147">
        <f t="shared" si="2"/>
        <v>-41.148134973174798</v>
      </c>
      <c r="I91" s="155"/>
    </row>
    <row r="92" spans="1:9" ht="15">
      <c r="A92" s="128"/>
      <c r="B92" s="260" t="s">
        <v>317</v>
      </c>
      <c r="C92" s="131"/>
      <c r="D92" s="147">
        <v>-7314</v>
      </c>
      <c r="E92" s="147"/>
      <c r="F92" s="157">
        <f>+'[5]Input Schedule'!$D$17</f>
        <v>2.775347522522463E-2</v>
      </c>
      <c r="G92" s="149"/>
      <c r="H92" s="147">
        <f t="shared" si="2"/>
        <v>-202.98891779729294</v>
      </c>
      <c r="I92" s="155"/>
    </row>
    <row r="93" spans="1:9" ht="15">
      <c r="A93" s="130"/>
      <c r="B93" s="260" t="s">
        <v>317</v>
      </c>
      <c r="C93" s="131"/>
      <c r="D93" s="147">
        <v>-52774</v>
      </c>
      <c r="E93" s="130"/>
      <c r="F93" s="157">
        <f>+'[5]Input Schedule'!$D$17</f>
        <v>2.775347522522463E-2</v>
      </c>
      <c r="G93" s="143"/>
      <c r="H93" s="147">
        <f t="shared" si="2"/>
        <v>-1464.6619015360047</v>
      </c>
      <c r="I93" s="155"/>
    </row>
    <row r="94" spans="1:9" ht="15">
      <c r="A94" s="161"/>
      <c r="B94" s="260" t="s">
        <v>317</v>
      </c>
      <c r="C94" s="131"/>
      <c r="D94" s="147">
        <v>-5231.9999999999991</v>
      </c>
      <c r="E94" s="161"/>
      <c r="F94" s="157">
        <f>+'[5]Input Schedule'!$D$17</f>
        <v>2.775347522522463E-2</v>
      </c>
      <c r="G94" s="162"/>
      <c r="H94" s="147">
        <f t="shared" si="2"/>
        <v>-145.20618237837525</v>
      </c>
      <c r="I94" s="163"/>
    </row>
    <row r="95" spans="1:9" ht="15">
      <c r="A95" s="161"/>
      <c r="B95" s="260" t="s">
        <v>317</v>
      </c>
      <c r="C95" s="131"/>
      <c r="D95" s="147">
        <v>-12213.149999999996</v>
      </c>
      <c r="E95" s="161"/>
      <c r="F95" s="157">
        <f>+'[5]Input Schedule'!$D$17</f>
        <v>2.775347522522463E-2</v>
      </c>
      <c r="G95" s="162"/>
      <c r="H95" s="147">
        <f t="shared" si="2"/>
        <v>-338.95735594695208</v>
      </c>
      <c r="I95" s="163"/>
    </row>
    <row r="96" spans="1:9" ht="15">
      <c r="A96" s="161"/>
      <c r="B96" s="260" t="s">
        <v>317</v>
      </c>
      <c r="C96" s="131"/>
      <c r="D96" s="147">
        <v>-28494</v>
      </c>
      <c r="E96" s="161"/>
      <c r="F96" s="157">
        <f>+'[5]Input Schedule'!$D$17</f>
        <v>2.775347522522463E-2</v>
      </c>
      <c r="G96" s="162"/>
      <c r="H96" s="147">
        <f t="shared" si="2"/>
        <v>-790.80752306755062</v>
      </c>
      <c r="I96" s="163"/>
    </row>
    <row r="97" spans="1:9" ht="15">
      <c r="A97" s="143"/>
      <c r="B97" s="260" t="s">
        <v>317</v>
      </c>
      <c r="C97" s="143"/>
      <c r="D97" s="147">
        <v>-128147</v>
      </c>
      <c r="E97" s="143"/>
      <c r="F97" s="157">
        <f>+'[5]Input Schedule'!$D$17</f>
        <v>2.775347522522463E-2</v>
      </c>
      <c r="G97" s="143"/>
      <c r="H97" s="147">
        <f t="shared" si="2"/>
        <v>-3556.5245896868605</v>
      </c>
      <c r="I97" s="135"/>
    </row>
    <row r="98" spans="1:9" ht="15">
      <c r="A98" s="143"/>
      <c r="B98" s="260" t="s">
        <v>317</v>
      </c>
      <c r="C98" s="164"/>
      <c r="D98" s="147">
        <v>-22164</v>
      </c>
      <c r="E98" s="143"/>
      <c r="F98" s="157">
        <f>+'[5]Input Schedule'!$D$17</f>
        <v>2.775347522522463E-2</v>
      </c>
      <c r="G98" s="143"/>
      <c r="H98" s="147">
        <f t="shared" si="2"/>
        <v>-615.12802489187868</v>
      </c>
      <c r="I98" s="143"/>
    </row>
    <row r="99" spans="1:9" ht="15">
      <c r="A99" s="143"/>
      <c r="B99" s="260" t="s">
        <v>317</v>
      </c>
      <c r="C99" s="157"/>
      <c r="D99" s="147">
        <v>-378</v>
      </c>
      <c r="E99" s="143"/>
      <c r="F99" s="157">
        <f>+'[5]Input Schedule'!$D$17</f>
        <v>2.775347522522463E-2</v>
      </c>
      <c r="G99" s="143"/>
      <c r="H99" s="147">
        <f t="shared" si="2"/>
        <v>-10.490813635134911</v>
      </c>
      <c r="I99" s="135"/>
    </row>
    <row r="100" spans="1:9" ht="15">
      <c r="A100" s="143"/>
      <c r="B100" s="260" t="s">
        <v>317</v>
      </c>
      <c r="C100" s="147"/>
      <c r="D100" s="147">
        <v>-13266</v>
      </c>
      <c r="E100" s="147"/>
      <c r="F100" s="157">
        <f>+'[5]Input Schedule'!$D$17</f>
        <v>2.775347522522463E-2</v>
      </c>
      <c r="G100" s="143"/>
      <c r="H100" s="147">
        <f t="shared" si="2"/>
        <v>-368.17760233782997</v>
      </c>
      <c r="I100" s="135"/>
    </row>
    <row r="101" spans="1:9" ht="15">
      <c r="A101" s="143"/>
      <c r="B101" s="260" t="s">
        <v>317</v>
      </c>
      <c r="C101" s="147"/>
      <c r="D101" s="147">
        <v>-26487.5</v>
      </c>
      <c r="E101" s="147"/>
      <c r="F101" s="157">
        <f>+'[5]Input Schedule'!$D$17</f>
        <v>2.775347522522463E-2</v>
      </c>
      <c r="G101" s="143"/>
      <c r="H101" s="147">
        <f t="shared" si="2"/>
        <v>-735.1201750281374</v>
      </c>
      <c r="I101" s="135"/>
    </row>
    <row r="102" spans="1:9" ht="15">
      <c r="A102" s="143"/>
      <c r="B102" s="260" t="s">
        <v>317</v>
      </c>
      <c r="C102" s="147"/>
      <c r="D102" s="147">
        <v>-1409</v>
      </c>
      <c r="E102" s="147"/>
      <c r="F102" s="157">
        <f>+'[5]Input Schedule'!$D$17</f>
        <v>2.775347522522463E-2</v>
      </c>
      <c r="G102" s="143"/>
      <c r="H102" s="147">
        <f t="shared" si="2"/>
        <v>-39.104646592341503</v>
      </c>
      <c r="I102" s="135"/>
    </row>
    <row r="103" spans="1:9" ht="15">
      <c r="A103" s="143"/>
      <c r="B103" s="260" t="s">
        <v>317</v>
      </c>
      <c r="C103" s="165"/>
      <c r="D103" s="147">
        <v>-31180</v>
      </c>
      <c r="E103" s="165"/>
      <c r="F103" s="157">
        <f>+'[5]Input Schedule'!$D$17</f>
        <v>2.775347522522463E-2</v>
      </c>
      <c r="G103" s="143"/>
      <c r="H103" s="147">
        <f t="shared" si="2"/>
        <v>-865.35335752250398</v>
      </c>
      <c r="I103" s="135"/>
    </row>
    <row r="104" spans="1:9" ht="15">
      <c r="A104" s="143"/>
      <c r="B104" s="260" t="s">
        <v>317</v>
      </c>
      <c r="C104" s="147"/>
      <c r="D104" s="147">
        <v>-59220</v>
      </c>
      <c r="E104" s="147"/>
      <c r="F104" s="157">
        <f>+'[5]Input Schedule'!$D$17</f>
        <v>2.775347522522463E-2</v>
      </c>
      <c r="G104" s="143"/>
      <c r="H104" s="154">
        <f t="shared" si="2"/>
        <v>-1643.5608028378026</v>
      </c>
      <c r="I104" s="135"/>
    </row>
    <row r="105" spans="1:9">
      <c r="A105" s="166"/>
      <c r="B105" s="167"/>
      <c r="C105" s="168"/>
      <c r="D105" s="147"/>
      <c r="E105" s="166"/>
      <c r="F105" s="157"/>
      <c r="G105" s="143"/>
      <c r="H105" s="147"/>
      <c r="I105" s="143"/>
    </row>
    <row r="106" spans="1:9">
      <c r="A106" s="166"/>
      <c r="B106" s="167"/>
      <c r="C106" s="168"/>
      <c r="D106" s="147"/>
      <c r="E106" s="166"/>
      <c r="F106" s="157"/>
      <c r="G106" s="143"/>
      <c r="H106" s="147"/>
      <c r="I106" s="143"/>
    </row>
    <row r="107" spans="1:9">
      <c r="A107" s="130"/>
      <c r="B107" s="128" t="s">
        <v>92</v>
      </c>
      <c r="C107" s="143"/>
      <c r="D107" s="130">
        <f>SUM(D67:D105)</f>
        <v>-1076599.3799999999</v>
      </c>
      <c r="E107" s="143"/>
      <c r="F107" s="130"/>
      <c r="G107" s="143"/>
      <c r="H107" s="130">
        <f>SUM(H67:H105)</f>
        <v>-29879.374220322188</v>
      </c>
      <c r="I107" s="130"/>
    </row>
    <row r="108" spans="1:9">
      <c r="A108" s="130"/>
      <c r="B108" s="128"/>
      <c r="C108" s="143"/>
      <c r="D108" s="130"/>
      <c r="E108" s="143"/>
      <c r="F108" s="130"/>
      <c r="G108" s="143"/>
      <c r="H108" s="130"/>
      <c r="I108" s="130"/>
    </row>
    <row r="109" spans="1:9">
      <c r="A109" s="130"/>
      <c r="B109" s="130"/>
      <c r="C109" s="143"/>
      <c r="D109" s="130"/>
      <c r="E109" s="143"/>
      <c r="F109" s="130"/>
      <c r="G109" s="143"/>
      <c r="H109" s="130"/>
      <c r="I109" s="130"/>
    </row>
    <row r="110" spans="1:9">
      <c r="A110" s="130"/>
      <c r="B110" s="130"/>
      <c r="C110" s="143"/>
      <c r="D110" s="130"/>
      <c r="E110" s="143"/>
      <c r="F110" s="130"/>
      <c r="G110" s="143"/>
      <c r="H110" s="130"/>
      <c r="I110" s="130"/>
    </row>
    <row r="111" spans="1:9">
      <c r="A111" s="130"/>
      <c r="B111" s="130"/>
      <c r="C111" s="143"/>
      <c r="D111" s="130"/>
      <c r="E111" s="143"/>
      <c r="F111" s="130"/>
      <c r="G111" s="143"/>
      <c r="H111" s="130"/>
      <c r="I111" s="130"/>
    </row>
    <row r="112" spans="1:9">
      <c r="A112" s="128" t="s">
        <v>93</v>
      </c>
      <c r="B112" s="130"/>
      <c r="C112" s="143"/>
      <c r="D112" s="130"/>
      <c r="E112" s="143"/>
      <c r="F112" s="130"/>
      <c r="G112" s="143"/>
      <c r="H112" s="130"/>
      <c r="I112" s="130"/>
    </row>
    <row r="113" spans="2:9">
      <c r="B113" s="130" t="s">
        <v>94</v>
      </c>
      <c r="C113" s="143"/>
      <c r="D113" s="130"/>
      <c r="E113" s="143"/>
      <c r="F113" s="130"/>
      <c r="G113" s="143"/>
      <c r="H113" s="130">
        <f>H30</f>
        <v>-132716.69913867011</v>
      </c>
      <c r="I113" s="130"/>
    </row>
    <row r="114" spans="2:9">
      <c r="B114" s="130" t="s">
        <v>95</v>
      </c>
      <c r="C114" s="143"/>
      <c r="D114" s="130"/>
      <c r="E114" s="143"/>
      <c r="F114" s="130"/>
      <c r="G114" s="143"/>
      <c r="H114" s="130">
        <f>H63</f>
        <v>-1272.4665877885536</v>
      </c>
      <c r="I114" s="130"/>
    </row>
    <row r="115" spans="2:9">
      <c r="B115" s="130" t="s">
        <v>96</v>
      </c>
      <c r="C115" s="143"/>
      <c r="D115" s="130"/>
      <c r="E115" s="143"/>
      <c r="F115" s="130"/>
      <c r="G115" s="143"/>
      <c r="H115" s="169">
        <f>H107</f>
        <v>-29879.374220322188</v>
      </c>
      <c r="I115" s="130"/>
    </row>
    <row r="116" spans="2:9">
      <c r="B116" s="128" t="s">
        <v>97</v>
      </c>
      <c r="C116" s="143"/>
      <c r="D116" s="130"/>
      <c r="E116" s="143"/>
      <c r="F116" s="130"/>
      <c r="G116" s="143"/>
      <c r="H116" s="130">
        <f>SUM(H113:H115)</f>
        <v>-163868.53994678083</v>
      </c>
      <c r="I116" s="130"/>
    </row>
    <row r="117" spans="2:9">
      <c r="B117" s="130"/>
      <c r="C117" s="143"/>
      <c r="D117" s="130"/>
      <c r="E117" s="143"/>
      <c r="F117" s="130"/>
      <c r="G117" s="143"/>
      <c r="H117" s="130"/>
      <c r="I117" s="130"/>
    </row>
    <row r="118" spans="2:9">
      <c r="B118" s="130"/>
      <c r="C118" s="143"/>
      <c r="D118" s="130"/>
      <c r="E118" s="143"/>
      <c r="F118" s="130"/>
      <c r="G118" s="143"/>
      <c r="H118" s="170"/>
      <c r="I118" s="130"/>
    </row>
    <row r="119" spans="2:9">
      <c r="B119" s="130"/>
      <c r="C119" s="143"/>
      <c r="D119" s="130"/>
      <c r="E119" s="143"/>
      <c r="F119" s="130"/>
      <c r="G119" s="143"/>
      <c r="H119" s="171"/>
      <c r="I119" s="130"/>
    </row>
    <row r="120" spans="2:9">
      <c r="B120" s="130"/>
      <c r="C120" s="143"/>
      <c r="D120" s="130"/>
      <c r="E120" s="143"/>
      <c r="F120" s="130"/>
      <c r="G120" s="143"/>
      <c r="H120" s="130"/>
      <c r="I120" s="130"/>
    </row>
  </sheetData>
  <pageMargins left="0.7" right="0.7" top="0.75" bottom="0.75" header="0.3" footer="0.3"/>
  <pageSetup scale="9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58"/>
  <sheetViews>
    <sheetView topLeftCell="A16" zoomScale="85" zoomScaleNormal="85" workbookViewId="0">
      <selection activeCell="A29" sqref="A29:A58"/>
    </sheetView>
  </sheetViews>
  <sheetFormatPr defaultRowHeight="15"/>
  <cols>
    <col min="1" max="1" width="17.75" style="235" bestFit="1" customWidth="1"/>
    <col min="2" max="2" width="22.375" style="235" bestFit="1" customWidth="1"/>
    <col min="3" max="16384" width="9" style="235"/>
  </cols>
  <sheetData>
    <row r="1" spans="1:2">
      <c r="A1" s="235" t="s">
        <v>146</v>
      </c>
      <c r="B1" s="235" t="s">
        <v>147</v>
      </c>
    </row>
    <row r="2" spans="1:2">
      <c r="A2" s="260" t="s">
        <v>317</v>
      </c>
      <c r="B2" s="235" t="s">
        <v>162</v>
      </c>
    </row>
    <row r="3" spans="1:2">
      <c r="A3" s="260" t="s">
        <v>317</v>
      </c>
      <c r="B3" s="235" t="s">
        <v>163</v>
      </c>
    </row>
    <row r="4" spans="1:2">
      <c r="A4" s="260" t="s">
        <v>317</v>
      </c>
      <c r="B4" s="235" t="s">
        <v>164</v>
      </c>
    </row>
    <row r="5" spans="1:2">
      <c r="A5" s="260" t="s">
        <v>317</v>
      </c>
      <c r="B5" s="235" t="s">
        <v>165</v>
      </c>
    </row>
    <row r="6" spans="1:2">
      <c r="A6" s="260" t="s">
        <v>317</v>
      </c>
      <c r="B6" s="235" t="s">
        <v>166</v>
      </c>
    </row>
    <row r="7" spans="1:2">
      <c r="A7" s="260" t="s">
        <v>317</v>
      </c>
      <c r="B7" s="235" t="s">
        <v>167</v>
      </c>
    </row>
    <row r="8" spans="1:2">
      <c r="A8" s="260" t="s">
        <v>317</v>
      </c>
      <c r="B8" s="235" t="s">
        <v>168</v>
      </c>
    </row>
    <row r="9" spans="1:2">
      <c r="A9" s="260" t="s">
        <v>317</v>
      </c>
      <c r="B9" s="235" t="s">
        <v>169</v>
      </c>
    </row>
    <row r="10" spans="1:2">
      <c r="A10" s="260" t="s">
        <v>317</v>
      </c>
      <c r="B10" s="235" t="s">
        <v>170</v>
      </c>
    </row>
    <row r="11" spans="1:2">
      <c r="A11" s="260" t="s">
        <v>317</v>
      </c>
      <c r="B11" s="235" t="s">
        <v>171</v>
      </c>
    </row>
    <row r="12" spans="1:2">
      <c r="A12" s="260" t="s">
        <v>317</v>
      </c>
      <c r="B12" s="235" t="s">
        <v>172</v>
      </c>
    </row>
    <row r="13" spans="1:2">
      <c r="A13" s="260" t="s">
        <v>317</v>
      </c>
      <c r="B13" s="235" t="s">
        <v>173</v>
      </c>
    </row>
    <row r="14" spans="1:2">
      <c r="A14" s="260" t="s">
        <v>317</v>
      </c>
      <c r="B14" s="235" t="s">
        <v>174</v>
      </c>
    </row>
    <row r="15" spans="1:2">
      <c r="A15" s="260" t="s">
        <v>317</v>
      </c>
      <c r="B15" s="235" t="s">
        <v>175</v>
      </c>
    </row>
    <row r="16" spans="1:2">
      <c r="A16" s="260" t="s">
        <v>317</v>
      </c>
      <c r="B16" s="235" t="s">
        <v>176</v>
      </c>
    </row>
    <row r="17" spans="1:2">
      <c r="A17" s="260" t="s">
        <v>317</v>
      </c>
      <c r="B17" s="235" t="s">
        <v>177</v>
      </c>
    </row>
    <row r="18" spans="1:2">
      <c r="A18" s="260" t="s">
        <v>317</v>
      </c>
      <c r="B18" s="235" t="s">
        <v>178</v>
      </c>
    </row>
    <row r="19" spans="1:2">
      <c r="A19" s="260" t="s">
        <v>317</v>
      </c>
      <c r="B19" s="235" t="s">
        <v>179</v>
      </c>
    </row>
    <row r="20" spans="1:2">
      <c r="A20" s="260" t="s">
        <v>317</v>
      </c>
      <c r="B20" s="235" t="s">
        <v>180</v>
      </c>
    </row>
    <row r="21" spans="1:2">
      <c r="A21" s="260" t="s">
        <v>317</v>
      </c>
      <c r="B21" s="235" t="s">
        <v>181</v>
      </c>
    </row>
    <row r="22" spans="1:2">
      <c r="A22" s="260" t="s">
        <v>317</v>
      </c>
      <c r="B22" s="235" t="s">
        <v>181</v>
      </c>
    </row>
    <row r="23" spans="1:2">
      <c r="A23" s="260" t="s">
        <v>317</v>
      </c>
      <c r="B23" s="235" t="s">
        <v>182</v>
      </c>
    </row>
    <row r="24" spans="1:2">
      <c r="A24" s="260" t="s">
        <v>317</v>
      </c>
      <c r="B24" s="235" t="s">
        <v>166</v>
      </c>
    </row>
    <row r="25" spans="1:2">
      <c r="A25" s="260" t="s">
        <v>317</v>
      </c>
      <c r="B25" s="235" t="s">
        <v>166</v>
      </c>
    </row>
    <row r="26" spans="1:2">
      <c r="A26" s="260" t="s">
        <v>317</v>
      </c>
      <c r="B26" s="235" t="s">
        <v>183</v>
      </c>
    </row>
    <row r="27" spans="1:2">
      <c r="A27" s="260" t="s">
        <v>317</v>
      </c>
      <c r="B27" s="235" t="s">
        <v>172</v>
      </c>
    </row>
    <row r="28" spans="1:2">
      <c r="A28" s="260" t="s">
        <v>317</v>
      </c>
      <c r="B28" s="235" t="s">
        <v>183</v>
      </c>
    </row>
    <row r="29" spans="1:2">
      <c r="A29" s="260" t="s">
        <v>317</v>
      </c>
      <c r="B29" s="235" t="s">
        <v>166</v>
      </c>
    </row>
    <row r="30" spans="1:2">
      <c r="A30" s="260" t="s">
        <v>317</v>
      </c>
      <c r="B30" s="235" t="s">
        <v>172</v>
      </c>
    </row>
    <row r="31" spans="1:2">
      <c r="A31" s="260" t="s">
        <v>317</v>
      </c>
      <c r="B31" s="235" t="s">
        <v>181</v>
      </c>
    </row>
    <row r="32" spans="1:2">
      <c r="A32" s="260" t="s">
        <v>317</v>
      </c>
      <c r="B32" s="235" t="s">
        <v>184</v>
      </c>
    </row>
    <row r="33" spans="1:2">
      <c r="A33" s="260" t="s">
        <v>317</v>
      </c>
      <c r="B33" s="235" t="s">
        <v>185</v>
      </c>
    </row>
    <row r="34" spans="1:2">
      <c r="A34" s="260" t="s">
        <v>317</v>
      </c>
      <c r="B34" s="235" t="s">
        <v>186</v>
      </c>
    </row>
    <row r="35" spans="1:2">
      <c r="A35" s="260" t="s">
        <v>317</v>
      </c>
      <c r="B35" s="235" t="s">
        <v>187</v>
      </c>
    </row>
    <row r="36" spans="1:2">
      <c r="A36" s="260" t="s">
        <v>317</v>
      </c>
      <c r="B36" s="235" t="s">
        <v>188</v>
      </c>
    </row>
    <row r="37" spans="1:2">
      <c r="A37" s="260" t="s">
        <v>317</v>
      </c>
      <c r="B37" s="235" t="s">
        <v>189</v>
      </c>
    </row>
    <row r="38" spans="1:2">
      <c r="A38" s="260" t="s">
        <v>317</v>
      </c>
      <c r="B38" s="235" t="s">
        <v>178</v>
      </c>
    </row>
    <row r="39" spans="1:2">
      <c r="A39" s="260" t="s">
        <v>317</v>
      </c>
      <c r="B39" s="235" t="s">
        <v>174</v>
      </c>
    </row>
    <row r="40" spans="1:2">
      <c r="A40" s="260" t="s">
        <v>317</v>
      </c>
      <c r="B40" s="235" t="s">
        <v>190</v>
      </c>
    </row>
    <row r="41" spans="1:2">
      <c r="A41" s="260" t="s">
        <v>317</v>
      </c>
      <c r="B41" s="235" t="s">
        <v>191</v>
      </c>
    </row>
    <row r="42" spans="1:2">
      <c r="A42" s="260" t="s">
        <v>317</v>
      </c>
      <c r="B42" s="235" t="s">
        <v>192</v>
      </c>
    </row>
    <row r="43" spans="1:2">
      <c r="A43" s="260" t="s">
        <v>317</v>
      </c>
      <c r="B43" s="235" t="s">
        <v>193</v>
      </c>
    </row>
    <row r="44" spans="1:2">
      <c r="A44" s="260" t="s">
        <v>317</v>
      </c>
      <c r="B44" s="235" t="s">
        <v>194</v>
      </c>
    </row>
    <row r="45" spans="1:2">
      <c r="A45" s="260" t="s">
        <v>317</v>
      </c>
      <c r="B45" s="235" t="s">
        <v>195</v>
      </c>
    </row>
    <row r="46" spans="1:2">
      <c r="A46" s="260" t="s">
        <v>317</v>
      </c>
      <c r="B46" s="235" t="s">
        <v>196</v>
      </c>
    </row>
    <row r="47" spans="1:2">
      <c r="A47" s="260" t="s">
        <v>317</v>
      </c>
      <c r="B47" s="235" t="s">
        <v>197</v>
      </c>
    </row>
    <row r="48" spans="1:2">
      <c r="A48" s="260" t="s">
        <v>317</v>
      </c>
      <c r="B48" s="235" t="s">
        <v>198</v>
      </c>
    </row>
    <row r="49" spans="1:2">
      <c r="A49" s="260" t="s">
        <v>317</v>
      </c>
      <c r="B49" s="235" t="s">
        <v>199</v>
      </c>
    </row>
    <row r="50" spans="1:2">
      <c r="A50" s="260" t="s">
        <v>317</v>
      </c>
      <c r="B50" s="235" t="s">
        <v>200</v>
      </c>
    </row>
    <row r="51" spans="1:2">
      <c r="A51" s="260" t="s">
        <v>317</v>
      </c>
      <c r="B51" s="235" t="s">
        <v>201</v>
      </c>
    </row>
    <row r="52" spans="1:2">
      <c r="A52" s="260" t="s">
        <v>317</v>
      </c>
      <c r="B52" s="235" t="s">
        <v>202</v>
      </c>
    </row>
    <row r="53" spans="1:2">
      <c r="A53" s="260" t="s">
        <v>317</v>
      </c>
      <c r="B53" s="235" t="s">
        <v>203</v>
      </c>
    </row>
    <row r="54" spans="1:2">
      <c r="A54" s="260" t="s">
        <v>317</v>
      </c>
      <c r="B54" s="235" t="s">
        <v>181</v>
      </c>
    </row>
    <row r="55" spans="1:2">
      <c r="A55" s="260" t="s">
        <v>317</v>
      </c>
      <c r="B55" s="235" t="s">
        <v>181</v>
      </c>
    </row>
    <row r="56" spans="1:2">
      <c r="A56" s="260" t="s">
        <v>317</v>
      </c>
      <c r="B56" s="235" t="s">
        <v>166</v>
      </c>
    </row>
    <row r="57" spans="1:2">
      <c r="A57" s="260" t="s">
        <v>317</v>
      </c>
      <c r="B57" s="235" t="s">
        <v>174</v>
      </c>
    </row>
    <row r="58" spans="1:2">
      <c r="A58" s="260" t="s">
        <v>317</v>
      </c>
      <c r="B58" s="235"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61"/>
  <sheetViews>
    <sheetView topLeftCell="A28" zoomScale="85" zoomScaleNormal="85" workbookViewId="0">
      <selection activeCell="A60" sqref="A60"/>
    </sheetView>
  </sheetViews>
  <sheetFormatPr defaultRowHeight="15"/>
  <cols>
    <col min="1" max="1" width="18.75" style="255" bestFit="1" customWidth="1"/>
    <col min="2" max="2" width="22.375" style="255" bestFit="1" customWidth="1"/>
    <col min="3" max="3" width="28.625" style="255" bestFit="1" customWidth="1"/>
    <col min="4" max="4" width="33.375" style="255" bestFit="1" customWidth="1"/>
    <col min="5" max="5" width="12.125" style="256" customWidth="1"/>
    <col min="6" max="16384" width="9" style="255"/>
  </cols>
  <sheetData>
    <row r="1" spans="1:5">
      <c r="A1" s="255" t="s">
        <v>146</v>
      </c>
      <c r="B1" s="255" t="s">
        <v>147</v>
      </c>
      <c r="C1" s="255" t="s">
        <v>291</v>
      </c>
      <c r="D1" s="255" t="s">
        <v>302</v>
      </c>
      <c r="E1" s="256" t="s">
        <v>293</v>
      </c>
    </row>
    <row r="2" spans="1:5">
      <c r="A2" s="260" t="s">
        <v>317</v>
      </c>
      <c r="B2" s="255" t="s">
        <v>162</v>
      </c>
      <c r="C2" s="255" t="s">
        <v>294</v>
      </c>
      <c r="E2" s="256">
        <v>104</v>
      </c>
    </row>
    <row r="3" spans="1:5">
      <c r="A3" s="260" t="s">
        <v>317</v>
      </c>
      <c r="B3" s="255" t="s">
        <v>163</v>
      </c>
      <c r="C3" s="255" t="s">
        <v>303</v>
      </c>
      <c r="D3" s="245" t="s">
        <v>304</v>
      </c>
      <c r="E3" s="257">
        <v>37</v>
      </c>
    </row>
    <row r="4" spans="1:5">
      <c r="A4" s="260" t="s">
        <v>317</v>
      </c>
      <c r="B4" s="255" t="s">
        <v>164</v>
      </c>
      <c r="C4" s="255" t="s">
        <v>294</v>
      </c>
      <c r="E4" s="256">
        <v>39</v>
      </c>
    </row>
    <row r="5" spans="1:5">
      <c r="A5" s="260" t="s">
        <v>317</v>
      </c>
      <c r="B5" s="255" t="s">
        <v>165</v>
      </c>
      <c r="C5" s="255" t="s">
        <v>294</v>
      </c>
      <c r="E5" s="256">
        <v>41.65</v>
      </c>
    </row>
    <row r="6" spans="1:5">
      <c r="A6" s="260" t="s">
        <v>317</v>
      </c>
      <c r="B6" s="255" t="s">
        <v>166</v>
      </c>
      <c r="C6" s="255" t="s">
        <v>305</v>
      </c>
      <c r="D6" s="255" t="s">
        <v>306</v>
      </c>
      <c r="E6" s="256">
        <v>41.65</v>
      </c>
    </row>
    <row r="7" spans="1:5">
      <c r="A7" s="260" t="s">
        <v>317</v>
      </c>
      <c r="B7" s="255" t="s">
        <v>167</v>
      </c>
      <c r="C7" s="255" t="s">
        <v>294</v>
      </c>
      <c r="E7" s="256">
        <v>63</v>
      </c>
    </row>
    <row r="8" spans="1:5">
      <c r="A8" s="260" t="s">
        <v>317</v>
      </c>
      <c r="B8" s="255" t="s">
        <v>168</v>
      </c>
      <c r="C8" s="255" t="s">
        <v>294</v>
      </c>
      <c r="E8" s="256">
        <v>22</v>
      </c>
    </row>
    <row r="9" spans="1:5">
      <c r="A9" s="260" t="s">
        <v>317</v>
      </c>
      <c r="B9" s="255" t="s">
        <v>169</v>
      </c>
      <c r="C9" s="255" t="s">
        <v>294</v>
      </c>
      <c r="E9" s="256">
        <v>41.65</v>
      </c>
    </row>
    <row r="10" spans="1:5">
      <c r="A10" s="260" t="s">
        <v>317</v>
      </c>
      <c r="B10" s="255" t="s">
        <v>170</v>
      </c>
      <c r="C10" s="255" t="s">
        <v>294</v>
      </c>
      <c r="E10" s="256">
        <v>41.65</v>
      </c>
    </row>
    <row r="11" spans="1:5">
      <c r="A11" s="260" t="s">
        <v>317</v>
      </c>
      <c r="B11" s="255" t="s">
        <v>171</v>
      </c>
      <c r="C11" s="255" t="s">
        <v>294</v>
      </c>
      <c r="E11" s="256">
        <v>41.65</v>
      </c>
    </row>
    <row r="12" spans="1:5">
      <c r="A12" s="260" t="s">
        <v>317</v>
      </c>
      <c r="B12" s="255" t="s">
        <v>172</v>
      </c>
      <c r="C12" s="255" t="s">
        <v>294</v>
      </c>
      <c r="D12" s="255" t="s">
        <v>307</v>
      </c>
      <c r="E12" s="258">
        <v>60</v>
      </c>
    </row>
    <row r="13" spans="1:5">
      <c r="A13" s="260" t="s">
        <v>317</v>
      </c>
      <c r="B13" s="255" t="s">
        <v>173</v>
      </c>
      <c r="C13" s="255" t="s">
        <v>308</v>
      </c>
      <c r="E13" s="256">
        <v>41.65</v>
      </c>
    </row>
    <row r="14" spans="1:5">
      <c r="A14" s="260" t="s">
        <v>317</v>
      </c>
      <c r="B14" s="255" t="s">
        <v>174</v>
      </c>
      <c r="C14" s="255" t="s">
        <v>309</v>
      </c>
      <c r="E14" s="256">
        <v>31</v>
      </c>
    </row>
    <row r="15" spans="1:5">
      <c r="A15" s="260" t="s">
        <v>317</v>
      </c>
      <c r="B15" s="255" t="s">
        <v>175</v>
      </c>
      <c r="C15" s="255" t="s">
        <v>310</v>
      </c>
      <c r="E15" s="256">
        <v>41.65</v>
      </c>
    </row>
    <row r="16" spans="1:5">
      <c r="A16" s="260" t="s">
        <v>317</v>
      </c>
      <c r="B16" s="255" t="s">
        <v>176</v>
      </c>
      <c r="C16" s="255" t="s">
        <v>294</v>
      </c>
      <c r="E16" s="256">
        <v>142</v>
      </c>
    </row>
    <row r="17" spans="1:5">
      <c r="A17" s="260" t="s">
        <v>317</v>
      </c>
      <c r="B17" s="255" t="s">
        <v>177</v>
      </c>
      <c r="C17" s="255" t="s">
        <v>294</v>
      </c>
      <c r="E17" s="256">
        <v>143</v>
      </c>
    </row>
    <row r="18" spans="1:5">
      <c r="A18" s="260" t="s">
        <v>317</v>
      </c>
      <c r="B18" s="255" t="s">
        <v>178</v>
      </c>
      <c r="C18" s="255" t="s">
        <v>294</v>
      </c>
      <c r="E18" s="256">
        <v>41.65</v>
      </c>
    </row>
    <row r="19" spans="1:5">
      <c r="A19" s="260" t="s">
        <v>317</v>
      </c>
      <c r="B19" s="255" t="s">
        <v>179</v>
      </c>
      <c r="C19" s="255" t="s">
        <v>294</v>
      </c>
      <c r="E19" s="256">
        <v>71</v>
      </c>
    </row>
    <row r="20" spans="1:5">
      <c r="A20" s="260" t="s">
        <v>317</v>
      </c>
      <c r="B20" s="255" t="s">
        <v>180</v>
      </c>
      <c r="C20" s="255" t="s">
        <v>294</v>
      </c>
      <c r="E20" s="256">
        <v>51</v>
      </c>
    </row>
    <row r="21" spans="1:5">
      <c r="A21" s="260" t="s">
        <v>317</v>
      </c>
      <c r="B21" s="255" t="s">
        <v>181</v>
      </c>
      <c r="C21" s="255" t="s">
        <v>294</v>
      </c>
      <c r="D21" s="255" t="s">
        <v>307</v>
      </c>
      <c r="E21" s="258">
        <v>36</v>
      </c>
    </row>
    <row r="22" spans="1:5">
      <c r="A22" s="260" t="s">
        <v>317</v>
      </c>
      <c r="B22" s="255" t="s">
        <v>181</v>
      </c>
      <c r="C22" s="255" t="s">
        <v>91</v>
      </c>
      <c r="E22" s="256">
        <v>39</v>
      </c>
    </row>
    <row r="23" spans="1:5">
      <c r="A23" s="260" t="s">
        <v>317</v>
      </c>
      <c r="B23" s="255" t="s">
        <v>182</v>
      </c>
      <c r="C23" s="255" t="s">
        <v>294</v>
      </c>
      <c r="E23" s="256">
        <v>116</v>
      </c>
    </row>
    <row r="24" spans="1:5">
      <c r="A24" s="260" t="s">
        <v>317</v>
      </c>
      <c r="B24" s="255" t="s">
        <v>166</v>
      </c>
      <c r="C24" s="255" t="s">
        <v>294</v>
      </c>
      <c r="E24" s="256">
        <v>41.65</v>
      </c>
    </row>
    <row r="25" spans="1:5">
      <c r="A25" s="260" t="s">
        <v>317</v>
      </c>
      <c r="B25" s="255" t="s">
        <v>166</v>
      </c>
      <c r="C25" s="255" t="s">
        <v>294</v>
      </c>
      <c r="E25" s="256">
        <v>41.65</v>
      </c>
    </row>
    <row r="26" spans="1:5">
      <c r="A26" s="260" t="s">
        <v>317</v>
      </c>
      <c r="B26" s="255" t="s">
        <v>183</v>
      </c>
      <c r="C26" s="255" t="s">
        <v>294</v>
      </c>
      <c r="E26" s="256">
        <v>30</v>
      </c>
    </row>
    <row r="27" spans="1:5">
      <c r="A27" s="260" t="s">
        <v>317</v>
      </c>
      <c r="B27" s="255" t="s">
        <v>172</v>
      </c>
      <c r="C27" s="259" t="s">
        <v>294</v>
      </c>
      <c r="D27" s="255" t="s">
        <v>311</v>
      </c>
      <c r="E27" s="256">
        <v>59</v>
      </c>
    </row>
    <row r="28" spans="1:5">
      <c r="A28" s="260" t="s">
        <v>317</v>
      </c>
      <c r="B28" s="255" t="s">
        <v>183</v>
      </c>
      <c r="C28" s="255" t="s">
        <v>294</v>
      </c>
      <c r="E28" s="256">
        <v>41.65</v>
      </c>
    </row>
    <row r="29" spans="1:5">
      <c r="A29" s="260" t="s">
        <v>317</v>
      </c>
      <c r="B29" s="255" t="s">
        <v>166</v>
      </c>
      <c r="C29" s="255" t="s">
        <v>294</v>
      </c>
      <c r="E29" s="256">
        <v>41.65</v>
      </c>
    </row>
    <row r="30" spans="1:5">
      <c r="A30" s="260" t="s">
        <v>317</v>
      </c>
      <c r="B30" s="255" t="s">
        <v>172</v>
      </c>
      <c r="C30" s="255" t="s">
        <v>312</v>
      </c>
      <c r="E30" s="256">
        <v>53</v>
      </c>
    </row>
    <row r="31" spans="1:5">
      <c r="A31" s="260" t="s">
        <v>317</v>
      </c>
      <c r="B31" s="255" t="s">
        <v>181</v>
      </c>
      <c r="C31" s="255" t="s">
        <v>313</v>
      </c>
      <c r="E31" s="256">
        <v>46</v>
      </c>
    </row>
    <row r="32" spans="1:5">
      <c r="A32" s="260" t="s">
        <v>317</v>
      </c>
      <c r="B32" s="255" t="s">
        <v>184</v>
      </c>
      <c r="C32" s="255" t="s">
        <v>314</v>
      </c>
      <c r="E32" s="256">
        <v>41.65</v>
      </c>
    </row>
    <row r="33" spans="1:5">
      <c r="A33" s="260" t="s">
        <v>317</v>
      </c>
      <c r="B33" s="255" t="s">
        <v>185</v>
      </c>
      <c r="C33" s="255" t="s">
        <v>294</v>
      </c>
      <c r="E33" s="256">
        <v>41.65</v>
      </c>
    </row>
    <row r="34" spans="1:5">
      <c r="A34" s="260" t="s">
        <v>317</v>
      </c>
      <c r="B34" s="255" t="s">
        <v>186</v>
      </c>
      <c r="C34" s="255" t="s">
        <v>315</v>
      </c>
      <c r="D34" s="245" t="s">
        <v>304</v>
      </c>
      <c r="E34" s="256">
        <v>41.65</v>
      </c>
    </row>
    <row r="35" spans="1:5">
      <c r="A35" s="260" t="s">
        <v>317</v>
      </c>
      <c r="B35" s="255" t="s">
        <v>187</v>
      </c>
      <c r="C35" s="255" t="s">
        <v>294</v>
      </c>
      <c r="E35" s="256">
        <v>41.65</v>
      </c>
    </row>
    <row r="36" spans="1:5">
      <c r="A36" s="260" t="s">
        <v>317</v>
      </c>
      <c r="B36" s="255" t="s">
        <v>188</v>
      </c>
      <c r="C36" s="255" t="s">
        <v>294</v>
      </c>
      <c r="E36" s="256">
        <v>41.65</v>
      </c>
    </row>
    <row r="37" spans="1:5">
      <c r="A37" s="260" t="s">
        <v>317</v>
      </c>
      <c r="B37" s="255" t="s">
        <v>189</v>
      </c>
      <c r="C37" s="255" t="s">
        <v>294</v>
      </c>
      <c r="E37" s="256">
        <v>41.65</v>
      </c>
    </row>
    <row r="38" spans="1:5">
      <c r="A38" s="260" t="s">
        <v>317</v>
      </c>
      <c r="B38" s="255" t="s">
        <v>178</v>
      </c>
      <c r="C38" s="255" t="s">
        <v>294</v>
      </c>
      <c r="E38" s="256">
        <v>41.65</v>
      </c>
    </row>
    <row r="39" spans="1:5">
      <c r="A39" s="260" t="s">
        <v>317</v>
      </c>
      <c r="B39" s="255" t="s">
        <v>174</v>
      </c>
      <c r="C39" s="255" t="s">
        <v>294</v>
      </c>
      <c r="E39" s="256">
        <v>28</v>
      </c>
    </row>
    <row r="40" spans="1:5">
      <c r="A40" s="260" t="s">
        <v>317</v>
      </c>
      <c r="B40" s="255" t="s">
        <v>190</v>
      </c>
      <c r="C40" s="255" t="s">
        <v>294</v>
      </c>
      <c r="E40" s="256">
        <v>41.65</v>
      </c>
    </row>
    <row r="41" spans="1:5">
      <c r="A41" s="260" t="s">
        <v>317</v>
      </c>
      <c r="B41" s="255" t="s">
        <v>191</v>
      </c>
      <c r="C41" s="255" t="s">
        <v>90</v>
      </c>
      <c r="E41" s="256">
        <v>41.65</v>
      </c>
    </row>
    <row r="42" spans="1:5">
      <c r="A42" s="260" t="s">
        <v>317</v>
      </c>
      <c r="B42" s="255" t="s">
        <v>192</v>
      </c>
      <c r="C42" s="255" t="s">
        <v>294</v>
      </c>
      <c r="E42" s="256">
        <v>41.65</v>
      </c>
    </row>
    <row r="43" spans="1:5">
      <c r="A43" s="260" t="s">
        <v>317</v>
      </c>
      <c r="B43" s="255" t="s">
        <v>193</v>
      </c>
      <c r="C43" s="255" t="s">
        <v>294</v>
      </c>
      <c r="E43" s="256">
        <v>41.65</v>
      </c>
    </row>
    <row r="44" spans="1:5">
      <c r="A44" s="260" t="s">
        <v>317</v>
      </c>
      <c r="B44" s="255" t="s">
        <v>194</v>
      </c>
      <c r="C44" s="255" t="s">
        <v>294</v>
      </c>
      <c r="D44" s="255" t="s">
        <v>307</v>
      </c>
      <c r="E44" s="258">
        <v>67</v>
      </c>
    </row>
    <row r="45" spans="1:5">
      <c r="A45" s="260" t="s">
        <v>317</v>
      </c>
      <c r="B45" s="255" t="s">
        <v>195</v>
      </c>
      <c r="C45" s="255" t="s">
        <v>294</v>
      </c>
      <c r="E45" s="256">
        <v>41.65</v>
      </c>
    </row>
    <row r="46" spans="1:5">
      <c r="A46" s="260" t="s">
        <v>317</v>
      </c>
      <c r="B46" s="255" t="s">
        <v>196</v>
      </c>
      <c r="C46" s="255" t="s">
        <v>294</v>
      </c>
      <c r="E46" s="256">
        <v>41.65</v>
      </c>
    </row>
    <row r="47" spans="1:5">
      <c r="A47" s="260" t="s">
        <v>317</v>
      </c>
      <c r="B47" s="255" t="s">
        <v>197</v>
      </c>
      <c r="C47" s="255" t="s">
        <v>294</v>
      </c>
      <c r="E47" s="256">
        <v>37.07</v>
      </c>
    </row>
    <row r="48" spans="1:5">
      <c r="A48" s="260" t="s">
        <v>317</v>
      </c>
      <c r="B48" s="255" t="s">
        <v>198</v>
      </c>
      <c r="C48" s="255" t="s">
        <v>294</v>
      </c>
      <c r="E48" s="256">
        <v>194</v>
      </c>
    </row>
    <row r="49" spans="1:5">
      <c r="A49" s="260" t="s">
        <v>317</v>
      </c>
      <c r="B49" s="255" t="s">
        <v>199</v>
      </c>
      <c r="C49" s="255" t="s">
        <v>294</v>
      </c>
      <c r="E49" s="256">
        <v>131</v>
      </c>
    </row>
    <row r="50" spans="1:5">
      <c r="A50" s="260" t="s">
        <v>317</v>
      </c>
      <c r="B50" s="255" t="s">
        <v>200</v>
      </c>
      <c r="C50" s="255" t="s">
        <v>294</v>
      </c>
      <c r="E50" s="256">
        <v>126</v>
      </c>
    </row>
    <row r="51" spans="1:5">
      <c r="A51" s="260" t="s">
        <v>317</v>
      </c>
      <c r="B51" s="255" t="s">
        <v>201</v>
      </c>
      <c r="C51" s="255" t="s">
        <v>294</v>
      </c>
      <c r="E51" s="256">
        <v>29</v>
      </c>
    </row>
    <row r="52" spans="1:5">
      <c r="A52" s="260" t="s">
        <v>317</v>
      </c>
      <c r="B52" s="255" t="s">
        <v>202</v>
      </c>
      <c r="C52" s="255" t="s">
        <v>294</v>
      </c>
      <c r="E52" s="256">
        <v>23</v>
      </c>
    </row>
    <row r="53" spans="1:5">
      <c r="A53" s="260" t="s">
        <v>317</v>
      </c>
      <c r="B53" s="255" t="s">
        <v>203</v>
      </c>
      <c r="C53" s="255" t="s">
        <v>294</v>
      </c>
      <c r="E53" s="256">
        <v>63</v>
      </c>
    </row>
    <row r="54" spans="1:5">
      <c r="A54" s="260" t="s">
        <v>317</v>
      </c>
      <c r="B54" s="255" t="s">
        <v>181</v>
      </c>
      <c r="C54" s="255" t="s">
        <v>294</v>
      </c>
      <c r="E54" s="256">
        <v>42</v>
      </c>
    </row>
    <row r="55" spans="1:5">
      <c r="A55" s="260" t="s">
        <v>317</v>
      </c>
      <c r="B55" s="255" t="s">
        <v>181</v>
      </c>
      <c r="C55" s="255" t="s">
        <v>294</v>
      </c>
      <c r="E55" s="256">
        <v>48</v>
      </c>
    </row>
    <row r="56" spans="1:5">
      <c r="A56" s="260" t="s">
        <v>317</v>
      </c>
      <c r="B56" s="255" t="s">
        <v>166</v>
      </c>
      <c r="C56" s="255" t="s">
        <v>316</v>
      </c>
      <c r="E56" s="256">
        <v>41.65</v>
      </c>
    </row>
    <row r="57" spans="1:5">
      <c r="A57" s="260" t="s">
        <v>317</v>
      </c>
      <c r="B57" s="255" t="s">
        <v>174</v>
      </c>
      <c r="C57" s="255" t="s">
        <v>294</v>
      </c>
      <c r="E57" s="256">
        <v>32</v>
      </c>
    </row>
    <row r="58" spans="1:5">
      <c r="A58" s="260" t="s">
        <v>317</v>
      </c>
      <c r="B58" s="255" t="s">
        <v>166</v>
      </c>
      <c r="C58" s="255" t="s">
        <v>294</v>
      </c>
      <c r="E58" s="256">
        <v>41.65</v>
      </c>
    </row>
    <row r="59" spans="1:5">
      <c r="A59" s="260"/>
    </row>
    <row r="60" spans="1:5">
      <c r="A60" s="260"/>
    </row>
    <row r="61" spans="1:5">
      <c r="A61" s="2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82"/>
  <sheetViews>
    <sheetView view="pageBreakPreview" zoomScale="70" zoomScaleNormal="100" zoomScaleSheetLayoutView="70" workbookViewId="0">
      <pane xSplit="4" ySplit="9" topLeftCell="U10" activePane="bottomRight" state="frozen"/>
      <selection activeCell="D10" sqref="D10"/>
      <selection pane="topRight" activeCell="D10" sqref="D10"/>
      <selection pane="bottomLeft" activeCell="D10" sqref="D10"/>
      <selection pane="bottomRight" activeCell="Z45" sqref="Z45"/>
    </sheetView>
  </sheetViews>
  <sheetFormatPr defaultRowHeight="12.75"/>
  <cols>
    <col min="1" max="1" width="4.375" style="177" customWidth="1"/>
    <col min="2" max="2" width="40.75" style="177" bestFit="1" customWidth="1"/>
    <col min="3" max="3" width="3.625" style="177" customWidth="1"/>
    <col min="4" max="4" width="4.625" style="177" bestFit="1" customWidth="1"/>
    <col min="5" max="5" width="3.625" style="177" customWidth="1"/>
    <col min="6" max="6" width="15.375" style="148" bestFit="1" customWidth="1"/>
    <col min="7" max="7" width="3.625" style="177" customWidth="1"/>
    <col min="8" max="8" width="9.125" style="177" bestFit="1" customWidth="1"/>
    <col min="9" max="9" width="3.625" style="177" customWidth="1"/>
    <col min="10" max="10" width="9.125" style="177" bestFit="1" customWidth="1"/>
    <col min="11" max="11" width="3.625" style="177" customWidth="1"/>
    <col min="12" max="12" width="9.125" style="177" bestFit="1" customWidth="1"/>
    <col min="13" max="13" width="3.625" style="177" customWidth="1"/>
    <col min="14" max="14" width="9.125" style="177" bestFit="1" customWidth="1"/>
    <col min="15" max="15" width="3.625" style="177" customWidth="1"/>
    <col min="16" max="16" width="9.875" style="177" bestFit="1" customWidth="1"/>
    <col min="17" max="17" width="3.625" style="177" customWidth="1"/>
    <col min="18" max="18" width="9.125" style="177" bestFit="1" customWidth="1"/>
    <col min="19" max="19" width="3.625" style="177" customWidth="1"/>
    <col min="20" max="20" width="9.125" style="177" bestFit="1" customWidth="1"/>
    <col min="21" max="21" width="3.625" style="177" customWidth="1"/>
    <col min="22" max="22" width="9.875" style="177" bestFit="1" customWidth="1"/>
    <col min="23" max="23" width="3.625" style="177" customWidth="1"/>
    <col min="24" max="24" width="9.125" style="177" bestFit="1" customWidth="1"/>
    <col min="25" max="25" width="3.375" style="177" customWidth="1"/>
    <col min="26" max="26" width="12" style="102" bestFit="1" customWidth="1"/>
    <col min="27" max="27" width="2" style="102" customWidth="1"/>
    <col min="28" max="28" width="12" style="102" bestFit="1" customWidth="1"/>
    <col min="29" max="29" width="1.75" style="102" customWidth="1"/>
    <col min="30" max="30" width="10.375" style="102" bestFit="1" customWidth="1"/>
    <col min="31" max="31" width="1.75" style="102" customWidth="1"/>
    <col min="32" max="32" width="13" style="102" bestFit="1" customWidth="1"/>
    <col min="33" max="33" width="1.75" style="102" customWidth="1"/>
    <col min="34" max="34" width="13.625" style="102" bestFit="1" customWidth="1"/>
    <col min="35" max="35" width="2.375" style="102" customWidth="1"/>
    <col min="36" max="36" width="10.75" style="102" bestFit="1" customWidth="1"/>
    <col min="37" max="37" width="1.375" style="102" customWidth="1"/>
    <col min="38" max="38" width="8.625" style="102" bestFit="1" customWidth="1"/>
    <col min="39" max="16384" width="9" style="177"/>
  </cols>
  <sheetData>
    <row r="1" spans="1:38">
      <c r="A1" s="128" t="str">
        <f>'[5]Input Schedule'!G6</f>
        <v>WATER SERVICE CORPORATION OF KENTUCKY</v>
      </c>
      <c r="B1" s="130"/>
      <c r="C1" s="130"/>
      <c r="D1" s="172"/>
      <c r="E1" s="172"/>
      <c r="G1" s="130"/>
      <c r="H1" s="130"/>
      <c r="I1" s="130"/>
      <c r="J1" s="173"/>
      <c r="K1" s="130"/>
      <c r="L1" s="130"/>
      <c r="M1" s="130"/>
      <c r="N1" s="130"/>
      <c r="O1" s="130"/>
      <c r="P1" s="130"/>
      <c r="Q1" s="130"/>
      <c r="R1" s="130"/>
      <c r="S1" s="130"/>
      <c r="T1" s="130"/>
      <c r="U1" s="130"/>
      <c r="V1" s="130"/>
      <c r="W1" s="130"/>
      <c r="X1" s="174" t="s">
        <v>98</v>
      </c>
      <c r="Y1" s="130"/>
      <c r="Z1" s="175"/>
      <c r="AA1" s="175"/>
      <c r="AB1" s="175"/>
      <c r="AC1" s="175"/>
      <c r="AD1" s="176"/>
      <c r="AE1" s="175"/>
      <c r="AF1" s="175"/>
      <c r="AG1" s="175"/>
      <c r="AH1" s="175"/>
      <c r="AI1" s="160"/>
    </row>
    <row r="2" spans="1:38">
      <c r="A2" s="128" t="str">
        <f>'[5]Sch.A-B.S'!F2</f>
        <v>Case No. 2013 - 00237</v>
      </c>
      <c r="B2" s="130"/>
      <c r="C2" s="130"/>
      <c r="D2" s="172"/>
      <c r="E2" s="172"/>
      <c r="G2" s="130"/>
      <c r="H2" s="130"/>
      <c r="I2" s="130"/>
      <c r="J2" s="173"/>
      <c r="K2" s="130"/>
      <c r="L2" s="130"/>
      <c r="M2" s="130"/>
      <c r="N2" s="130"/>
      <c r="O2" s="130"/>
      <c r="P2" s="130"/>
      <c r="Q2" s="130"/>
      <c r="R2" s="130"/>
      <c r="S2" s="130"/>
      <c r="T2" s="130"/>
      <c r="U2" s="130"/>
      <c r="V2" s="130"/>
      <c r="W2" s="130"/>
      <c r="X2" s="174"/>
      <c r="Y2" s="130"/>
      <c r="Z2" s="130"/>
      <c r="AA2" s="130"/>
      <c r="AB2" s="143"/>
      <c r="AC2" s="130"/>
      <c r="AD2" s="130"/>
      <c r="AE2" s="130"/>
      <c r="AF2" s="130"/>
      <c r="AG2" s="177"/>
      <c r="AH2" s="177"/>
      <c r="AI2" s="177"/>
    </row>
    <row r="3" spans="1:38">
      <c r="A3" s="128" t="s">
        <v>99</v>
      </c>
      <c r="B3" s="130"/>
      <c r="C3" s="130"/>
      <c r="D3" s="172"/>
      <c r="E3" s="172"/>
      <c r="G3" s="130"/>
      <c r="H3" s="130"/>
      <c r="I3" s="130"/>
      <c r="J3" s="173"/>
      <c r="K3" s="130"/>
      <c r="L3" s="130"/>
      <c r="M3" s="130"/>
      <c r="N3" s="130"/>
      <c r="O3" s="130"/>
      <c r="P3" s="130"/>
      <c r="Q3" s="130"/>
      <c r="R3" s="130"/>
      <c r="S3" s="130"/>
      <c r="T3" s="130"/>
      <c r="U3" s="130"/>
      <c r="V3" s="130"/>
      <c r="W3" s="130"/>
      <c r="X3" s="130"/>
      <c r="Y3" s="130"/>
      <c r="Z3" s="178"/>
      <c r="AA3" s="178"/>
      <c r="AB3" s="178"/>
      <c r="AC3" s="178"/>
      <c r="AD3" s="179"/>
      <c r="AE3" s="179"/>
      <c r="AF3" s="180"/>
      <c r="AG3" s="179"/>
      <c r="AH3" s="179"/>
      <c r="AI3" s="160"/>
    </row>
    <row r="4" spans="1:38">
      <c r="A4" s="128" t="str">
        <f>'[5]Sch.B-I.S'!A4</f>
        <v>Test Year 12/31/2012</v>
      </c>
      <c r="B4" s="130"/>
      <c r="C4" s="181" t="s">
        <v>100</v>
      </c>
      <c r="D4" s="182"/>
      <c r="E4" s="182"/>
      <c r="F4" s="183"/>
      <c r="G4" s="184"/>
      <c r="H4" s="184"/>
      <c r="I4" s="184"/>
      <c r="J4" s="184"/>
      <c r="K4" s="184"/>
      <c r="L4" s="185"/>
      <c r="M4" s="184"/>
      <c r="N4" s="184"/>
      <c r="O4" s="184"/>
      <c r="P4" s="186"/>
      <c r="Q4" s="187"/>
      <c r="R4" s="187"/>
      <c r="S4" s="187"/>
      <c r="T4" s="187"/>
      <c r="U4" s="187"/>
      <c r="V4" s="187"/>
      <c r="W4" s="143"/>
      <c r="X4" s="130"/>
      <c r="Y4" s="130"/>
      <c r="Z4" s="179"/>
      <c r="AA4" s="179"/>
      <c r="AB4" s="179"/>
      <c r="AC4" s="179"/>
      <c r="AD4" s="188"/>
      <c r="AE4" s="188"/>
      <c r="AF4" s="188"/>
      <c r="AG4" s="188"/>
      <c r="AH4" s="188"/>
      <c r="AI4" s="160"/>
    </row>
    <row r="5" spans="1:38">
      <c r="A5" s="189" t="s">
        <v>101</v>
      </c>
      <c r="B5" s="136"/>
      <c r="C5" s="136"/>
      <c r="D5" s="136"/>
      <c r="E5" s="136"/>
      <c r="F5" s="190"/>
      <c r="G5" s="136"/>
      <c r="H5" s="136"/>
      <c r="I5" s="136"/>
      <c r="J5" s="136"/>
      <c r="K5" s="136"/>
      <c r="L5" s="136"/>
      <c r="M5" s="136"/>
      <c r="N5" s="136"/>
      <c r="O5" s="136"/>
      <c r="P5" s="136"/>
      <c r="Q5" s="136"/>
      <c r="R5" s="136"/>
      <c r="S5" s="136"/>
      <c r="T5" s="136"/>
      <c r="U5" s="136"/>
      <c r="V5" s="191"/>
      <c r="W5" s="136"/>
      <c r="X5" s="136"/>
      <c r="Y5" s="136"/>
      <c r="Z5" s="192"/>
      <c r="AA5" s="192"/>
      <c r="AB5" s="192"/>
      <c r="AC5" s="192"/>
      <c r="AD5" s="193"/>
      <c r="AE5" s="193"/>
      <c r="AF5" s="193"/>
      <c r="AG5" s="193"/>
      <c r="AH5" s="193"/>
      <c r="AI5" s="194"/>
      <c r="AJ5" s="195"/>
      <c r="AK5" s="195"/>
      <c r="AL5" s="195"/>
    </row>
    <row r="6" spans="1:38">
      <c r="A6" s="136"/>
      <c r="B6" s="136"/>
      <c r="C6" s="136"/>
      <c r="D6" s="178"/>
      <c r="E6" s="178"/>
      <c r="F6" s="196"/>
      <c r="G6" s="179"/>
      <c r="H6" s="179"/>
      <c r="I6" s="179"/>
      <c r="J6" s="179"/>
      <c r="K6" s="179"/>
      <c r="L6" s="179"/>
      <c r="M6" s="179"/>
      <c r="N6" s="179"/>
      <c r="O6" s="179"/>
      <c r="P6" s="179"/>
      <c r="Q6" s="179"/>
      <c r="R6" s="179"/>
      <c r="S6" s="179"/>
      <c r="T6" s="179"/>
      <c r="U6" s="179"/>
      <c r="V6" s="179"/>
      <c r="W6" s="179"/>
      <c r="X6" s="179"/>
      <c r="Y6" s="179"/>
      <c r="Z6" s="179"/>
      <c r="AA6" s="179"/>
      <c r="AB6" s="179"/>
      <c r="AC6" s="179"/>
      <c r="AD6" s="188"/>
      <c r="AE6" s="188"/>
      <c r="AF6" s="188"/>
      <c r="AG6" s="188"/>
      <c r="AH6" s="188"/>
      <c r="AI6" s="160"/>
    </row>
    <row r="7" spans="1:38">
      <c r="A7" s="130"/>
      <c r="B7" s="143"/>
      <c r="C7" s="143"/>
      <c r="D7" s="197"/>
      <c r="E7" s="197"/>
      <c r="F7" s="196" t="s">
        <v>7</v>
      </c>
      <c r="G7" s="178"/>
      <c r="H7" s="178"/>
      <c r="I7" s="178"/>
      <c r="J7" s="178"/>
      <c r="K7" s="178"/>
      <c r="L7" s="178"/>
      <c r="M7" s="178"/>
      <c r="N7" s="178"/>
      <c r="O7" s="178"/>
      <c r="P7" s="198">
        <v>41274</v>
      </c>
      <c r="Q7" s="178"/>
      <c r="R7" s="178"/>
      <c r="S7" s="178"/>
      <c r="T7" s="178"/>
      <c r="U7" s="178"/>
      <c r="V7" s="178"/>
      <c r="W7" s="178"/>
      <c r="X7" s="178"/>
      <c r="Y7" s="178"/>
      <c r="Z7" s="199"/>
      <c r="AA7" s="199"/>
      <c r="AB7" s="200"/>
      <c r="AC7" s="199"/>
      <c r="AD7" s="193"/>
      <c r="AE7" s="201"/>
      <c r="AF7" s="202">
        <v>41274</v>
      </c>
      <c r="AG7" s="193"/>
      <c r="AH7" s="193" t="s">
        <v>13</v>
      </c>
      <c r="AI7" s="203"/>
    </row>
    <row r="8" spans="1:38">
      <c r="A8" s="130"/>
      <c r="D8" s="175"/>
      <c r="E8" s="175"/>
      <c r="F8" s="196" t="s">
        <v>10</v>
      </c>
      <c r="G8" s="204"/>
      <c r="H8" s="204" t="s">
        <v>11</v>
      </c>
      <c r="I8" s="204"/>
      <c r="J8" s="204" t="s">
        <v>12</v>
      </c>
      <c r="K8" s="204"/>
      <c r="L8" s="160"/>
      <c r="M8" s="204"/>
      <c r="N8" s="204" t="s">
        <v>13</v>
      </c>
      <c r="O8" s="204"/>
      <c r="P8" s="204" t="s">
        <v>14</v>
      </c>
      <c r="Q8" s="204"/>
      <c r="R8" s="204" t="s">
        <v>102</v>
      </c>
      <c r="S8" s="204"/>
      <c r="T8" s="204" t="s">
        <v>15</v>
      </c>
      <c r="U8" s="204"/>
      <c r="V8" s="198">
        <v>41274</v>
      </c>
      <c r="W8" s="204"/>
      <c r="X8" s="204" t="s">
        <v>13</v>
      </c>
      <c r="Y8" s="178"/>
      <c r="Z8" s="194" t="s">
        <v>103</v>
      </c>
      <c r="AA8" s="199"/>
      <c r="AB8" s="199" t="s">
        <v>18</v>
      </c>
      <c r="AC8" s="199"/>
      <c r="AD8" s="205" t="s">
        <v>104</v>
      </c>
      <c r="AE8" s="206"/>
      <c r="AF8" s="206" t="s">
        <v>105</v>
      </c>
      <c r="AG8" s="206"/>
      <c r="AH8" s="206" t="s">
        <v>10</v>
      </c>
      <c r="AI8" s="203"/>
      <c r="AL8" s="102" t="s">
        <v>106</v>
      </c>
    </row>
    <row r="9" spans="1:38">
      <c r="A9" s="169" t="s">
        <v>107</v>
      </c>
      <c r="B9" s="207" t="s">
        <v>108</v>
      </c>
      <c r="D9" s="208" t="s">
        <v>109</v>
      </c>
      <c r="E9" s="209"/>
      <c r="F9" s="210" t="s">
        <v>20</v>
      </c>
      <c r="G9" s="204" t="s">
        <v>110</v>
      </c>
      <c r="H9" s="210" t="s">
        <v>111</v>
      </c>
      <c r="I9" s="204"/>
      <c r="J9" s="210" t="s">
        <v>22</v>
      </c>
      <c r="K9" s="204"/>
      <c r="L9" s="210" t="s">
        <v>2</v>
      </c>
      <c r="M9" s="204"/>
      <c r="N9" s="210" t="s">
        <v>24</v>
      </c>
      <c r="O9" s="204"/>
      <c r="P9" s="210" t="s">
        <v>25</v>
      </c>
      <c r="Q9" s="204" t="s">
        <v>112</v>
      </c>
      <c r="R9" s="210" t="s">
        <v>26</v>
      </c>
      <c r="S9" s="204"/>
      <c r="T9" s="210" t="s">
        <v>27</v>
      </c>
      <c r="U9" s="204"/>
      <c r="V9" s="210" t="s">
        <v>28</v>
      </c>
      <c r="W9" s="204" t="s">
        <v>113</v>
      </c>
      <c r="X9" s="210" t="s">
        <v>29</v>
      </c>
      <c r="Y9" s="178"/>
      <c r="Z9" s="211" t="s">
        <v>114</v>
      </c>
      <c r="AA9" s="199"/>
      <c r="AB9" s="211" t="s">
        <v>30</v>
      </c>
      <c r="AC9" s="199"/>
      <c r="AD9" s="212" t="s">
        <v>20</v>
      </c>
      <c r="AE9" s="206"/>
      <c r="AF9" s="212" t="s">
        <v>32</v>
      </c>
      <c r="AG9" s="206"/>
      <c r="AH9" s="212" t="s">
        <v>20</v>
      </c>
      <c r="AI9" s="203"/>
      <c r="AJ9" s="102" t="s">
        <v>115</v>
      </c>
      <c r="AL9" s="102" t="s">
        <v>116</v>
      </c>
    </row>
    <row r="10" spans="1:38">
      <c r="A10" s="130"/>
      <c r="B10" s="213" t="s">
        <v>117</v>
      </c>
      <c r="C10" s="214"/>
      <c r="D10" s="215" t="s">
        <v>118</v>
      </c>
      <c r="E10" s="215"/>
      <c r="F10" s="190" t="s">
        <v>119</v>
      </c>
      <c r="G10" s="190"/>
      <c r="H10" s="190" t="s">
        <v>120</v>
      </c>
      <c r="I10" s="190"/>
      <c r="J10" s="190" t="s">
        <v>121</v>
      </c>
      <c r="K10" s="190"/>
      <c r="L10" s="190" t="s">
        <v>122</v>
      </c>
      <c r="M10" s="190"/>
      <c r="N10" s="190" t="s">
        <v>123</v>
      </c>
      <c r="O10" s="190"/>
      <c r="P10" s="190" t="s">
        <v>121</v>
      </c>
      <c r="Q10" s="190"/>
      <c r="R10" s="190" t="s">
        <v>122</v>
      </c>
      <c r="S10" s="190"/>
      <c r="T10" s="190" t="s">
        <v>123</v>
      </c>
      <c r="U10" s="190"/>
      <c r="V10" s="190" t="s">
        <v>124</v>
      </c>
      <c r="W10" s="190"/>
      <c r="X10" s="190" t="s">
        <v>125</v>
      </c>
      <c r="Y10" s="143"/>
      <c r="Z10" s="190"/>
      <c r="AA10" s="190"/>
      <c r="AB10" s="190"/>
      <c r="AC10" s="190"/>
      <c r="AD10" s="190"/>
      <c r="AE10" s="147"/>
      <c r="AF10" s="190"/>
      <c r="AG10" s="147"/>
      <c r="AH10" s="190"/>
      <c r="AI10" s="216"/>
    </row>
    <row r="11" spans="1:38" ht="15">
      <c r="A11" s="217">
        <v>1</v>
      </c>
      <c r="B11" s="260" t="s">
        <v>317</v>
      </c>
      <c r="C11" s="158"/>
      <c r="D11" s="209" t="str">
        <f>'[15]wp-b4 CSR'!$D11</f>
        <v>FL</v>
      </c>
      <c r="E11" s="209"/>
      <c r="F11" s="218">
        <f t="shared" ref="F11:F50" si="0">AH11</f>
        <v>31466.969999999994</v>
      </c>
      <c r="G11" s="218"/>
      <c r="H11" s="218">
        <f t="shared" ref="H11:H50" si="1">ROUND(F11*0.0765,0)</f>
        <v>2407</v>
      </c>
      <c r="I11" s="218"/>
      <c r="J11" s="218">
        <v>56</v>
      </c>
      <c r="K11" s="218"/>
      <c r="L11" s="218">
        <f>IF(F11&gt;8000,8000*0.0458,F11*0.0458)</f>
        <v>366.4</v>
      </c>
      <c r="M11" s="218" t="s">
        <v>21</v>
      </c>
      <c r="N11" s="218">
        <f t="shared" ref="N11:N50" si="2">SUM(L11,J11,H11)</f>
        <v>2829.4</v>
      </c>
      <c r="O11" s="218"/>
      <c r="P11" s="218">
        <f>'wp b1'!I$13</f>
        <v>7481.8509443099274</v>
      </c>
      <c r="Q11" s="218"/>
      <c r="R11" s="218">
        <f t="shared" ref="R11:R50" si="3">F11*0.03</f>
        <v>944.00909999999976</v>
      </c>
      <c r="S11" s="218"/>
      <c r="T11" s="218">
        <f t="shared" ref="T11:T50" si="4">F11*0.04</f>
        <v>1258.6787999999997</v>
      </c>
      <c r="U11" s="218"/>
      <c r="V11" s="218">
        <f>'wp b1'!I$21</f>
        <v>453.52290556900732</v>
      </c>
      <c r="W11" s="218"/>
      <c r="X11" s="218">
        <f t="shared" ref="X11:X50" si="5">SUM(P11,R11,T11,V11)</f>
        <v>10138.061749878934</v>
      </c>
      <c r="Y11" s="176"/>
      <c r="Z11" s="219">
        <f>15.03*80</f>
        <v>1202.3999999999999</v>
      </c>
      <c r="AA11" s="219"/>
      <c r="AB11" s="220">
        <v>2080</v>
      </c>
      <c r="AC11" s="176"/>
      <c r="AD11" s="220">
        <f t="shared" ref="AD11:AD50" si="6">IF(AB11=86.67,Z11*24,(Z11/80)*AB11)</f>
        <v>31262.399999999994</v>
      </c>
      <c r="AE11" s="147"/>
      <c r="AF11" s="221">
        <v>204.57</v>
      </c>
      <c r="AG11" s="147"/>
      <c r="AH11" s="147">
        <f t="shared" ref="AH11:AH50" si="7">+AD11+AF11</f>
        <v>31466.969999999994</v>
      </c>
      <c r="AI11" s="222"/>
      <c r="AJ11" s="223">
        <v>28771.13</v>
      </c>
      <c r="AL11" s="224">
        <v>98669</v>
      </c>
    </row>
    <row r="12" spans="1:38" ht="15">
      <c r="A12" s="217">
        <v>2</v>
      </c>
      <c r="B12" s="260" t="s">
        <v>317</v>
      </c>
      <c r="C12" s="158"/>
      <c r="D12" s="209" t="str">
        <f>'[15]wp-b4 CSR'!$D12</f>
        <v>NC</v>
      </c>
      <c r="E12" s="209"/>
      <c r="F12" s="218">
        <f t="shared" si="0"/>
        <v>25251.200000000001</v>
      </c>
      <c r="G12" s="218"/>
      <c r="H12" s="218">
        <f t="shared" si="1"/>
        <v>1932</v>
      </c>
      <c r="I12" s="218"/>
      <c r="J12" s="218">
        <v>56</v>
      </c>
      <c r="K12" s="218"/>
      <c r="L12" s="218">
        <f>IF(F12&gt;20900,20900*0.042,F12*0.042)</f>
        <v>877.80000000000007</v>
      </c>
      <c r="M12" s="218" t="s">
        <v>126</v>
      </c>
      <c r="N12" s="218">
        <f t="shared" si="2"/>
        <v>2865.8</v>
      </c>
      <c r="O12" s="218"/>
      <c r="P12" s="218">
        <f>'wp b1'!I$13</f>
        <v>7481.8509443099274</v>
      </c>
      <c r="Q12" s="218"/>
      <c r="R12" s="218">
        <f t="shared" si="3"/>
        <v>757.53599999999994</v>
      </c>
      <c r="S12" s="218"/>
      <c r="T12" s="218">
        <f t="shared" si="4"/>
        <v>1010.048</v>
      </c>
      <c r="U12" s="218"/>
      <c r="V12" s="218">
        <f>'wp b1'!I$21</f>
        <v>453.52290556900732</v>
      </c>
      <c r="W12" s="218"/>
      <c r="X12" s="218">
        <f t="shared" si="5"/>
        <v>9702.9578498789342</v>
      </c>
      <c r="Y12" s="176"/>
      <c r="Z12" s="219">
        <f>12.14*80</f>
        <v>971.2</v>
      </c>
      <c r="AA12" s="219"/>
      <c r="AB12" s="220">
        <v>2080</v>
      </c>
      <c r="AC12" s="176"/>
      <c r="AD12" s="220">
        <f t="shared" si="6"/>
        <v>25251.200000000001</v>
      </c>
      <c r="AE12" s="147"/>
      <c r="AF12" s="221">
        <v>0</v>
      </c>
      <c r="AG12" s="147"/>
      <c r="AH12" s="147">
        <f t="shared" si="7"/>
        <v>25251.200000000001</v>
      </c>
      <c r="AI12" s="222"/>
      <c r="AJ12" s="223">
        <v>21479.96</v>
      </c>
      <c r="AL12" s="224">
        <v>99968</v>
      </c>
    </row>
    <row r="13" spans="1:38" ht="15">
      <c r="A13" s="217">
        <v>3</v>
      </c>
      <c r="B13" s="260" t="s">
        <v>317</v>
      </c>
      <c r="C13" s="158"/>
      <c r="D13" s="209" t="str">
        <f>'[15]wp-b4 CSR'!$D13</f>
        <v>FL</v>
      </c>
      <c r="E13" s="209"/>
      <c r="F13" s="218">
        <f t="shared" si="0"/>
        <v>35431.64</v>
      </c>
      <c r="G13" s="218"/>
      <c r="H13" s="218">
        <f t="shared" si="1"/>
        <v>2711</v>
      </c>
      <c r="I13" s="218"/>
      <c r="J13" s="218">
        <v>56</v>
      </c>
      <c r="K13" s="218"/>
      <c r="L13" s="218">
        <f>IF(F13&gt;8000,8000*0.0458,F13*0.0458)</f>
        <v>366.4</v>
      </c>
      <c r="M13" s="218" t="s">
        <v>21</v>
      </c>
      <c r="N13" s="218">
        <f t="shared" si="2"/>
        <v>3133.4</v>
      </c>
      <c r="O13" s="218"/>
      <c r="P13" s="218">
        <f>'wp b1'!I$13</f>
        <v>7481.8509443099274</v>
      </c>
      <c r="Q13" s="218"/>
      <c r="R13" s="218">
        <f t="shared" si="3"/>
        <v>1062.9492</v>
      </c>
      <c r="S13" s="218"/>
      <c r="T13" s="218">
        <f t="shared" si="4"/>
        <v>1417.2655999999999</v>
      </c>
      <c r="U13" s="218"/>
      <c r="V13" s="218">
        <f>'wp b1'!I$21</f>
        <v>453.52290556900732</v>
      </c>
      <c r="W13" s="218"/>
      <c r="X13" s="218">
        <f t="shared" si="5"/>
        <v>10415.588649878935</v>
      </c>
      <c r="Y13" s="176"/>
      <c r="Z13" s="219">
        <f>16.52*80</f>
        <v>1321.6</v>
      </c>
      <c r="AA13" s="219"/>
      <c r="AB13" s="220">
        <v>2080</v>
      </c>
      <c r="AC13" s="176"/>
      <c r="AD13" s="220">
        <f t="shared" si="6"/>
        <v>34361.599999999999</v>
      </c>
      <c r="AE13" s="147"/>
      <c r="AF13" s="221">
        <v>1070.04</v>
      </c>
      <c r="AG13" s="147"/>
      <c r="AH13" s="147">
        <f t="shared" si="7"/>
        <v>35431.64</v>
      </c>
      <c r="AI13" s="222"/>
      <c r="AJ13" s="223">
        <v>29093.02</v>
      </c>
      <c r="AL13" s="224">
        <v>766</v>
      </c>
    </row>
    <row r="14" spans="1:38" ht="15">
      <c r="A14" s="217">
        <v>4</v>
      </c>
      <c r="B14" s="260" t="s">
        <v>317</v>
      </c>
      <c r="C14" s="158"/>
      <c r="D14" s="209" t="str">
        <f>'[15]wp-b4 CSR'!$D14</f>
        <v>FL</v>
      </c>
      <c r="E14" s="209"/>
      <c r="F14" s="218">
        <f t="shared" si="0"/>
        <v>33211.379999999997</v>
      </c>
      <c r="G14" s="218"/>
      <c r="H14" s="218">
        <f t="shared" si="1"/>
        <v>2541</v>
      </c>
      <c r="I14" s="218"/>
      <c r="J14" s="218">
        <v>56</v>
      </c>
      <c r="K14" s="218"/>
      <c r="L14" s="218">
        <f>IF(F14&gt;8000,8000*0.0458,F14*0.0458)</f>
        <v>366.4</v>
      </c>
      <c r="M14" s="218" t="s">
        <v>21</v>
      </c>
      <c r="N14" s="218">
        <f t="shared" si="2"/>
        <v>2963.4</v>
      </c>
      <c r="O14" s="218"/>
      <c r="P14" s="218">
        <f>'wp b1'!I$13</f>
        <v>7481.8509443099274</v>
      </c>
      <c r="Q14" s="218"/>
      <c r="R14" s="218">
        <f t="shared" si="3"/>
        <v>996.34139999999991</v>
      </c>
      <c r="S14" s="218"/>
      <c r="T14" s="218">
        <f t="shared" si="4"/>
        <v>1328.4551999999999</v>
      </c>
      <c r="U14" s="218"/>
      <c r="V14" s="218">
        <f>'wp b1'!I$21</f>
        <v>453.52290556900732</v>
      </c>
      <c r="W14" s="218"/>
      <c r="X14" s="218">
        <f t="shared" si="5"/>
        <v>10260.170449878935</v>
      </c>
      <c r="Y14" s="176"/>
      <c r="Z14" s="219">
        <f>15.87*80</f>
        <v>1269.5999999999999</v>
      </c>
      <c r="AA14" s="219"/>
      <c r="AB14" s="220">
        <v>2080</v>
      </c>
      <c r="AC14" s="176"/>
      <c r="AD14" s="220">
        <f t="shared" si="6"/>
        <v>33009.599999999999</v>
      </c>
      <c r="AE14" s="147"/>
      <c r="AF14" s="221">
        <v>201.78000000000003</v>
      </c>
      <c r="AG14" s="147"/>
      <c r="AH14" s="147">
        <f t="shared" si="7"/>
        <v>33211.379999999997</v>
      </c>
      <c r="AI14" s="222"/>
      <c r="AJ14" s="223">
        <v>27787.22</v>
      </c>
      <c r="AL14" s="224">
        <v>98986</v>
      </c>
    </row>
    <row r="15" spans="1:38" ht="15">
      <c r="A15" s="225">
        <v>5</v>
      </c>
      <c r="B15" s="260" t="s">
        <v>317</v>
      </c>
      <c r="C15" s="158"/>
      <c r="D15" s="209" t="str">
        <f>'[15]wp-b4 CSR'!$D15</f>
        <v>FL</v>
      </c>
      <c r="E15" s="209"/>
      <c r="F15" s="218">
        <f t="shared" si="0"/>
        <v>37698</v>
      </c>
      <c r="G15" s="218"/>
      <c r="H15" s="218">
        <f t="shared" si="1"/>
        <v>2884</v>
      </c>
      <c r="I15" s="218"/>
      <c r="J15" s="218">
        <v>56</v>
      </c>
      <c r="K15" s="218"/>
      <c r="L15" s="218">
        <f>IF(F15&gt;8000,8000*0.0458,F15*0.0458)</f>
        <v>366.4</v>
      </c>
      <c r="M15" s="218" t="s">
        <v>21</v>
      </c>
      <c r="N15" s="218">
        <f t="shared" si="2"/>
        <v>3306.4</v>
      </c>
      <c r="O15" s="218"/>
      <c r="P15" s="218">
        <f>'wp b1'!I$13</f>
        <v>7481.8509443099274</v>
      </c>
      <c r="Q15" s="218"/>
      <c r="R15" s="218">
        <f t="shared" si="3"/>
        <v>1130.94</v>
      </c>
      <c r="S15" s="218"/>
      <c r="T15" s="218">
        <f t="shared" si="4"/>
        <v>1507.92</v>
      </c>
      <c r="U15" s="218"/>
      <c r="V15" s="218">
        <f>'wp b1'!I$21</f>
        <v>453.52290556900732</v>
      </c>
      <c r="W15" s="218"/>
      <c r="X15" s="218">
        <f t="shared" si="5"/>
        <v>10574.233849878934</v>
      </c>
      <c r="Y15" s="176"/>
      <c r="Z15" s="219">
        <v>1570.75</v>
      </c>
      <c r="AA15" s="219"/>
      <c r="AB15" s="220">
        <v>86.67</v>
      </c>
      <c r="AC15" s="176"/>
      <c r="AD15" s="220">
        <f t="shared" si="6"/>
        <v>37698</v>
      </c>
      <c r="AE15" s="147"/>
      <c r="AF15" s="221">
        <v>0</v>
      </c>
      <c r="AG15" s="147"/>
      <c r="AH15" s="147">
        <f t="shared" si="7"/>
        <v>37698</v>
      </c>
      <c r="AI15" s="222"/>
      <c r="AJ15" s="223">
        <v>32401.37</v>
      </c>
      <c r="AL15" s="224">
        <v>98712</v>
      </c>
    </row>
    <row r="16" spans="1:38" ht="15">
      <c r="A16" s="217">
        <v>6</v>
      </c>
      <c r="B16" s="260" t="s">
        <v>317</v>
      </c>
      <c r="C16" s="158"/>
      <c r="D16" s="209" t="str">
        <f>'[15]wp-b4 CSR'!$D16</f>
        <v>FL</v>
      </c>
      <c r="E16" s="209"/>
      <c r="F16" s="218">
        <f t="shared" si="0"/>
        <v>56347.19999999999</v>
      </c>
      <c r="G16" s="218"/>
      <c r="H16" s="218">
        <f t="shared" si="1"/>
        <v>4311</v>
      </c>
      <c r="I16" s="218"/>
      <c r="J16" s="218">
        <v>56</v>
      </c>
      <c r="K16" s="218"/>
      <c r="L16" s="218">
        <f>IF(F16&gt;8000,8000*0.0458,F16*0.0458)</f>
        <v>366.4</v>
      </c>
      <c r="M16" s="218" t="s">
        <v>21</v>
      </c>
      <c r="N16" s="218">
        <f t="shared" si="2"/>
        <v>4733.3999999999996</v>
      </c>
      <c r="O16" s="218"/>
      <c r="P16" s="218">
        <f>'wp b1'!I$13</f>
        <v>7481.8509443099274</v>
      </c>
      <c r="Q16" s="218"/>
      <c r="R16" s="218">
        <f t="shared" si="3"/>
        <v>1690.4159999999997</v>
      </c>
      <c r="S16" s="218"/>
      <c r="T16" s="218">
        <f t="shared" si="4"/>
        <v>2253.8879999999995</v>
      </c>
      <c r="U16" s="218"/>
      <c r="V16" s="218">
        <f>'wp b1'!I$21</f>
        <v>453.52290556900732</v>
      </c>
      <c r="W16" s="218"/>
      <c r="X16" s="218">
        <f t="shared" si="5"/>
        <v>11879.677849878934</v>
      </c>
      <c r="Y16" s="176"/>
      <c r="Z16" s="219">
        <f>27.09*80</f>
        <v>2167.1999999999998</v>
      </c>
      <c r="AA16" s="219"/>
      <c r="AB16" s="220">
        <v>2080</v>
      </c>
      <c r="AC16" s="216"/>
      <c r="AD16" s="220">
        <f t="shared" si="6"/>
        <v>56347.19999999999</v>
      </c>
      <c r="AE16" s="216"/>
      <c r="AF16" s="221">
        <v>0</v>
      </c>
      <c r="AG16" s="216"/>
      <c r="AH16" s="147">
        <f t="shared" si="7"/>
        <v>56347.19999999999</v>
      </c>
      <c r="AI16" s="222"/>
      <c r="AJ16" s="223">
        <v>49082.04</v>
      </c>
      <c r="AL16" s="224">
        <v>98885</v>
      </c>
    </row>
    <row r="17" spans="1:38" ht="15">
      <c r="A17" s="217">
        <v>7</v>
      </c>
      <c r="B17" s="260" t="s">
        <v>317</v>
      </c>
      <c r="C17" s="158"/>
      <c r="D17" s="209" t="str">
        <f>'[15]wp-b4 CSR'!$D17</f>
        <v>NV</v>
      </c>
      <c r="E17" s="209"/>
      <c r="F17" s="218">
        <f t="shared" si="0"/>
        <v>25335.17</v>
      </c>
      <c r="G17" s="218"/>
      <c r="H17" s="218">
        <f t="shared" si="1"/>
        <v>1938</v>
      </c>
      <c r="I17" s="218"/>
      <c r="J17" s="218">
        <v>56</v>
      </c>
      <c r="K17" s="218"/>
      <c r="L17" s="218">
        <f>IF(F17&gt;26900,26900*0.0385,F17*0.0385)</f>
        <v>975.40404499999988</v>
      </c>
      <c r="M17" s="218" t="s">
        <v>127</v>
      </c>
      <c r="N17" s="218">
        <f t="shared" si="2"/>
        <v>2969.4040449999998</v>
      </c>
      <c r="O17" s="218"/>
      <c r="P17" s="218">
        <f>'wp b1'!I$13</f>
        <v>7481.8509443099274</v>
      </c>
      <c r="Q17" s="218"/>
      <c r="R17" s="218">
        <f t="shared" si="3"/>
        <v>760.05509999999992</v>
      </c>
      <c r="S17" s="218"/>
      <c r="T17" s="218">
        <f t="shared" si="4"/>
        <v>1013.4068</v>
      </c>
      <c r="U17" s="218"/>
      <c r="V17" s="218">
        <f>'wp b1'!I$21</f>
        <v>453.52290556900732</v>
      </c>
      <c r="W17" s="218"/>
      <c r="X17" s="218">
        <f t="shared" si="5"/>
        <v>9708.8357498789355</v>
      </c>
      <c r="Y17" s="176"/>
      <c r="Z17" s="219">
        <f>12.02*80</f>
        <v>961.59999999999991</v>
      </c>
      <c r="AA17" s="219"/>
      <c r="AB17" s="220">
        <v>2080</v>
      </c>
      <c r="AC17" s="216"/>
      <c r="AD17" s="220">
        <f t="shared" si="6"/>
        <v>25001.599999999999</v>
      </c>
      <c r="AE17" s="216"/>
      <c r="AF17" s="221">
        <v>333.57</v>
      </c>
      <c r="AG17" s="216"/>
      <c r="AH17" s="147">
        <f t="shared" si="7"/>
        <v>25335.17</v>
      </c>
      <c r="AI17" s="222"/>
      <c r="AJ17" s="223">
        <v>12735.45</v>
      </c>
      <c r="AL17" s="224">
        <v>99772</v>
      </c>
    </row>
    <row r="18" spans="1:38" ht="15">
      <c r="A18" s="217">
        <v>8</v>
      </c>
      <c r="B18" s="260" t="s">
        <v>317</v>
      </c>
      <c r="C18" s="158"/>
      <c r="D18" s="209" t="str">
        <f>'[15]wp-b4 CSR'!$D18</f>
        <v>NC</v>
      </c>
      <c r="E18" s="209"/>
      <c r="F18" s="218">
        <f t="shared" si="0"/>
        <v>26847.98</v>
      </c>
      <c r="G18" s="218"/>
      <c r="H18" s="218">
        <f t="shared" si="1"/>
        <v>2054</v>
      </c>
      <c r="I18" s="218"/>
      <c r="J18" s="218">
        <v>56</v>
      </c>
      <c r="K18" s="218"/>
      <c r="L18" s="218">
        <f>IF(F18&gt;20900,20900*0.042,F18*0.042)</f>
        <v>877.80000000000007</v>
      </c>
      <c r="M18" s="218" t="s">
        <v>126</v>
      </c>
      <c r="N18" s="218">
        <f t="shared" si="2"/>
        <v>2987.8</v>
      </c>
      <c r="O18" s="218"/>
      <c r="P18" s="218">
        <f>'wp b1'!I$13</f>
        <v>7481.8509443099274</v>
      </c>
      <c r="Q18" s="218"/>
      <c r="R18" s="218">
        <f t="shared" si="3"/>
        <v>805.43939999999998</v>
      </c>
      <c r="S18" s="218"/>
      <c r="T18" s="218">
        <f t="shared" si="4"/>
        <v>1073.9192</v>
      </c>
      <c r="U18" s="218"/>
      <c r="V18" s="218">
        <f>'wp b1'!I$21</f>
        <v>453.52290556900732</v>
      </c>
      <c r="W18" s="218"/>
      <c r="X18" s="218">
        <f t="shared" si="5"/>
        <v>9814.7324498789349</v>
      </c>
      <c r="Y18" s="176"/>
      <c r="Z18" s="219">
        <f>12.89*80</f>
        <v>1031.2</v>
      </c>
      <c r="AA18" s="219"/>
      <c r="AB18" s="220">
        <v>2080</v>
      </c>
      <c r="AC18" s="216"/>
      <c r="AD18" s="220">
        <f t="shared" si="6"/>
        <v>26811.200000000001</v>
      </c>
      <c r="AE18" s="216"/>
      <c r="AF18" s="221">
        <v>36.78</v>
      </c>
      <c r="AG18" s="216"/>
      <c r="AH18" s="147">
        <f t="shared" si="7"/>
        <v>26847.98</v>
      </c>
      <c r="AI18" s="222"/>
      <c r="AJ18" s="223">
        <v>23069.46</v>
      </c>
      <c r="AL18" s="226">
        <v>99660</v>
      </c>
    </row>
    <row r="19" spans="1:38" ht="15">
      <c r="A19" s="217">
        <v>9</v>
      </c>
      <c r="B19" s="260" t="s">
        <v>317</v>
      </c>
      <c r="C19" s="158"/>
      <c r="D19" s="209" t="str">
        <f>'[15]wp-b4 CSR'!$D19</f>
        <v>NV</v>
      </c>
      <c r="E19" s="209"/>
      <c r="F19" s="218">
        <f t="shared" si="0"/>
        <v>39655.199999999997</v>
      </c>
      <c r="G19" s="218"/>
      <c r="H19" s="218">
        <f t="shared" si="1"/>
        <v>3034</v>
      </c>
      <c r="I19" s="218"/>
      <c r="J19" s="218">
        <v>56</v>
      </c>
      <c r="K19" s="218"/>
      <c r="L19" s="218">
        <f>IF(F19&gt;26900,26900*0.0385,F19*0.0385)</f>
        <v>1035.6500000000001</v>
      </c>
      <c r="M19" s="218" t="s">
        <v>127</v>
      </c>
      <c r="N19" s="218">
        <f t="shared" si="2"/>
        <v>4125.6499999999996</v>
      </c>
      <c r="O19" s="218"/>
      <c r="P19" s="218">
        <f>'wp b1'!I$13</f>
        <v>7481.8509443099274</v>
      </c>
      <c r="Q19" s="218"/>
      <c r="R19" s="218">
        <f t="shared" si="3"/>
        <v>1189.6559999999999</v>
      </c>
      <c r="S19" s="218"/>
      <c r="T19" s="218">
        <f t="shared" si="4"/>
        <v>1586.2079999999999</v>
      </c>
      <c r="U19" s="218"/>
      <c r="V19" s="218">
        <f>'wp b1'!I$21</f>
        <v>453.52290556900732</v>
      </c>
      <c r="W19" s="218"/>
      <c r="X19" s="218">
        <f t="shared" si="5"/>
        <v>10711.237849878935</v>
      </c>
      <c r="Y19" s="176"/>
      <c r="Z19" s="219">
        <v>1652.3</v>
      </c>
      <c r="AA19" s="219"/>
      <c r="AB19" s="220">
        <v>86.67</v>
      </c>
      <c r="AC19" s="216"/>
      <c r="AD19" s="220">
        <f t="shared" si="6"/>
        <v>39655.199999999997</v>
      </c>
      <c r="AE19" s="216"/>
      <c r="AF19" s="221">
        <v>0</v>
      </c>
      <c r="AG19" s="216"/>
      <c r="AH19" s="147">
        <f t="shared" si="7"/>
        <v>39655.199999999997</v>
      </c>
      <c r="AI19" s="222"/>
      <c r="AJ19" s="223">
        <v>33636.44</v>
      </c>
      <c r="AL19" s="227">
        <v>99503</v>
      </c>
    </row>
    <row r="20" spans="1:38" ht="15">
      <c r="A20" s="217">
        <v>10</v>
      </c>
      <c r="B20" s="260" t="s">
        <v>317</v>
      </c>
      <c r="C20" s="158"/>
      <c r="D20" s="209" t="str">
        <f>'[15]wp-b4 CSR'!$D21</f>
        <v>FL</v>
      </c>
      <c r="E20" s="209"/>
      <c r="F20" s="218">
        <f t="shared" si="0"/>
        <v>27587.050000000003</v>
      </c>
      <c r="G20" s="216"/>
      <c r="H20" s="218">
        <f t="shared" si="1"/>
        <v>2110</v>
      </c>
      <c r="I20" s="218"/>
      <c r="J20" s="218">
        <v>56</v>
      </c>
      <c r="K20" s="218"/>
      <c r="L20" s="218">
        <f>IF(F20&gt;8000,8000*0.0458,F20*0.0458)</f>
        <v>366.4</v>
      </c>
      <c r="M20" s="218" t="s">
        <v>21</v>
      </c>
      <c r="N20" s="218">
        <f t="shared" si="2"/>
        <v>2532.4</v>
      </c>
      <c r="O20" s="218"/>
      <c r="P20" s="218">
        <f>'wp b1'!I$13</f>
        <v>7481.8509443099274</v>
      </c>
      <c r="Q20" s="218"/>
      <c r="R20" s="218">
        <f t="shared" si="3"/>
        <v>827.61150000000009</v>
      </c>
      <c r="S20" s="218"/>
      <c r="T20" s="218">
        <f t="shared" si="4"/>
        <v>1103.4820000000002</v>
      </c>
      <c r="U20" s="218"/>
      <c r="V20" s="218">
        <f>'wp b1'!I$21</f>
        <v>453.52290556900732</v>
      </c>
      <c r="W20" s="216"/>
      <c r="X20" s="218">
        <f t="shared" si="5"/>
        <v>9866.4673498789343</v>
      </c>
      <c r="Y20" s="216"/>
      <c r="Z20" s="219">
        <f>12.88*80</f>
        <v>1030.4000000000001</v>
      </c>
      <c r="AA20" s="219"/>
      <c r="AB20" s="220">
        <v>2080</v>
      </c>
      <c r="AC20" s="216"/>
      <c r="AD20" s="220">
        <f t="shared" si="6"/>
        <v>26790.400000000001</v>
      </c>
      <c r="AE20" s="216"/>
      <c r="AF20" s="221">
        <v>796.65000000000009</v>
      </c>
      <c r="AG20" s="216"/>
      <c r="AH20" s="147">
        <f t="shared" si="7"/>
        <v>27587.050000000003</v>
      </c>
      <c r="AI20" s="222"/>
      <c r="AJ20" s="223">
        <v>24064.18</v>
      </c>
      <c r="AL20" s="224">
        <v>99704</v>
      </c>
    </row>
    <row r="21" spans="1:38" ht="15">
      <c r="A21" s="217">
        <v>11</v>
      </c>
      <c r="B21" s="260" t="s">
        <v>317</v>
      </c>
      <c r="C21" s="158"/>
      <c r="D21" s="209" t="str">
        <f>'[15]wp-b4 CSR'!$D22</f>
        <v>NV</v>
      </c>
      <c r="E21" s="209"/>
      <c r="F21" s="218">
        <f t="shared" si="0"/>
        <v>25996.639999999999</v>
      </c>
      <c r="G21" s="216"/>
      <c r="H21" s="218">
        <f t="shared" si="1"/>
        <v>1989</v>
      </c>
      <c r="I21" s="218"/>
      <c r="J21" s="218">
        <v>56</v>
      </c>
      <c r="K21" s="218"/>
      <c r="L21" s="218">
        <f>IF(F21&gt;26900,26900*0.0385,F21*0.0385)</f>
        <v>1000.87064</v>
      </c>
      <c r="M21" s="218" t="s">
        <v>127</v>
      </c>
      <c r="N21" s="218">
        <f t="shared" si="2"/>
        <v>3045.8706400000001</v>
      </c>
      <c r="O21" s="218"/>
      <c r="P21" s="218">
        <f>'wp b1'!I$13</f>
        <v>7481.8509443099274</v>
      </c>
      <c r="Q21" s="218"/>
      <c r="R21" s="218">
        <f t="shared" si="3"/>
        <v>779.89919999999995</v>
      </c>
      <c r="S21" s="218"/>
      <c r="T21" s="218">
        <f t="shared" si="4"/>
        <v>1039.8656000000001</v>
      </c>
      <c r="U21" s="218"/>
      <c r="V21" s="218">
        <f>'wp b1'!I$21</f>
        <v>453.52290556900732</v>
      </c>
      <c r="W21" s="216"/>
      <c r="X21" s="218">
        <f t="shared" si="5"/>
        <v>9755.1386498789361</v>
      </c>
      <c r="Y21" s="216"/>
      <c r="Z21" s="219">
        <f>12.26*80</f>
        <v>980.8</v>
      </c>
      <c r="AA21" s="219"/>
      <c r="AB21" s="220">
        <v>2080</v>
      </c>
      <c r="AC21" s="176"/>
      <c r="AD21" s="220">
        <f t="shared" si="6"/>
        <v>25500.799999999999</v>
      </c>
      <c r="AE21" s="147"/>
      <c r="AF21" s="221">
        <v>495.84000000000003</v>
      </c>
      <c r="AG21" s="147"/>
      <c r="AH21" s="147">
        <f t="shared" si="7"/>
        <v>25996.639999999999</v>
      </c>
      <c r="AI21" s="222"/>
      <c r="AJ21" s="223">
        <v>5433.56</v>
      </c>
      <c r="AL21" s="224">
        <v>99942</v>
      </c>
    </row>
    <row r="22" spans="1:38" ht="15">
      <c r="A22" s="217">
        <v>12</v>
      </c>
      <c r="B22" s="260" t="s">
        <v>317</v>
      </c>
      <c r="C22" s="158"/>
      <c r="D22" s="209" t="str">
        <f>'[15]wp-b4 CSR'!$D23</f>
        <v>NV</v>
      </c>
      <c r="E22" s="209"/>
      <c r="F22" s="218">
        <f t="shared" si="0"/>
        <v>28863.15</v>
      </c>
      <c r="G22" s="216"/>
      <c r="H22" s="218">
        <f t="shared" si="1"/>
        <v>2208</v>
      </c>
      <c r="I22" s="218"/>
      <c r="J22" s="218">
        <v>56</v>
      </c>
      <c r="K22" s="218"/>
      <c r="L22" s="218">
        <f>IF(F22&gt;26900,26900*0.0385,F22*0.0385)</f>
        <v>1035.6500000000001</v>
      </c>
      <c r="M22" s="218" t="s">
        <v>127</v>
      </c>
      <c r="N22" s="218">
        <f t="shared" si="2"/>
        <v>3299.65</v>
      </c>
      <c r="O22" s="218"/>
      <c r="P22" s="218">
        <f>'wp b1'!I$13</f>
        <v>7481.8509443099274</v>
      </c>
      <c r="Q22" s="218"/>
      <c r="R22" s="218">
        <f t="shared" si="3"/>
        <v>865.89449999999999</v>
      </c>
      <c r="S22" s="218"/>
      <c r="T22" s="218">
        <f t="shared" si="4"/>
        <v>1154.5260000000001</v>
      </c>
      <c r="U22" s="218"/>
      <c r="V22" s="218">
        <f>'wp b1'!I$21</f>
        <v>453.52290556900732</v>
      </c>
      <c r="W22" s="216"/>
      <c r="X22" s="218">
        <f t="shared" si="5"/>
        <v>9955.7943498789336</v>
      </c>
      <c r="Y22" s="216"/>
      <c r="Z22" s="219">
        <f>13.38*80</f>
        <v>1070.4000000000001</v>
      </c>
      <c r="AA22" s="219"/>
      <c r="AB22" s="220">
        <v>2080</v>
      </c>
      <c r="AC22" s="216"/>
      <c r="AD22" s="220">
        <f t="shared" si="6"/>
        <v>27830.400000000001</v>
      </c>
      <c r="AE22" s="216"/>
      <c r="AF22" s="221">
        <v>1032.75</v>
      </c>
      <c r="AG22" s="216"/>
      <c r="AH22" s="147">
        <f t="shared" si="7"/>
        <v>28863.15</v>
      </c>
      <c r="AI22" s="222"/>
      <c r="AJ22" s="223">
        <v>28655.98</v>
      </c>
      <c r="AL22" s="224">
        <v>99621</v>
      </c>
    </row>
    <row r="23" spans="1:38" ht="15">
      <c r="A23" s="225">
        <v>13</v>
      </c>
      <c r="B23" s="260" t="s">
        <v>317</v>
      </c>
      <c r="C23" s="158"/>
      <c r="D23" s="209" t="str">
        <f>'[15]wp-b4 CSR'!$D24</f>
        <v>NV</v>
      </c>
      <c r="E23" s="209"/>
      <c r="F23" s="218">
        <f t="shared" si="0"/>
        <v>29456.54</v>
      </c>
      <c r="G23" s="216"/>
      <c r="H23" s="218">
        <f t="shared" si="1"/>
        <v>2253</v>
      </c>
      <c r="I23" s="218"/>
      <c r="J23" s="218">
        <v>56</v>
      </c>
      <c r="K23" s="218"/>
      <c r="L23" s="218">
        <f>IF(F23&gt;26900,26900*0.0385,F23*0.0385)</f>
        <v>1035.6500000000001</v>
      </c>
      <c r="M23" s="218" t="s">
        <v>127</v>
      </c>
      <c r="N23" s="218">
        <f t="shared" si="2"/>
        <v>3344.65</v>
      </c>
      <c r="O23" s="218"/>
      <c r="P23" s="218">
        <f>'wp b1'!I$13</f>
        <v>7481.8509443099274</v>
      </c>
      <c r="Q23" s="218"/>
      <c r="R23" s="218">
        <f t="shared" si="3"/>
        <v>883.69619999999998</v>
      </c>
      <c r="S23" s="218"/>
      <c r="T23" s="218">
        <f t="shared" si="4"/>
        <v>1178.2616</v>
      </c>
      <c r="U23" s="218"/>
      <c r="V23" s="218">
        <f>'wp b1'!I$21</f>
        <v>453.52290556900732</v>
      </c>
      <c r="W23" s="216"/>
      <c r="X23" s="218">
        <f t="shared" si="5"/>
        <v>9997.3316498789336</v>
      </c>
      <c r="Y23" s="216"/>
      <c r="Z23" s="219">
        <f>14*80</f>
        <v>1120</v>
      </c>
      <c r="AA23" s="219"/>
      <c r="AB23" s="220">
        <v>2080</v>
      </c>
      <c r="AC23" s="216"/>
      <c r="AD23" s="220">
        <f t="shared" si="6"/>
        <v>29120</v>
      </c>
      <c r="AE23" s="216"/>
      <c r="AF23" s="221">
        <v>336.54</v>
      </c>
      <c r="AG23" s="216"/>
      <c r="AH23" s="147">
        <f t="shared" si="7"/>
        <v>29456.54</v>
      </c>
      <c r="AI23" s="222"/>
      <c r="AJ23" s="223">
        <v>24532.43</v>
      </c>
      <c r="AL23" s="224">
        <v>99558</v>
      </c>
    </row>
    <row r="24" spans="1:38" ht="15">
      <c r="A24" s="217">
        <v>14</v>
      </c>
      <c r="B24" s="260" t="s">
        <v>317</v>
      </c>
      <c r="C24" s="158"/>
      <c r="D24" s="209" t="str">
        <f>'[15]wp-b4 CSR'!$D37</f>
        <v>NC</v>
      </c>
      <c r="E24" s="209"/>
      <c r="F24" s="218">
        <f t="shared" si="0"/>
        <v>25376</v>
      </c>
      <c r="G24" s="216"/>
      <c r="H24" s="218">
        <f t="shared" si="1"/>
        <v>1941</v>
      </c>
      <c r="I24" s="216"/>
      <c r="J24" s="218">
        <v>56</v>
      </c>
      <c r="K24" s="216"/>
      <c r="L24" s="218">
        <f>IF(F24&gt;20900,20900*0.042,F24*0.042)</f>
        <v>877.80000000000007</v>
      </c>
      <c r="M24" s="218" t="s">
        <v>126</v>
      </c>
      <c r="N24" s="218">
        <f t="shared" si="2"/>
        <v>2874.8</v>
      </c>
      <c r="O24" s="216"/>
      <c r="P24" s="218">
        <f>'wp b1'!I$13</f>
        <v>7481.8509443099274</v>
      </c>
      <c r="Q24" s="216"/>
      <c r="R24" s="218">
        <f t="shared" si="3"/>
        <v>761.28</v>
      </c>
      <c r="S24" s="216"/>
      <c r="T24" s="218">
        <f t="shared" si="4"/>
        <v>1015.0400000000001</v>
      </c>
      <c r="U24" s="216"/>
      <c r="V24" s="218">
        <f>'wp b1'!I$21</f>
        <v>453.52290556900732</v>
      </c>
      <c r="W24" s="216"/>
      <c r="X24" s="218">
        <f t="shared" si="5"/>
        <v>9711.693849878935</v>
      </c>
      <c r="Y24" s="216"/>
      <c r="Z24" s="219">
        <f>12.2*80</f>
        <v>976</v>
      </c>
      <c r="AA24" s="219"/>
      <c r="AB24" s="220">
        <v>2080</v>
      </c>
      <c r="AC24" s="216"/>
      <c r="AD24" s="220">
        <f t="shared" si="6"/>
        <v>25376</v>
      </c>
      <c r="AE24" s="216"/>
      <c r="AF24" s="221">
        <v>0</v>
      </c>
      <c r="AG24" s="216"/>
      <c r="AH24" s="147">
        <f t="shared" si="7"/>
        <v>25376</v>
      </c>
      <c r="AI24" s="222"/>
      <c r="AJ24" s="223">
        <v>0</v>
      </c>
      <c r="AL24" s="224">
        <v>99967</v>
      </c>
    </row>
    <row r="25" spans="1:38" ht="15">
      <c r="A25" s="217">
        <v>15</v>
      </c>
      <c r="B25" s="260" t="s">
        <v>317</v>
      </c>
      <c r="C25" s="158"/>
      <c r="D25" s="209" t="str">
        <f>'[15]wp-b4 CSR'!$D25</f>
        <v>FL</v>
      </c>
      <c r="E25" s="209"/>
      <c r="F25" s="218">
        <f t="shared" si="0"/>
        <v>27188.719999999998</v>
      </c>
      <c r="G25" s="216"/>
      <c r="H25" s="218">
        <f t="shared" si="1"/>
        <v>2080</v>
      </c>
      <c r="I25" s="216"/>
      <c r="J25" s="218">
        <v>56</v>
      </c>
      <c r="K25" s="216"/>
      <c r="L25" s="218">
        <f>IF(F25&gt;8000,8000*0.0458,F25*0.0458)</f>
        <v>366.4</v>
      </c>
      <c r="M25" s="218" t="s">
        <v>21</v>
      </c>
      <c r="N25" s="218">
        <f t="shared" si="2"/>
        <v>2502.4</v>
      </c>
      <c r="O25" s="216"/>
      <c r="P25" s="218">
        <f>'wp b1'!I$13</f>
        <v>7481.8509443099274</v>
      </c>
      <c r="Q25" s="216"/>
      <c r="R25" s="218">
        <f t="shared" si="3"/>
        <v>815.66159999999991</v>
      </c>
      <c r="S25" s="216"/>
      <c r="T25" s="218">
        <f t="shared" si="4"/>
        <v>1087.5488</v>
      </c>
      <c r="U25" s="216"/>
      <c r="V25" s="218">
        <f>'wp b1'!I$21</f>
        <v>453.52290556900732</v>
      </c>
      <c r="W25" s="216"/>
      <c r="X25" s="218">
        <f t="shared" si="5"/>
        <v>9838.5842498789352</v>
      </c>
      <c r="Y25" s="216"/>
      <c r="Z25" s="219">
        <f>13.01*80</f>
        <v>1040.8</v>
      </c>
      <c r="AA25" s="219"/>
      <c r="AB25" s="220">
        <v>2080</v>
      </c>
      <c r="AC25" s="176"/>
      <c r="AD25" s="220">
        <f t="shared" si="6"/>
        <v>27060.799999999999</v>
      </c>
      <c r="AE25" s="147"/>
      <c r="AF25" s="221">
        <v>127.92</v>
      </c>
      <c r="AG25" s="147"/>
      <c r="AH25" s="147">
        <f t="shared" si="7"/>
        <v>27188.719999999998</v>
      </c>
      <c r="AI25" s="222"/>
      <c r="AJ25" s="223">
        <v>25813.29</v>
      </c>
      <c r="AL25" s="224">
        <v>99624</v>
      </c>
    </row>
    <row r="26" spans="1:38" ht="15">
      <c r="A26" s="217">
        <v>16</v>
      </c>
      <c r="B26" s="260" t="s">
        <v>317</v>
      </c>
      <c r="C26" s="158"/>
      <c r="D26" s="209" t="str">
        <f>'[15]wp-b4 CSR'!$D26</f>
        <v>FL</v>
      </c>
      <c r="E26" s="209"/>
      <c r="F26" s="218">
        <f t="shared" si="0"/>
        <v>28045.68</v>
      </c>
      <c r="G26" s="216"/>
      <c r="H26" s="218">
        <f t="shared" si="1"/>
        <v>2145</v>
      </c>
      <c r="I26" s="216"/>
      <c r="J26" s="218">
        <v>56</v>
      </c>
      <c r="K26" s="216"/>
      <c r="L26" s="218">
        <f>IF(F26&gt;8000,8000*0.0458,F26*0.0458)</f>
        <v>366.4</v>
      </c>
      <c r="M26" s="218" t="s">
        <v>21</v>
      </c>
      <c r="N26" s="218">
        <f t="shared" si="2"/>
        <v>2567.4</v>
      </c>
      <c r="O26" s="216"/>
      <c r="P26" s="218">
        <f>'wp b1'!I$13</f>
        <v>7481.8509443099274</v>
      </c>
      <c r="Q26" s="216"/>
      <c r="R26" s="218">
        <f t="shared" si="3"/>
        <v>841.37040000000002</v>
      </c>
      <c r="S26" s="216"/>
      <c r="T26" s="218">
        <f t="shared" si="4"/>
        <v>1121.8271999999999</v>
      </c>
      <c r="U26" s="216"/>
      <c r="V26" s="218">
        <f>'wp b1'!I$21</f>
        <v>453.52290556900732</v>
      </c>
      <c r="W26" s="216"/>
      <c r="X26" s="218">
        <f t="shared" si="5"/>
        <v>9898.5714498789348</v>
      </c>
      <c r="Y26" s="216"/>
      <c r="Z26" s="219">
        <f>13.26*80</f>
        <v>1060.8</v>
      </c>
      <c r="AA26" s="219"/>
      <c r="AB26" s="220">
        <v>2080</v>
      </c>
      <c r="AC26" s="216"/>
      <c r="AD26" s="220">
        <f t="shared" si="6"/>
        <v>27580.799999999999</v>
      </c>
      <c r="AE26" s="216"/>
      <c r="AF26" s="221">
        <v>464.88</v>
      </c>
      <c r="AG26" s="216"/>
      <c r="AH26" s="147">
        <f t="shared" si="7"/>
        <v>28045.68</v>
      </c>
      <c r="AI26" s="222"/>
      <c r="AJ26" s="223">
        <v>25739.360000000001</v>
      </c>
      <c r="AL26" s="224">
        <v>99644</v>
      </c>
    </row>
    <row r="27" spans="1:38" ht="15">
      <c r="A27" s="217">
        <v>17</v>
      </c>
      <c r="B27" s="260" t="s">
        <v>317</v>
      </c>
      <c r="C27" s="158"/>
      <c r="D27" s="209" t="str">
        <f>'[15]wp-b4 CSR'!$D27</f>
        <v>NV</v>
      </c>
      <c r="E27" s="209"/>
      <c r="F27" s="218">
        <f t="shared" si="0"/>
        <v>25299.17</v>
      </c>
      <c r="G27" s="216"/>
      <c r="H27" s="218">
        <f t="shared" si="1"/>
        <v>1935</v>
      </c>
      <c r="I27" s="216"/>
      <c r="J27" s="218">
        <v>56</v>
      </c>
      <c r="K27" s="216"/>
      <c r="L27" s="218">
        <f>IF(F27&gt;26900,26900*0.0385,F27*0.0385)</f>
        <v>974.01804499999992</v>
      </c>
      <c r="M27" s="218" t="s">
        <v>127</v>
      </c>
      <c r="N27" s="218">
        <f t="shared" si="2"/>
        <v>2965.0180449999998</v>
      </c>
      <c r="O27" s="216"/>
      <c r="P27" s="218">
        <f>'wp b1'!I$13</f>
        <v>7481.8509443099274</v>
      </c>
      <c r="Q27" s="216"/>
      <c r="R27" s="218">
        <f t="shared" si="3"/>
        <v>758.97509999999988</v>
      </c>
      <c r="S27" s="216"/>
      <c r="T27" s="218">
        <f t="shared" si="4"/>
        <v>1011.9667999999999</v>
      </c>
      <c r="U27" s="216"/>
      <c r="V27" s="218">
        <f>'wp b1'!I$21</f>
        <v>453.52290556900732</v>
      </c>
      <c r="W27" s="216"/>
      <c r="X27" s="218">
        <f t="shared" si="5"/>
        <v>9706.3157498789351</v>
      </c>
      <c r="Y27" s="216"/>
      <c r="Z27" s="219">
        <f>12.02*80</f>
        <v>961.59999999999991</v>
      </c>
      <c r="AA27" s="219"/>
      <c r="AB27" s="220">
        <v>2080</v>
      </c>
      <c r="AC27" s="216"/>
      <c r="AD27" s="220">
        <f t="shared" si="6"/>
        <v>25001.599999999999</v>
      </c>
      <c r="AE27" s="216"/>
      <c r="AF27" s="221">
        <v>297.57</v>
      </c>
      <c r="AG27" s="216"/>
      <c r="AH27" s="147">
        <f t="shared" si="7"/>
        <v>25299.17</v>
      </c>
      <c r="AI27" s="222"/>
      <c r="AJ27" s="223">
        <v>11836.75</v>
      </c>
      <c r="AL27" s="224">
        <v>99771</v>
      </c>
    </row>
    <row r="28" spans="1:38" ht="15">
      <c r="A28" s="217">
        <v>18</v>
      </c>
      <c r="B28" s="260" t="s">
        <v>317</v>
      </c>
      <c r="C28" s="158"/>
      <c r="D28" s="209" t="str">
        <f>'[15]wp-b4 CSR'!$D29</f>
        <v>FL</v>
      </c>
      <c r="E28" s="209"/>
      <c r="F28" s="218">
        <f t="shared" si="0"/>
        <v>29031.51</v>
      </c>
      <c r="G28" s="216"/>
      <c r="H28" s="218">
        <f t="shared" si="1"/>
        <v>2221</v>
      </c>
      <c r="I28" s="216"/>
      <c r="J28" s="218">
        <v>56</v>
      </c>
      <c r="K28" s="216"/>
      <c r="L28" s="218">
        <f>IF(F28&gt;8000,8000*0.0458,F28*0.0458)</f>
        <v>366.4</v>
      </c>
      <c r="M28" s="218" t="s">
        <v>21</v>
      </c>
      <c r="N28" s="218">
        <f t="shared" si="2"/>
        <v>2643.4</v>
      </c>
      <c r="O28" s="216"/>
      <c r="P28" s="218">
        <f>'wp b1'!I$13</f>
        <v>7481.8509443099274</v>
      </c>
      <c r="Q28" s="216"/>
      <c r="R28" s="218">
        <f t="shared" si="3"/>
        <v>870.94529999999997</v>
      </c>
      <c r="S28" s="216"/>
      <c r="T28" s="218">
        <f t="shared" si="4"/>
        <v>1161.2603999999999</v>
      </c>
      <c r="U28" s="216"/>
      <c r="V28" s="218">
        <f>'wp b1'!I$21</f>
        <v>453.52290556900732</v>
      </c>
      <c r="W28" s="216"/>
      <c r="X28" s="218">
        <f t="shared" si="5"/>
        <v>9967.5795498789339</v>
      </c>
      <c r="Y28" s="216"/>
      <c r="Z28" s="219">
        <f>13.5*80</f>
        <v>1080</v>
      </c>
      <c r="AA28" s="219"/>
      <c r="AB28" s="220">
        <v>2080</v>
      </c>
      <c r="AC28" s="216"/>
      <c r="AD28" s="220">
        <f t="shared" si="6"/>
        <v>28080</v>
      </c>
      <c r="AE28" s="216"/>
      <c r="AF28" s="221">
        <v>951.51</v>
      </c>
      <c r="AG28" s="216"/>
      <c r="AH28" s="147">
        <f t="shared" si="7"/>
        <v>29031.51</v>
      </c>
      <c r="AI28" s="222"/>
      <c r="AJ28" s="223">
        <v>20687.34</v>
      </c>
      <c r="AL28" s="224">
        <v>99543</v>
      </c>
    </row>
    <row r="29" spans="1:38" ht="15">
      <c r="A29" s="217">
        <v>19</v>
      </c>
      <c r="B29" s="260" t="s">
        <v>317</v>
      </c>
      <c r="C29" s="158"/>
      <c r="D29" s="209" t="str">
        <f>'[15]wp-b4 CSR'!$D30</f>
        <v>FL</v>
      </c>
      <c r="E29" s="209"/>
      <c r="F29" s="218">
        <f t="shared" si="0"/>
        <v>25828.460000000003</v>
      </c>
      <c r="G29" s="216"/>
      <c r="H29" s="218">
        <f t="shared" si="1"/>
        <v>1976</v>
      </c>
      <c r="I29" s="216"/>
      <c r="J29" s="218">
        <v>56</v>
      </c>
      <c r="K29" s="216"/>
      <c r="L29" s="218">
        <f>IF(F29&gt;8000,8000*0.0458,F29*0.0458)</f>
        <v>366.4</v>
      </c>
      <c r="M29" s="218" t="s">
        <v>21</v>
      </c>
      <c r="N29" s="218">
        <f t="shared" si="2"/>
        <v>2398.4</v>
      </c>
      <c r="O29" s="216"/>
      <c r="P29" s="218">
        <f>'wp b1'!I$13</f>
        <v>7481.8509443099274</v>
      </c>
      <c r="Q29" s="216"/>
      <c r="R29" s="218">
        <f t="shared" si="3"/>
        <v>774.85380000000009</v>
      </c>
      <c r="S29" s="216"/>
      <c r="T29" s="218">
        <f t="shared" si="4"/>
        <v>1033.1384</v>
      </c>
      <c r="U29" s="216"/>
      <c r="V29" s="218">
        <f>'wp b1'!I$21</f>
        <v>453.52290556900732</v>
      </c>
      <c r="W29" s="216"/>
      <c r="X29" s="218">
        <f t="shared" si="5"/>
        <v>9743.3660498789341</v>
      </c>
      <c r="Y29" s="216"/>
      <c r="Z29" s="219">
        <f>12.32*80</f>
        <v>985.6</v>
      </c>
      <c r="AA29" s="219"/>
      <c r="AB29" s="220">
        <v>2080</v>
      </c>
      <c r="AC29" s="216"/>
      <c r="AD29" s="220">
        <f t="shared" si="6"/>
        <v>25625.600000000002</v>
      </c>
      <c r="AE29" s="216"/>
      <c r="AF29" s="221">
        <v>202.86</v>
      </c>
      <c r="AG29" s="216"/>
      <c r="AH29" s="147">
        <f t="shared" si="7"/>
        <v>25828.460000000003</v>
      </c>
      <c r="AI29" s="222"/>
      <c r="AJ29" s="223">
        <v>7311.19</v>
      </c>
      <c r="AL29" s="224">
        <v>99926</v>
      </c>
    </row>
    <row r="30" spans="1:38" ht="15">
      <c r="A30" s="225">
        <v>20</v>
      </c>
      <c r="B30" s="260" t="s">
        <v>317</v>
      </c>
      <c r="C30" s="158"/>
      <c r="D30" s="209" t="str">
        <f>'[15]wp-b4 CSR'!$D32</f>
        <v>FL</v>
      </c>
      <c r="E30" s="209"/>
      <c r="F30" s="218">
        <f t="shared" si="0"/>
        <v>27554.070000000003</v>
      </c>
      <c r="G30" s="216"/>
      <c r="H30" s="218">
        <f t="shared" si="1"/>
        <v>2108</v>
      </c>
      <c r="I30" s="216"/>
      <c r="J30" s="218">
        <v>56</v>
      </c>
      <c r="K30" s="216"/>
      <c r="L30" s="218">
        <f>IF(F30&gt;8000,8000*0.0458,F30*0.0458)</f>
        <v>366.4</v>
      </c>
      <c r="M30" s="218" t="s">
        <v>21</v>
      </c>
      <c r="N30" s="218">
        <f t="shared" si="2"/>
        <v>2530.4</v>
      </c>
      <c r="O30" s="216"/>
      <c r="P30" s="218">
        <f>'wp b1'!I$13</f>
        <v>7481.8509443099274</v>
      </c>
      <c r="Q30" s="216"/>
      <c r="R30" s="218">
        <f t="shared" si="3"/>
        <v>826.62210000000005</v>
      </c>
      <c r="S30" s="216"/>
      <c r="T30" s="218">
        <f t="shared" si="4"/>
        <v>1102.1628000000001</v>
      </c>
      <c r="U30" s="216"/>
      <c r="V30" s="218">
        <f>'wp b1'!I$21</f>
        <v>453.52290556900732</v>
      </c>
      <c r="W30" s="216"/>
      <c r="X30" s="218">
        <f t="shared" si="5"/>
        <v>9864.158749878934</v>
      </c>
      <c r="Y30" s="216"/>
      <c r="Z30" s="219">
        <f>13.08*80</f>
        <v>1046.4000000000001</v>
      </c>
      <c r="AA30" s="219"/>
      <c r="AB30" s="220">
        <v>2080</v>
      </c>
      <c r="AC30" s="216"/>
      <c r="AD30" s="220">
        <f t="shared" si="6"/>
        <v>27206.400000000005</v>
      </c>
      <c r="AE30" s="216"/>
      <c r="AF30" s="221">
        <v>347.67</v>
      </c>
      <c r="AG30" s="216"/>
      <c r="AH30" s="147">
        <f t="shared" si="7"/>
        <v>27554.070000000003</v>
      </c>
      <c r="AI30" s="222"/>
      <c r="AJ30" s="223">
        <v>24702.9</v>
      </c>
      <c r="AL30" s="224">
        <v>99650</v>
      </c>
    </row>
    <row r="31" spans="1:38" ht="15">
      <c r="A31" s="217">
        <v>21</v>
      </c>
      <c r="B31" s="260" t="s">
        <v>317</v>
      </c>
      <c r="C31" s="158"/>
      <c r="D31" s="209" t="str">
        <f>'[15]wp-b4 CSR'!$D33</f>
        <v>FL</v>
      </c>
      <c r="E31" s="209"/>
      <c r="F31" s="218">
        <f t="shared" si="0"/>
        <v>48299.040000000001</v>
      </c>
      <c r="G31" s="216"/>
      <c r="H31" s="218">
        <f t="shared" si="1"/>
        <v>3695</v>
      </c>
      <c r="I31" s="216"/>
      <c r="J31" s="218">
        <v>56</v>
      </c>
      <c r="K31" s="216"/>
      <c r="L31" s="218">
        <f>IF(F31&gt;8000,8000*0.0458,F31*0.0458)</f>
        <v>366.4</v>
      </c>
      <c r="M31" s="218" t="s">
        <v>21</v>
      </c>
      <c r="N31" s="218">
        <f t="shared" si="2"/>
        <v>4117.3999999999996</v>
      </c>
      <c r="O31" s="216"/>
      <c r="P31" s="218">
        <f>'wp b1'!I$13</f>
        <v>7481.8509443099274</v>
      </c>
      <c r="Q31" s="216"/>
      <c r="R31" s="218">
        <f t="shared" si="3"/>
        <v>1448.9712</v>
      </c>
      <c r="S31" s="216"/>
      <c r="T31" s="218">
        <f t="shared" si="4"/>
        <v>1931.9616000000001</v>
      </c>
      <c r="U31" s="216"/>
      <c r="V31" s="218">
        <f>'wp b1'!I$21</f>
        <v>453.52290556900732</v>
      </c>
      <c r="W31" s="216"/>
      <c r="X31" s="218">
        <f t="shared" si="5"/>
        <v>11316.306649878936</v>
      </c>
      <c r="Y31" s="216"/>
      <c r="Z31" s="219">
        <v>2012.46</v>
      </c>
      <c r="AA31" s="219"/>
      <c r="AB31" s="220">
        <v>86.67</v>
      </c>
      <c r="AC31" s="216"/>
      <c r="AD31" s="220">
        <f t="shared" si="6"/>
        <v>48299.040000000001</v>
      </c>
      <c r="AE31" s="216"/>
      <c r="AF31" s="221">
        <v>0</v>
      </c>
      <c r="AG31" s="216"/>
      <c r="AH31" s="147">
        <f t="shared" si="7"/>
        <v>48299.040000000001</v>
      </c>
      <c r="AI31" s="222"/>
      <c r="AJ31" s="223">
        <v>42736.01</v>
      </c>
      <c r="AL31" s="224">
        <v>98717</v>
      </c>
    </row>
    <row r="32" spans="1:38" ht="15">
      <c r="A32" s="217">
        <v>22</v>
      </c>
      <c r="B32" s="260" t="s">
        <v>317</v>
      </c>
      <c r="C32" s="158"/>
      <c r="D32" s="209" t="str">
        <f>'[15]wp-b4 CSR'!$D34</f>
        <v>FL</v>
      </c>
      <c r="E32" s="209"/>
      <c r="F32" s="218">
        <f t="shared" si="0"/>
        <v>26211.65</v>
      </c>
      <c r="G32" s="216"/>
      <c r="H32" s="218">
        <f t="shared" si="1"/>
        <v>2005</v>
      </c>
      <c r="I32" s="216"/>
      <c r="J32" s="218">
        <v>56</v>
      </c>
      <c r="K32" s="216"/>
      <c r="L32" s="218">
        <f>IF(F32&gt;8000,8000*0.0458,F32*0.0458)</f>
        <v>366.4</v>
      </c>
      <c r="M32" s="218" t="s">
        <v>21</v>
      </c>
      <c r="N32" s="218">
        <f t="shared" si="2"/>
        <v>2427.4</v>
      </c>
      <c r="O32" s="216"/>
      <c r="P32" s="218">
        <f>'wp b1'!I$13</f>
        <v>7481.8509443099274</v>
      </c>
      <c r="Q32" s="216"/>
      <c r="R32" s="218">
        <f t="shared" si="3"/>
        <v>786.34950000000003</v>
      </c>
      <c r="S32" s="216"/>
      <c r="T32" s="218">
        <f t="shared" si="4"/>
        <v>1048.4660000000001</v>
      </c>
      <c r="U32" s="216"/>
      <c r="V32" s="218">
        <f>'wp b1'!I$21</f>
        <v>453.52290556900732</v>
      </c>
      <c r="W32" s="216"/>
      <c r="X32" s="218">
        <f t="shared" si="5"/>
        <v>9770.1893498789341</v>
      </c>
      <c r="Y32" s="216"/>
      <c r="Z32" s="219">
        <f>12.32*80</f>
        <v>985.6</v>
      </c>
      <c r="AA32" s="219"/>
      <c r="AB32" s="220">
        <v>2080</v>
      </c>
      <c r="AC32" s="216"/>
      <c r="AD32" s="220">
        <f t="shared" si="6"/>
        <v>25625.600000000002</v>
      </c>
      <c r="AE32" s="216"/>
      <c r="AF32" s="221">
        <v>586.04999999999995</v>
      </c>
      <c r="AG32" s="216"/>
      <c r="AH32" s="147">
        <f t="shared" si="7"/>
        <v>26211.65</v>
      </c>
      <c r="AI32" s="222"/>
      <c r="AJ32" s="223">
        <v>16511.830000000002</v>
      </c>
      <c r="AL32" s="224">
        <v>99760</v>
      </c>
    </row>
    <row r="33" spans="1:38" ht="15">
      <c r="A33" s="217">
        <v>23</v>
      </c>
      <c r="B33" s="260" t="s">
        <v>317</v>
      </c>
      <c r="C33" s="158"/>
      <c r="D33" s="209" t="str">
        <f>'[15]wp-b4 CSR'!$D35</f>
        <v>NC</v>
      </c>
      <c r="E33" s="209"/>
      <c r="F33" s="218">
        <f t="shared" si="0"/>
        <v>35926.29</v>
      </c>
      <c r="G33" s="216"/>
      <c r="H33" s="218">
        <f t="shared" si="1"/>
        <v>2748</v>
      </c>
      <c r="I33" s="216"/>
      <c r="J33" s="218">
        <v>56</v>
      </c>
      <c r="K33" s="216"/>
      <c r="L33" s="218">
        <f>IF(F33&gt;20900,20900*0.042,F33*0.042)</f>
        <v>877.80000000000007</v>
      </c>
      <c r="M33" s="218" t="s">
        <v>126</v>
      </c>
      <c r="N33" s="218">
        <f t="shared" si="2"/>
        <v>3681.8</v>
      </c>
      <c r="O33" s="216"/>
      <c r="P33" s="218">
        <f>'wp b1'!I$13</f>
        <v>7481.8509443099274</v>
      </c>
      <c r="Q33" s="216"/>
      <c r="R33" s="218">
        <f t="shared" si="3"/>
        <v>1077.7887000000001</v>
      </c>
      <c r="S33" s="216"/>
      <c r="T33" s="218">
        <f t="shared" si="4"/>
        <v>1437.0516</v>
      </c>
      <c r="U33" s="216"/>
      <c r="V33" s="218">
        <f>'wp b1'!I$21</f>
        <v>453.52290556900732</v>
      </c>
      <c r="W33" s="216"/>
      <c r="X33" s="218">
        <f t="shared" si="5"/>
        <v>10450.214149878935</v>
      </c>
      <c r="Y33" s="216"/>
      <c r="Z33" s="219">
        <v>1483.75</v>
      </c>
      <c r="AA33" s="219"/>
      <c r="AB33" s="220">
        <v>86.67</v>
      </c>
      <c r="AC33" s="216"/>
      <c r="AD33" s="220">
        <f t="shared" si="6"/>
        <v>35610</v>
      </c>
      <c r="AE33" s="216"/>
      <c r="AF33" s="221">
        <v>316.29000000000002</v>
      </c>
      <c r="AG33" s="216"/>
      <c r="AH33" s="147">
        <f t="shared" si="7"/>
        <v>35926.29</v>
      </c>
      <c r="AI33" s="222"/>
      <c r="AJ33" s="223">
        <v>31947.58</v>
      </c>
      <c r="AL33" s="224">
        <v>98953</v>
      </c>
    </row>
    <row r="34" spans="1:38" ht="15">
      <c r="A34" s="217">
        <v>24</v>
      </c>
      <c r="B34" s="260" t="s">
        <v>317</v>
      </c>
      <c r="C34" s="158"/>
      <c r="D34" s="209" t="str">
        <f>'[15]wp-b4 CSR'!$D36</f>
        <v>NC</v>
      </c>
      <c r="E34" s="209"/>
      <c r="F34" s="218">
        <f t="shared" si="0"/>
        <v>31101.05</v>
      </c>
      <c r="G34" s="216"/>
      <c r="H34" s="218">
        <f t="shared" si="1"/>
        <v>2379</v>
      </c>
      <c r="I34" s="216"/>
      <c r="J34" s="218">
        <v>56</v>
      </c>
      <c r="K34" s="216"/>
      <c r="L34" s="218">
        <f>IF(F34&gt;20900,20900*0.042,F34*0.042)</f>
        <v>877.80000000000007</v>
      </c>
      <c r="M34" s="218" t="s">
        <v>126</v>
      </c>
      <c r="N34" s="218">
        <f t="shared" si="2"/>
        <v>3312.8</v>
      </c>
      <c r="O34" s="216"/>
      <c r="P34" s="218">
        <f>'wp b1'!I$13</f>
        <v>7481.8509443099274</v>
      </c>
      <c r="Q34" s="216"/>
      <c r="R34" s="218">
        <f t="shared" si="3"/>
        <v>933.03149999999994</v>
      </c>
      <c r="S34" s="216"/>
      <c r="T34" s="218">
        <f t="shared" si="4"/>
        <v>1244.0419999999999</v>
      </c>
      <c r="U34" s="216"/>
      <c r="V34" s="218">
        <f>'wp b1'!I$21</f>
        <v>453.52290556900732</v>
      </c>
      <c r="W34" s="216"/>
      <c r="X34" s="218">
        <f t="shared" si="5"/>
        <v>10112.447349878934</v>
      </c>
      <c r="Y34" s="216"/>
      <c r="Z34" s="219">
        <f>14.9*80</f>
        <v>1192</v>
      </c>
      <c r="AA34" s="219"/>
      <c r="AB34" s="220">
        <v>2080</v>
      </c>
      <c r="AC34" s="216"/>
      <c r="AD34" s="220">
        <f t="shared" si="6"/>
        <v>30992</v>
      </c>
      <c r="AE34" s="216"/>
      <c r="AF34" s="221">
        <v>109.05000000000001</v>
      </c>
      <c r="AG34" s="216"/>
      <c r="AH34" s="147">
        <f t="shared" si="7"/>
        <v>31101.05</v>
      </c>
      <c r="AI34" s="222"/>
      <c r="AJ34" s="223">
        <v>26565.48</v>
      </c>
      <c r="AL34" s="224">
        <v>99290</v>
      </c>
    </row>
    <row r="35" spans="1:38" ht="15">
      <c r="A35" s="217">
        <v>25</v>
      </c>
      <c r="B35" s="260" t="s">
        <v>317</v>
      </c>
      <c r="C35" s="158"/>
      <c r="D35" s="209" t="str">
        <f>'[15]wp-b4 CSR'!$D28</f>
        <v>FL</v>
      </c>
      <c r="E35" s="209"/>
      <c r="F35" s="218">
        <f t="shared" si="0"/>
        <v>25480</v>
      </c>
      <c r="G35" s="216"/>
      <c r="H35" s="218">
        <f t="shared" si="1"/>
        <v>1949</v>
      </c>
      <c r="I35" s="216"/>
      <c r="J35" s="218">
        <v>56</v>
      </c>
      <c r="K35" s="216"/>
      <c r="L35" s="218">
        <f>IF(F35&gt;8000,8000*0.0458,F35*0.0458)</f>
        <v>366.4</v>
      </c>
      <c r="M35" s="218" t="s">
        <v>21</v>
      </c>
      <c r="N35" s="218">
        <f t="shared" si="2"/>
        <v>2371.4</v>
      </c>
      <c r="O35" s="216"/>
      <c r="P35" s="218">
        <f>'wp b1'!I$13</f>
        <v>7481.8509443099274</v>
      </c>
      <c r="Q35" s="216"/>
      <c r="R35" s="218">
        <f t="shared" si="3"/>
        <v>764.4</v>
      </c>
      <c r="S35" s="216"/>
      <c r="T35" s="218">
        <f t="shared" si="4"/>
        <v>1019.2</v>
      </c>
      <c r="U35" s="216"/>
      <c r="V35" s="218">
        <f>'wp b1'!I$21</f>
        <v>453.52290556900732</v>
      </c>
      <c r="W35" s="216"/>
      <c r="X35" s="218">
        <f t="shared" si="5"/>
        <v>9718.9738498789357</v>
      </c>
      <c r="Y35" s="216"/>
      <c r="Z35" s="219">
        <f>12.25*80</f>
        <v>980</v>
      </c>
      <c r="AA35" s="219"/>
      <c r="AB35" s="220">
        <v>2080</v>
      </c>
      <c r="AC35" s="216"/>
      <c r="AD35" s="220">
        <f t="shared" si="6"/>
        <v>25480</v>
      </c>
      <c r="AE35" s="216"/>
      <c r="AF35" s="221">
        <v>0</v>
      </c>
      <c r="AG35" s="216"/>
      <c r="AH35" s="147">
        <f t="shared" si="7"/>
        <v>25480</v>
      </c>
      <c r="AI35" s="222"/>
      <c r="AJ35" s="223">
        <v>0</v>
      </c>
      <c r="AL35" s="224">
        <v>99979</v>
      </c>
    </row>
    <row r="36" spans="1:38" ht="15">
      <c r="A36" s="217">
        <v>26</v>
      </c>
      <c r="B36" s="260" t="s">
        <v>317</v>
      </c>
      <c r="C36" s="158"/>
      <c r="D36" s="209" t="str">
        <f>'[15]wp-b4 CSR'!$D38</f>
        <v>FL</v>
      </c>
      <c r="E36" s="209"/>
      <c r="F36" s="218">
        <f t="shared" si="0"/>
        <v>100338.72</v>
      </c>
      <c r="G36" s="216"/>
      <c r="H36" s="218">
        <f t="shared" si="1"/>
        <v>7676</v>
      </c>
      <c r="I36" s="216"/>
      <c r="J36" s="218">
        <v>56</v>
      </c>
      <c r="K36" s="216"/>
      <c r="L36" s="218">
        <f>IF(F36&gt;8000,8000*0.0458,F36*0.0458)</f>
        <v>366.4</v>
      </c>
      <c r="M36" s="218" t="s">
        <v>21</v>
      </c>
      <c r="N36" s="218">
        <f t="shared" si="2"/>
        <v>8098.4</v>
      </c>
      <c r="O36" s="216"/>
      <c r="P36" s="218">
        <f>'wp b1'!I$13</f>
        <v>7481.8509443099274</v>
      </c>
      <c r="Q36" s="216"/>
      <c r="R36" s="218">
        <f t="shared" si="3"/>
        <v>3010.1615999999999</v>
      </c>
      <c r="S36" s="216"/>
      <c r="T36" s="218">
        <f t="shared" si="4"/>
        <v>4013.5488</v>
      </c>
      <c r="U36" s="216"/>
      <c r="V36" s="218">
        <f>'wp b1'!I$21</f>
        <v>453.52290556900732</v>
      </c>
      <c r="W36" s="216"/>
      <c r="X36" s="218">
        <f t="shared" si="5"/>
        <v>14959.084249878935</v>
      </c>
      <c r="Y36" s="216"/>
      <c r="Z36" s="219">
        <v>4180.78</v>
      </c>
      <c r="AA36" s="219"/>
      <c r="AB36" s="220">
        <v>86.67</v>
      </c>
      <c r="AC36" s="216"/>
      <c r="AD36" s="220">
        <f t="shared" si="6"/>
        <v>100338.72</v>
      </c>
      <c r="AE36" s="216"/>
      <c r="AF36" s="221">
        <v>0</v>
      </c>
      <c r="AG36" s="216"/>
      <c r="AH36" s="147">
        <f t="shared" si="7"/>
        <v>100338.72</v>
      </c>
      <c r="AI36" s="222"/>
      <c r="AJ36" s="223">
        <v>182379.1</v>
      </c>
      <c r="AL36" s="224">
        <v>99714</v>
      </c>
    </row>
    <row r="37" spans="1:38" ht="15">
      <c r="A37" s="217">
        <v>27</v>
      </c>
      <c r="B37" s="260" t="s">
        <v>317</v>
      </c>
      <c r="C37" s="158"/>
      <c r="D37" s="209" t="str">
        <f>'[15]wp-b4 CSR'!$D39</f>
        <v>FL</v>
      </c>
      <c r="E37" s="209"/>
      <c r="F37" s="218">
        <f t="shared" si="0"/>
        <v>58240.08</v>
      </c>
      <c r="G37" s="216"/>
      <c r="H37" s="218">
        <f t="shared" si="1"/>
        <v>4455</v>
      </c>
      <c r="I37" s="216"/>
      <c r="J37" s="218">
        <v>56</v>
      </c>
      <c r="K37" s="216"/>
      <c r="L37" s="218">
        <f>IF(F37&gt;8000,8000*0.0458,F37*0.0458)</f>
        <v>366.4</v>
      </c>
      <c r="M37" s="218" t="s">
        <v>21</v>
      </c>
      <c r="N37" s="218">
        <f t="shared" si="2"/>
        <v>4877.3999999999996</v>
      </c>
      <c r="O37" s="216"/>
      <c r="P37" s="218">
        <f>'wp b1'!I$13</f>
        <v>7481.8509443099274</v>
      </c>
      <c r="Q37" s="216"/>
      <c r="R37" s="218">
        <f t="shared" si="3"/>
        <v>1747.2023999999999</v>
      </c>
      <c r="S37" s="216"/>
      <c r="T37" s="218">
        <f t="shared" si="4"/>
        <v>2329.6032</v>
      </c>
      <c r="U37" s="216"/>
      <c r="V37" s="218">
        <f>'wp b1'!I$21</f>
        <v>453.52290556900732</v>
      </c>
      <c r="W37" s="216"/>
      <c r="X37" s="218">
        <f t="shared" si="5"/>
        <v>12012.179449878933</v>
      </c>
      <c r="Y37" s="216"/>
      <c r="Z37" s="219">
        <v>2426.67</v>
      </c>
      <c r="AA37" s="219"/>
      <c r="AB37" s="220">
        <v>86.67</v>
      </c>
      <c r="AC37" s="216"/>
      <c r="AD37" s="220">
        <f t="shared" si="6"/>
        <v>58240.08</v>
      </c>
      <c r="AE37" s="216"/>
      <c r="AF37" s="221">
        <v>0</v>
      </c>
      <c r="AG37" s="216"/>
      <c r="AH37" s="147">
        <f t="shared" si="7"/>
        <v>58240.08</v>
      </c>
      <c r="AI37" s="222"/>
      <c r="AJ37" s="223">
        <v>27659.01</v>
      </c>
      <c r="AL37" s="224">
        <v>99708</v>
      </c>
    </row>
    <row r="38" spans="1:38" ht="15">
      <c r="A38" s="225">
        <v>28</v>
      </c>
      <c r="B38" s="260" t="s">
        <v>317</v>
      </c>
      <c r="C38" s="158"/>
      <c r="D38" s="209" t="str">
        <f>'[15]wp-b4 CSR'!$D40</f>
        <v>NC</v>
      </c>
      <c r="E38" s="209"/>
      <c r="F38" s="218">
        <f t="shared" si="0"/>
        <v>46170.96</v>
      </c>
      <c r="G38" s="216"/>
      <c r="H38" s="218">
        <f t="shared" si="1"/>
        <v>3532</v>
      </c>
      <c r="I38" s="216"/>
      <c r="J38" s="218">
        <v>56</v>
      </c>
      <c r="K38" s="216"/>
      <c r="L38" s="218">
        <f>IF(F38&gt;20900,20900*0.042,F38*0.042)</f>
        <v>877.80000000000007</v>
      </c>
      <c r="M38" s="218" t="s">
        <v>126</v>
      </c>
      <c r="N38" s="218">
        <f t="shared" si="2"/>
        <v>4465.8</v>
      </c>
      <c r="O38" s="216"/>
      <c r="P38" s="218">
        <f>'wp b1'!I$13</f>
        <v>7481.8509443099274</v>
      </c>
      <c r="Q38" s="216"/>
      <c r="R38" s="218">
        <f t="shared" si="3"/>
        <v>1385.1288</v>
      </c>
      <c r="S38" s="216"/>
      <c r="T38" s="218">
        <f t="shared" si="4"/>
        <v>1846.8384000000001</v>
      </c>
      <c r="U38" s="216"/>
      <c r="V38" s="218">
        <f>'wp b1'!I$21</f>
        <v>453.52290556900732</v>
      </c>
      <c r="W38" s="216"/>
      <c r="X38" s="218">
        <f t="shared" si="5"/>
        <v>11167.341049878934</v>
      </c>
      <c r="Y38" s="216"/>
      <c r="Z38" s="219">
        <v>1923.79</v>
      </c>
      <c r="AA38" s="219"/>
      <c r="AB38" s="220">
        <v>86.67</v>
      </c>
      <c r="AC38" s="216"/>
      <c r="AD38" s="220">
        <f t="shared" si="6"/>
        <v>46170.96</v>
      </c>
      <c r="AE38" s="216"/>
      <c r="AF38" s="221">
        <v>0</v>
      </c>
      <c r="AG38" s="216"/>
      <c r="AH38" s="147">
        <f t="shared" si="7"/>
        <v>46170.96</v>
      </c>
      <c r="AI38" s="222"/>
      <c r="AJ38" s="223">
        <v>40415.18</v>
      </c>
      <c r="AL38" s="224">
        <v>98875</v>
      </c>
    </row>
    <row r="39" spans="1:38" ht="15">
      <c r="A39" s="217">
        <v>29</v>
      </c>
      <c r="B39" s="260" t="s">
        <v>317</v>
      </c>
      <c r="C39" s="158"/>
      <c r="D39" s="209" t="str">
        <f>'[15]wp-b4 CSR'!$D41</f>
        <v>NC</v>
      </c>
      <c r="E39" s="209"/>
      <c r="F39" s="218">
        <f t="shared" si="0"/>
        <v>26038.880000000001</v>
      </c>
      <c r="G39" s="216"/>
      <c r="H39" s="218">
        <f t="shared" si="1"/>
        <v>1992</v>
      </c>
      <c r="I39" s="216"/>
      <c r="J39" s="218">
        <v>56</v>
      </c>
      <c r="K39" s="216"/>
      <c r="L39" s="218">
        <f>IF(F39&gt;20900,20900*0.042,F39*0.042)</f>
        <v>877.80000000000007</v>
      </c>
      <c r="M39" s="218" t="s">
        <v>126</v>
      </c>
      <c r="N39" s="218">
        <f t="shared" si="2"/>
        <v>2925.8</v>
      </c>
      <c r="O39" s="216"/>
      <c r="P39" s="218">
        <f>'wp b1'!I$13</f>
        <v>7481.8509443099274</v>
      </c>
      <c r="Q39" s="216"/>
      <c r="R39" s="218">
        <f t="shared" si="3"/>
        <v>781.16639999999995</v>
      </c>
      <c r="S39" s="216"/>
      <c r="T39" s="218">
        <f t="shared" si="4"/>
        <v>1041.5552</v>
      </c>
      <c r="U39" s="216"/>
      <c r="V39" s="218">
        <f>'wp b1'!I$21</f>
        <v>453.52290556900732</v>
      </c>
      <c r="W39" s="216"/>
      <c r="X39" s="218">
        <f t="shared" si="5"/>
        <v>9758.0954498789342</v>
      </c>
      <c r="Y39" s="216"/>
      <c r="Z39" s="219">
        <f>12.38*80</f>
        <v>990.40000000000009</v>
      </c>
      <c r="AA39" s="219"/>
      <c r="AB39" s="220">
        <v>2080</v>
      </c>
      <c r="AC39" s="216"/>
      <c r="AD39" s="220">
        <f t="shared" si="6"/>
        <v>25750.400000000001</v>
      </c>
      <c r="AE39" s="216"/>
      <c r="AF39" s="221">
        <v>288.48</v>
      </c>
      <c r="AG39" s="216"/>
      <c r="AH39" s="147">
        <f t="shared" si="7"/>
        <v>26038.880000000001</v>
      </c>
      <c r="AI39" s="222"/>
      <c r="AJ39" s="223">
        <v>3417.52</v>
      </c>
      <c r="AL39" s="224">
        <v>99950</v>
      </c>
    </row>
    <row r="40" spans="1:38" ht="15">
      <c r="A40" s="217">
        <v>30</v>
      </c>
      <c r="B40" s="260" t="s">
        <v>317</v>
      </c>
      <c r="C40" s="158"/>
      <c r="D40" s="209" t="str">
        <f>'[15]wp-b4 CSR'!$D42</f>
        <v>FL</v>
      </c>
      <c r="E40" s="209"/>
      <c r="F40" s="218">
        <f t="shared" si="0"/>
        <v>34777.599999999999</v>
      </c>
      <c r="G40" s="216"/>
      <c r="H40" s="218">
        <f t="shared" si="1"/>
        <v>2660</v>
      </c>
      <c r="I40" s="216"/>
      <c r="J40" s="218">
        <v>56</v>
      </c>
      <c r="K40" s="216"/>
      <c r="L40" s="218">
        <f>IF(F40&gt;8000,8000*0.0458,F40*0.0458)</f>
        <v>366.4</v>
      </c>
      <c r="M40" s="218" t="s">
        <v>21</v>
      </c>
      <c r="N40" s="218">
        <f t="shared" si="2"/>
        <v>3082.4</v>
      </c>
      <c r="O40" s="216"/>
      <c r="P40" s="218">
        <f>'wp b1'!I$13</f>
        <v>7481.8509443099274</v>
      </c>
      <c r="Q40" s="216"/>
      <c r="R40" s="218">
        <f t="shared" si="3"/>
        <v>1043.328</v>
      </c>
      <c r="S40" s="216"/>
      <c r="T40" s="218">
        <f t="shared" si="4"/>
        <v>1391.104</v>
      </c>
      <c r="U40" s="216"/>
      <c r="V40" s="218">
        <f>'wp b1'!I$21</f>
        <v>453.52290556900732</v>
      </c>
      <c r="W40" s="216"/>
      <c r="X40" s="218">
        <f t="shared" si="5"/>
        <v>10369.805849878934</v>
      </c>
      <c r="Y40" s="216"/>
      <c r="Z40" s="219">
        <f>16.72*80</f>
        <v>1337.6</v>
      </c>
      <c r="AA40" s="219"/>
      <c r="AB40" s="220">
        <v>2080</v>
      </c>
      <c r="AC40" s="216"/>
      <c r="AD40" s="220">
        <f t="shared" si="6"/>
        <v>34777.599999999999</v>
      </c>
      <c r="AE40" s="216"/>
      <c r="AF40" s="221">
        <v>0</v>
      </c>
      <c r="AG40" s="216"/>
      <c r="AH40" s="147">
        <f t="shared" si="7"/>
        <v>34777.599999999999</v>
      </c>
      <c r="AI40" s="222"/>
      <c r="AJ40" s="223">
        <v>30930.62</v>
      </c>
      <c r="AL40" s="224">
        <v>98989</v>
      </c>
    </row>
    <row r="41" spans="1:38" ht="15">
      <c r="A41" s="217">
        <v>31</v>
      </c>
      <c r="B41" s="260" t="s">
        <v>317</v>
      </c>
      <c r="C41" s="158"/>
      <c r="D41" s="209" t="str">
        <f>'[15]wp-b4 CSR'!$D43</f>
        <v>NC</v>
      </c>
      <c r="E41" s="209"/>
      <c r="F41" s="218">
        <f t="shared" si="0"/>
        <v>35292.170000000006</v>
      </c>
      <c r="G41" s="216"/>
      <c r="H41" s="218">
        <f t="shared" si="1"/>
        <v>2700</v>
      </c>
      <c r="I41" s="216"/>
      <c r="J41" s="218">
        <v>56</v>
      </c>
      <c r="K41" s="216"/>
      <c r="L41" s="218">
        <f>IF(F41&gt;20900,20900*0.042,F41*0.042)</f>
        <v>877.80000000000007</v>
      </c>
      <c r="M41" s="218" t="s">
        <v>126</v>
      </c>
      <c r="N41" s="218">
        <f t="shared" si="2"/>
        <v>3633.8</v>
      </c>
      <c r="O41" s="216"/>
      <c r="P41" s="218">
        <f>'wp b1'!I$13</f>
        <v>7481.8509443099274</v>
      </c>
      <c r="Q41" s="216"/>
      <c r="R41" s="218">
        <f t="shared" si="3"/>
        <v>1058.7651000000001</v>
      </c>
      <c r="S41" s="216"/>
      <c r="T41" s="218">
        <f t="shared" si="4"/>
        <v>1411.6868000000002</v>
      </c>
      <c r="U41" s="216"/>
      <c r="V41" s="218">
        <f>'wp b1'!I$21</f>
        <v>453.52290556900732</v>
      </c>
      <c r="W41" s="216"/>
      <c r="X41" s="218">
        <f t="shared" si="5"/>
        <v>10405.825749878933</v>
      </c>
      <c r="Y41" s="216"/>
      <c r="Z41" s="219">
        <f>16.91*80</f>
        <v>1352.8</v>
      </c>
      <c r="AA41" s="219"/>
      <c r="AB41" s="220">
        <v>2080</v>
      </c>
      <c r="AC41" s="216"/>
      <c r="AD41" s="220">
        <f t="shared" si="6"/>
        <v>35172.800000000003</v>
      </c>
      <c r="AE41" s="216"/>
      <c r="AF41" s="221">
        <v>119.37</v>
      </c>
      <c r="AG41" s="216"/>
      <c r="AH41" s="147">
        <f t="shared" si="7"/>
        <v>35292.170000000006</v>
      </c>
      <c r="AI41" s="222"/>
      <c r="AJ41" s="223">
        <v>29074.38</v>
      </c>
      <c r="AL41" s="224">
        <v>99039</v>
      </c>
    </row>
    <row r="42" spans="1:38" ht="15">
      <c r="A42" s="217">
        <v>32</v>
      </c>
      <c r="B42" s="260" t="s">
        <v>317</v>
      </c>
      <c r="C42" s="158"/>
      <c r="D42" s="209" t="str">
        <f>'[15]wp-b4 CSR'!$D44</f>
        <v>FL</v>
      </c>
      <c r="E42" s="209"/>
      <c r="F42" s="218">
        <f t="shared" si="0"/>
        <v>26572.899999999998</v>
      </c>
      <c r="G42" s="216"/>
      <c r="H42" s="218">
        <f t="shared" si="1"/>
        <v>2033</v>
      </c>
      <c r="I42" s="216"/>
      <c r="J42" s="218">
        <v>56</v>
      </c>
      <c r="K42" s="216"/>
      <c r="L42" s="218">
        <f>IF(F42&gt;8000,8000*0.0458,F42*0.0458)</f>
        <v>366.4</v>
      </c>
      <c r="M42" s="218" t="s">
        <v>21</v>
      </c>
      <c r="N42" s="218">
        <f t="shared" si="2"/>
        <v>2455.4</v>
      </c>
      <c r="O42" s="216"/>
      <c r="P42" s="218">
        <f>'wp b1'!I$13</f>
        <v>7481.8509443099274</v>
      </c>
      <c r="Q42" s="216"/>
      <c r="R42" s="218">
        <f t="shared" si="3"/>
        <v>797.1869999999999</v>
      </c>
      <c r="S42" s="216"/>
      <c r="T42" s="218">
        <f t="shared" si="4"/>
        <v>1062.9159999999999</v>
      </c>
      <c r="U42" s="216"/>
      <c r="V42" s="218">
        <f>'wp b1'!I$21</f>
        <v>453.52290556900732</v>
      </c>
      <c r="W42" s="216"/>
      <c r="X42" s="218">
        <f t="shared" si="5"/>
        <v>9795.4768498789326</v>
      </c>
      <c r="Y42" s="216"/>
      <c r="Z42" s="219">
        <f>12.67*80</f>
        <v>1013.6</v>
      </c>
      <c r="AA42" s="219"/>
      <c r="AB42" s="220">
        <v>2080</v>
      </c>
      <c r="AC42" s="176"/>
      <c r="AD42" s="220">
        <f t="shared" si="6"/>
        <v>26353.599999999999</v>
      </c>
      <c r="AE42" s="147"/>
      <c r="AF42" s="221">
        <v>219.29999999999998</v>
      </c>
      <c r="AG42" s="147"/>
      <c r="AH42" s="147">
        <f t="shared" si="7"/>
        <v>26572.899999999998</v>
      </c>
      <c r="AI42" s="222"/>
      <c r="AJ42" s="223">
        <v>19947.88</v>
      </c>
      <c r="AL42" s="224">
        <v>99709</v>
      </c>
    </row>
    <row r="43" spans="1:38" ht="15">
      <c r="A43" s="217">
        <v>33</v>
      </c>
      <c r="B43" s="260" t="s">
        <v>317</v>
      </c>
      <c r="C43" s="158"/>
      <c r="D43" s="209" t="str">
        <f>'[15]wp-b4 CSR'!$D20</f>
        <v>FL</v>
      </c>
      <c r="E43" s="209"/>
      <c r="F43" s="218">
        <f t="shared" si="0"/>
        <v>25500.799999999999</v>
      </c>
      <c r="G43" s="218"/>
      <c r="H43" s="218">
        <f t="shared" si="1"/>
        <v>1951</v>
      </c>
      <c r="I43" s="218"/>
      <c r="J43" s="218">
        <v>56</v>
      </c>
      <c r="K43" s="218"/>
      <c r="L43" s="218">
        <f>IF(F43&gt;8000,8000*0.0458,F43*0.0458)</f>
        <v>366.4</v>
      </c>
      <c r="M43" s="218" t="s">
        <v>21</v>
      </c>
      <c r="N43" s="218">
        <f t="shared" si="2"/>
        <v>2373.4</v>
      </c>
      <c r="O43" s="218"/>
      <c r="P43" s="218">
        <f>'wp b1'!I$13</f>
        <v>7481.8509443099274</v>
      </c>
      <c r="Q43" s="218"/>
      <c r="R43" s="218">
        <f t="shared" si="3"/>
        <v>765.024</v>
      </c>
      <c r="S43" s="218"/>
      <c r="T43" s="218">
        <f t="shared" si="4"/>
        <v>1020.032</v>
      </c>
      <c r="U43" s="218"/>
      <c r="V43" s="218">
        <f>'wp b1'!I$21</f>
        <v>453.52290556900732</v>
      </c>
      <c r="W43" s="218"/>
      <c r="X43" s="218">
        <f t="shared" si="5"/>
        <v>9720.429849878934</v>
      </c>
      <c r="Y43" s="176"/>
      <c r="Z43" s="219">
        <f>12.26*80</f>
        <v>980.8</v>
      </c>
      <c r="AA43" s="219"/>
      <c r="AB43" s="220">
        <v>2080</v>
      </c>
      <c r="AC43" s="216"/>
      <c r="AD43" s="220">
        <f t="shared" si="6"/>
        <v>25500.799999999999</v>
      </c>
      <c r="AE43" s="216"/>
      <c r="AF43" s="221">
        <v>0</v>
      </c>
      <c r="AG43" s="216"/>
      <c r="AH43" s="147">
        <f t="shared" si="7"/>
        <v>25500.799999999999</v>
      </c>
      <c r="AI43" s="222"/>
      <c r="AJ43" s="223">
        <v>0</v>
      </c>
      <c r="AL43" s="228">
        <v>99965</v>
      </c>
    </row>
    <row r="44" spans="1:38" ht="15">
      <c r="A44" s="217">
        <v>34</v>
      </c>
      <c r="B44" s="260" t="s">
        <v>317</v>
      </c>
      <c r="C44" s="158"/>
      <c r="D44" s="209" t="str">
        <f>'[15]wp-b4 CSR'!$D45</f>
        <v>NV</v>
      </c>
      <c r="E44" s="209"/>
      <c r="F44" s="218">
        <f t="shared" si="0"/>
        <v>33586.800000000003</v>
      </c>
      <c r="G44" s="216"/>
      <c r="H44" s="218">
        <f t="shared" si="1"/>
        <v>2569</v>
      </c>
      <c r="I44" s="216"/>
      <c r="J44" s="218">
        <v>56</v>
      </c>
      <c r="K44" s="216"/>
      <c r="L44" s="218">
        <f>IF(F44&gt;26900,26900*0.0385,F44*0.0385)</f>
        <v>1035.6500000000001</v>
      </c>
      <c r="M44" s="218" t="s">
        <v>127</v>
      </c>
      <c r="N44" s="218">
        <f t="shared" si="2"/>
        <v>3660.65</v>
      </c>
      <c r="O44" s="216"/>
      <c r="P44" s="218">
        <f>'wp b1'!I$13</f>
        <v>7481.8509443099274</v>
      </c>
      <c r="Q44" s="216"/>
      <c r="R44" s="218">
        <f t="shared" si="3"/>
        <v>1007.604</v>
      </c>
      <c r="S44" s="216"/>
      <c r="T44" s="218">
        <f t="shared" si="4"/>
        <v>1343.4720000000002</v>
      </c>
      <c r="U44" s="216"/>
      <c r="V44" s="218">
        <f>'wp b1'!I$21</f>
        <v>453.52290556900732</v>
      </c>
      <c r="W44" s="216"/>
      <c r="X44" s="218">
        <f t="shared" si="5"/>
        <v>10286.449849878934</v>
      </c>
      <c r="Y44" s="216"/>
      <c r="Z44" s="219">
        <v>1399.45</v>
      </c>
      <c r="AA44" s="219"/>
      <c r="AB44" s="220">
        <v>86.67</v>
      </c>
      <c r="AC44" s="216"/>
      <c r="AD44" s="220">
        <f t="shared" si="6"/>
        <v>33586.800000000003</v>
      </c>
      <c r="AE44" s="216"/>
      <c r="AF44" s="221">
        <v>0</v>
      </c>
      <c r="AG44" s="216"/>
      <c r="AH44" s="147">
        <f t="shared" si="7"/>
        <v>33586.800000000003</v>
      </c>
      <c r="AI44" s="222"/>
      <c r="AJ44" s="223">
        <v>31173.84</v>
      </c>
      <c r="AL44" s="224">
        <v>99585</v>
      </c>
    </row>
    <row r="45" spans="1:38" ht="15">
      <c r="A45" s="225">
        <v>35</v>
      </c>
      <c r="B45" s="260" t="s">
        <v>317</v>
      </c>
      <c r="C45" s="158"/>
      <c r="D45" s="209" t="str">
        <f>'[15]wp-b4 CSR'!$D46</f>
        <v>FL</v>
      </c>
      <c r="E45" s="209"/>
      <c r="F45" s="218">
        <f t="shared" si="0"/>
        <v>26550.210000000003</v>
      </c>
      <c r="G45" s="216"/>
      <c r="H45" s="218">
        <f t="shared" si="1"/>
        <v>2031</v>
      </c>
      <c r="I45" s="216"/>
      <c r="J45" s="218">
        <v>56</v>
      </c>
      <c r="K45" s="216"/>
      <c r="L45" s="218">
        <f>IF(F45&gt;8000,8000*0.0458,F45*0.0458)</f>
        <v>366.4</v>
      </c>
      <c r="M45" s="218" t="s">
        <v>21</v>
      </c>
      <c r="N45" s="218">
        <f t="shared" si="2"/>
        <v>2453.4</v>
      </c>
      <c r="O45" s="216"/>
      <c r="P45" s="218">
        <f>'wp b1'!I$13</f>
        <v>7481.8509443099274</v>
      </c>
      <c r="Q45" s="216"/>
      <c r="R45" s="218">
        <f t="shared" si="3"/>
        <v>796.50630000000001</v>
      </c>
      <c r="S45" s="216"/>
      <c r="T45" s="218">
        <f t="shared" si="4"/>
        <v>1062.0084000000002</v>
      </c>
      <c r="U45" s="216"/>
      <c r="V45" s="218">
        <f>'wp b1'!I$21</f>
        <v>453.52290556900732</v>
      </c>
      <c r="W45" s="216"/>
      <c r="X45" s="218">
        <f t="shared" si="5"/>
        <v>9793.888549878935</v>
      </c>
      <c r="Y45" s="216"/>
      <c r="Z45" s="219">
        <f>12.57*80</f>
        <v>1005.6</v>
      </c>
      <c r="AA45" s="219"/>
      <c r="AB45" s="220">
        <v>2080</v>
      </c>
      <c r="AC45" s="216"/>
      <c r="AD45" s="220">
        <f t="shared" si="6"/>
        <v>26145.600000000002</v>
      </c>
      <c r="AE45" s="216"/>
      <c r="AF45" s="221">
        <v>404.61</v>
      </c>
      <c r="AG45" s="216"/>
      <c r="AH45" s="147">
        <f t="shared" si="7"/>
        <v>26550.210000000003</v>
      </c>
      <c r="AI45" s="222"/>
      <c r="AJ45" s="223">
        <v>24685.46</v>
      </c>
      <c r="AL45" s="224">
        <v>99654</v>
      </c>
    </row>
    <row r="46" spans="1:38" ht="15">
      <c r="A46" s="217">
        <v>36</v>
      </c>
      <c r="B46" s="260" t="s">
        <v>317</v>
      </c>
      <c r="C46" s="158"/>
      <c r="D46" s="209" t="str">
        <f>'[15]wp-b4 CSR'!$D47</f>
        <v>NC</v>
      </c>
      <c r="E46" s="209"/>
      <c r="F46" s="218">
        <f t="shared" si="0"/>
        <v>25675.190000000002</v>
      </c>
      <c r="G46" s="216"/>
      <c r="H46" s="218">
        <f t="shared" si="1"/>
        <v>1964</v>
      </c>
      <c r="I46" s="216"/>
      <c r="J46" s="218">
        <v>56</v>
      </c>
      <c r="K46" s="216"/>
      <c r="L46" s="218">
        <f>IF(F46&gt;20900,20900*0.042,F46*0.042)</f>
        <v>877.80000000000007</v>
      </c>
      <c r="M46" s="218" t="s">
        <v>126</v>
      </c>
      <c r="N46" s="218">
        <f t="shared" si="2"/>
        <v>2897.8</v>
      </c>
      <c r="O46" s="216"/>
      <c r="P46" s="218">
        <f>'wp b1'!I$13</f>
        <v>7481.8509443099274</v>
      </c>
      <c r="Q46" s="216"/>
      <c r="R46" s="218">
        <f t="shared" si="3"/>
        <v>770.25570000000005</v>
      </c>
      <c r="S46" s="216"/>
      <c r="T46" s="218">
        <f t="shared" si="4"/>
        <v>1027.0076000000001</v>
      </c>
      <c r="U46" s="216"/>
      <c r="V46" s="218">
        <f>'wp b1'!I$21</f>
        <v>453.52290556900732</v>
      </c>
      <c r="W46" s="216"/>
      <c r="X46" s="218">
        <f t="shared" si="5"/>
        <v>9732.6371498789358</v>
      </c>
      <c r="Y46" s="216"/>
      <c r="Z46" s="219">
        <f>12.32*80</f>
        <v>985.6</v>
      </c>
      <c r="AA46" s="219"/>
      <c r="AB46" s="220">
        <v>2080</v>
      </c>
      <c r="AC46" s="176"/>
      <c r="AD46" s="220">
        <f t="shared" si="6"/>
        <v>25625.600000000002</v>
      </c>
      <c r="AE46" s="147"/>
      <c r="AF46" s="221">
        <v>49.59</v>
      </c>
      <c r="AG46" s="147"/>
      <c r="AH46" s="147">
        <f t="shared" si="7"/>
        <v>25675.190000000002</v>
      </c>
      <c r="AI46" s="222"/>
      <c r="AJ46" s="223">
        <v>21794.03</v>
      </c>
      <c r="AL46" s="224">
        <v>99707</v>
      </c>
    </row>
    <row r="47" spans="1:38" ht="15">
      <c r="A47" s="217">
        <v>37</v>
      </c>
      <c r="B47" s="260" t="s">
        <v>317</v>
      </c>
      <c r="C47" s="158"/>
      <c r="D47" s="209" t="str">
        <f>'[15]wp-b4 CSR'!$D48</f>
        <v>FL</v>
      </c>
      <c r="E47" s="209"/>
      <c r="F47" s="218">
        <f t="shared" si="0"/>
        <v>44803.92</v>
      </c>
      <c r="G47" s="216"/>
      <c r="H47" s="218">
        <f t="shared" si="1"/>
        <v>3427</v>
      </c>
      <c r="I47" s="216"/>
      <c r="J47" s="218">
        <v>56</v>
      </c>
      <c r="K47" s="216"/>
      <c r="L47" s="218">
        <f>IF(F47&gt;8000,8000*0.0458,F47*0.0458)</f>
        <v>366.4</v>
      </c>
      <c r="M47" s="218" t="s">
        <v>21</v>
      </c>
      <c r="N47" s="218">
        <f t="shared" si="2"/>
        <v>3849.4</v>
      </c>
      <c r="O47" s="216"/>
      <c r="P47" s="218">
        <f>'wp b1'!I$13</f>
        <v>7481.8509443099274</v>
      </c>
      <c r="Q47" s="216"/>
      <c r="R47" s="218">
        <f t="shared" si="3"/>
        <v>1344.1175999999998</v>
      </c>
      <c r="S47" s="216"/>
      <c r="T47" s="218">
        <f t="shared" si="4"/>
        <v>1792.1568</v>
      </c>
      <c r="U47" s="216"/>
      <c r="V47" s="218">
        <f>'wp b1'!I$21</f>
        <v>453.52290556900732</v>
      </c>
      <c r="W47" s="216"/>
      <c r="X47" s="218">
        <f t="shared" si="5"/>
        <v>11071.648249878936</v>
      </c>
      <c r="Y47" s="216"/>
      <c r="Z47" s="219">
        <v>1866.83</v>
      </c>
      <c r="AA47" s="219"/>
      <c r="AB47" s="220">
        <v>86.67</v>
      </c>
      <c r="AC47" s="176"/>
      <c r="AD47" s="220">
        <f t="shared" si="6"/>
        <v>44803.92</v>
      </c>
      <c r="AE47" s="176"/>
      <c r="AF47" s="221">
        <v>0</v>
      </c>
      <c r="AG47" s="176"/>
      <c r="AH47" s="147">
        <f t="shared" si="7"/>
        <v>44803.92</v>
      </c>
      <c r="AI47" s="222"/>
      <c r="AJ47" s="223">
        <v>39379.660000000003</v>
      </c>
      <c r="AL47" s="224">
        <v>98648</v>
      </c>
    </row>
    <row r="48" spans="1:38" ht="15">
      <c r="A48" s="217">
        <v>38</v>
      </c>
      <c r="B48" s="260" t="s">
        <v>317</v>
      </c>
      <c r="C48" s="158"/>
      <c r="D48" s="209" t="str">
        <f>'[15]wp-b4 CSR'!$D49</f>
        <v>FL</v>
      </c>
      <c r="E48" s="209"/>
      <c r="F48" s="218">
        <f t="shared" si="0"/>
        <v>28059.38</v>
      </c>
      <c r="G48" s="216"/>
      <c r="H48" s="218">
        <f t="shared" si="1"/>
        <v>2147</v>
      </c>
      <c r="I48" s="216"/>
      <c r="J48" s="218">
        <v>56</v>
      </c>
      <c r="K48" s="216"/>
      <c r="L48" s="218">
        <f>IF(F48&gt;8000,8000*0.0458,F48*0.0458)</f>
        <v>366.4</v>
      </c>
      <c r="M48" s="218" t="s">
        <v>21</v>
      </c>
      <c r="N48" s="218">
        <f t="shared" si="2"/>
        <v>2569.4</v>
      </c>
      <c r="O48" s="216"/>
      <c r="P48" s="218">
        <f>'wp b1'!I$13</f>
        <v>7481.8509443099274</v>
      </c>
      <c r="Q48" s="216"/>
      <c r="R48" s="218">
        <f t="shared" si="3"/>
        <v>841.78139999999996</v>
      </c>
      <c r="S48" s="216"/>
      <c r="T48" s="218">
        <f t="shared" si="4"/>
        <v>1122.3752000000002</v>
      </c>
      <c r="U48" s="216"/>
      <c r="V48" s="218">
        <f>'wp b1'!I$21</f>
        <v>453.52290556900732</v>
      </c>
      <c r="W48" s="216"/>
      <c r="X48" s="218">
        <f t="shared" si="5"/>
        <v>9899.5304498789355</v>
      </c>
      <c r="Y48" s="216"/>
      <c r="Z48" s="219">
        <f>13.01*80</f>
        <v>1040.8</v>
      </c>
      <c r="AA48" s="219"/>
      <c r="AB48" s="220">
        <v>2080</v>
      </c>
      <c r="AC48" s="176"/>
      <c r="AD48" s="220">
        <f t="shared" si="6"/>
        <v>27060.799999999999</v>
      </c>
      <c r="AE48" s="176"/>
      <c r="AF48" s="221">
        <v>998.58</v>
      </c>
      <c r="AG48" s="176"/>
      <c r="AH48" s="147">
        <f t="shared" si="7"/>
        <v>28059.38</v>
      </c>
      <c r="AI48" s="222"/>
      <c r="AJ48" s="223">
        <v>26612.400000000001</v>
      </c>
      <c r="AL48" s="224">
        <v>99651</v>
      </c>
    </row>
    <row r="49" spans="1:38" ht="15">
      <c r="A49" s="217">
        <v>39</v>
      </c>
      <c r="B49" s="260" t="s">
        <v>317</v>
      </c>
      <c r="C49" s="158"/>
      <c r="D49" s="209" t="str">
        <f>'[15]wp-b4 CSR'!$D50</f>
        <v>FL</v>
      </c>
      <c r="E49" s="209"/>
      <c r="F49" s="218">
        <f t="shared" si="0"/>
        <v>25500.799999999999</v>
      </c>
      <c r="G49" s="216"/>
      <c r="H49" s="218">
        <f t="shared" si="1"/>
        <v>1951</v>
      </c>
      <c r="I49" s="216"/>
      <c r="J49" s="218">
        <v>56</v>
      </c>
      <c r="K49" s="216"/>
      <c r="L49" s="218">
        <f>IF(F49&gt;8000,8000*0.0458,F49*0.0458)</f>
        <v>366.4</v>
      </c>
      <c r="M49" s="218" t="s">
        <v>21</v>
      </c>
      <c r="N49" s="218">
        <f t="shared" si="2"/>
        <v>2373.4</v>
      </c>
      <c r="O49" s="216"/>
      <c r="P49" s="218">
        <f>'wp b1'!I$13</f>
        <v>7481.8509443099274</v>
      </c>
      <c r="Q49" s="216"/>
      <c r="R49" s="218">
        <f t="shared" si="3"/>
        <v>765.024</v>
      </c>
      <c r="S49" s="216"/>
      <c r="T49" s="218">
        <f t="shared" si="4"/>
        <v>1020.032</v>
      </c>
      <c r="U49" s="216"/>
      <c r="V49" s="218">
        <f>'wp b1'!I$21</f>
        <v>453.52290556900732</v>
      </c>
      <c r="W49" s="216"/>
      <c r="X49" s="218">
        <f t="shared" si="5"/>
        <v>9720.429849878934</v>
      </c>
      <c r="Y49" s="216"/>
      <c r="Z49" s="219">
        <f>12.26*80</f>
        <v>980.8</v>
      </c>
      <c r="AA49" s="219"/>
      <c r="AB49" s="220">
        <v>2080</v>
      </c>
      <c r="AC49" s="216"/>
      <c r="AD49" s="220">
        <f t="shared" si="6"/>
        <v>25500.799999999999</v>
      </c>
      <c r="AE49" s="216"/>
      <c r="AF49" s="221">
        <v>0</v>
      </c>
      <c r="AG49" s="216"/>
      <c r="AH49" s="147">
        <f t="shared" si="7"/>
        <v>25500.799999999999</v>
      </c>
      <c r="AI49" s="222"/>
      <c r="AJ49" s="223">
        <v>18498.62</v>
      </c>
      <c r="AL49" s="224">
        <v>99700</v>
      </c>
    </row>
    <row r="50" spans="1:38" ht="15.75" thickBot="1">
      <c r="A50" s="217">
        <v>40</v>
      </c>
      <c r="B50" s="260" t="s">
        <v>317</v>
      </c>
      <c r="C50" s="158"/>
      <c r="D50" s="209" t="str">
        <f>'[15]wp-b4 CSR'!$D51</f>
        <v>NC</v>
      </c>
      <c r="E50" s="209"/>
      <c r="F50" s="218">
        <f t="shared" si="0"/>
        <v>25962.29</v>
      </c>
      <c r="G50" s="216"/>
      <c r="H50" s="229">
        <f t="shared" si="1"/>
        <v>1986</v>
      </c>
      <c r="I50" s="216"/>
      <c r="J50" s="229">
        <v>56</v>
      </c>
      <c r="K50" s="216"/>
      <c r="L50" s="229">
        <f>IF(F50&gt;20900,20900*0.042,F50*0.042)</f>
        <v>877.80000000000007</v>
      </c>
      <c r="M50" s="218" t="s">
        <v>126</v>
      </c>
      <c r="N50" s="229">
        <f t="shared" si="2"/>
        <v>2919.8</v>
      </c>
      <c r="O50" s="216"/>
      <c r="P50" s="229">
        <f>'wp b1'!I$13</f>
        <v>7481.8509443099274</v>
      </c>
      <c r="Q50" s="216"/>
      <c r="R50" s="229">
        <f t="shared" si="3"/>
        <v>778.86869999999999</v>
      </c>
      <c r="S50" s="216"/>
      <c r="T50" s="229">
        <f t="shared" si="4"/>
        <v>1038.4916000000001</v>
      </c>
      <c r="U50" s="216"/>
      <c r="V50" s="229">
        <f>'wp b1'!I$21</f>
        <v>453.52290556900732</v>
      </c>
      <c r="W50" s="216"/>
      <c r="X50" s="229">
        <f t="shared" si="5"/>
        <v>9752.7341498789337</v>
      </c>
      <c r="Y50" s="216"/>
      <c r="Z50" s="219">
        <f>12.38*80</f>
        <v>990.40000000000009</v>
      </c>
      <c r="AA50" s="219"/>
      <c r="AB50" s="220">
        <v>2080</v>
      </c>
      <c r="AC50" s="216"/>
      <c r="AD50" s="220">
        <f t="shared" si="6"/>
        <v>25750.400000000001</v>
      </c>
      <c r="AE50" s="216"/>
      <c r="AF50" s="221">
        <v>211.89</v>
      </c>
      <c r="AG50" s="216"/>
      <c r="AH50" s="147">
        <f t="shared" si="7"/>
        <v>25962.29</v>
      </c>
      <c r="AI50" s="222"/>
      <c r="AJ50" s="223">
        <v>24858.31</v>
      </c>
      <c r="AL50" s="224">
        <v>99694</v>
      </c>
    </row>
    <row r="51" spans="1:38" ht="13.5" thickTop="1">
      <c r="A51" s="230"/>
      <c r="B51" s="177" t="s">
        <v>7</v>
      </c>
      <c r="D51" s="172"/>
      <c r="E51" s="172"/>
      <c r="F51" s="148">
        <f>SUM(F11:F50)</f>
        <v>1341560.4599999997</v>
      </c>
      <c r="H51" s="148">
        <f>SUM(H11:H50)</f>
        <v>102628</v>
      </c>
      <c r="J51" s="148">
        <f>SUM(J11:J50)</f>
        <v>2240</v>
      </c>
      <c r="L51" s="148">
        <f>SUM(L11:L50)</f>
        <v>24298.092730000004</v>
      </c>
      <c r="N51" s="148">
        <f>SUM(N11:N50)</f>
        <v>129166.09272999996</v>
      </c>
      <c r="P51" s="148">
        <f>SUM(P11:P50)</f>
        <v>299274.0377723971</v>
      </c>
      <c r="R51" s="148">
        <f>SUM(R11:R50)</f>
        <v>40246.813799999996</v>
      </c>
      <c r="T51" s="148">
        <f>SUM(T11:T50)</f>
        <v>53662.418399999995</v>
      </c>
      <c r="V51" s="148">
        <f>SUM(V11:V50)</f>
        <v>18140.916222760283</v>
      </c>
      <c r="X51" s="148">
        <f>SUM(X11:X50)</f>
        <v>411324.18619515753</v>
      </c>
      <c r="Z51" s="219"/>
      <c r="AA51" s="219"/>
      <c r="AB51" s="220"/>
      <c r="AC51" s="216"/>
      <c r="AD51" s="220"/>
      <c r="AE51" s="216"/>
      <c r="AF51" s="221"/>
      <c r="AG51" s="216"/>
      <c r="AH51" s="147"/>
      <c r="AI51" s="216"/>
    </row>
    <row r="52" spans="1:38">
      <c r="Z52" s="160"/>
      <c r="AA52" s="160"/>
      <c r="AB52" s="160"/>
      <c r="AC52" s="160"/>
      <c r="AD52" s="160"/>
      <c r="AE52" s="160"/>
      <c r="AF52" s="160"/>
      <c r="AG52" s="160"/>
      <c r="AH52" s="160"/>
      <c r="AI52" s="160"/>
    </row>
    <row r="53" spans="1:38">
      <c r="B53" s="177" t="s">
        <v>128</v>
      </c>
      <c r="F53" s="173">
        <f>+'[5]Input Schedule'!D17</f>
        <v>2.775347522522463E-2</v>
      </c>
      <c r="G53" s="173"/>
      <c r="H53" s="173">
        <f>+F53</f>
        <v>2.775347522522463E-2</v>
      </c>
      <c r="I53" s="173"/>
      <c r="J53" s="173">
        <f>+F53</f>
        <v>2.775347522522463E-2</v>
      </c>
      <c r="K53" s="173"/>
      <c r="L53" s="173">
        <f>+F53</f>
        <v>2.775347522522463E-2</v>
      </c>
      <c r="M53" s="173"/>
      <c r="N53" s="173">
        <f>+F53</f>
        <v>2.775347522522463E-2</v>
      </c>
      <c r="O53" s="173"/>
      <c r="P53" s="173">
        <f>+F53</f>
        <v>2.775347522522463E-2</v>
      </c>
      <c r="Q53" s="173"/>
      <c r="R53" s="173">
        <f>+F53</f>
        <v>2.775347522522463E-2</v>
      </c>
      <c r="S53" s="173"/>
      <c r="T53" s="173">
        <f>+F53</f>
        <v>2.775347522522463E-2</v>
      </c>
      <c r="U53" s="173"/>
      <c r="V53" s="173">
        <f>+F53</f>
        <v>2.775347522522463E-2</v>
      </c>
      <c r="W53" s="173"/>
      <c r="X53" s="173">
        <f>+F53</f>
        <v>2.775347522522463E-2</v>
      </c>
      <c r="Z53" s="231"/>
      <c r="AA53" s="231"/>
      <c r="AB53" s="231"/>
      <c r="AC53" s="160"/>
      <c r="AD53" s="160"/>
      <c r="AE53" s="160"/>
      <c r="AF53" s="160"/>
      <c r="AG53" s="160"/>
      <c r="AH53" s="160"/>
      <c r="AI53" s="160"/>
    </row>
    <row r="54" spans="1:38">
      <c r="Z54" s="160"/>
      <c r="AA54" s="160"/>
      <c r="AB54" s="160"/>
      <c r="AC54" s="160"/>
      <c r="AD54" s="160"/>
      <c r="AE54" s="160"/>
      <c r="AF54" s="160"/>
      <c r="AG54" s="160"/>
      <c r="AH54" s="160"/>
      <c r="AI54" s="160"/>
    </row>
    <row r="55" spans="1:38" ht="13.5" thickBot="1">
      <c r="B55" s="177" t="s">
        <v>129</v>
      </c>
      <c r="F55" s="232">
        <f>F51*F53</f>
        <v>37232.964989750952</v>
      </c>
      <c r="G55" s="148"/>
      <c r="H55" s="232">
        <f t="shared" ref="H55:X55" si="8">H51*H53</f>
        <v>2848.2836554143532</v>
      </c>
      <c r="I55" s="148"/>
      <c r="J55" s="232">
        <f t="shared" si="8"/>
        <v>62.167784504503175</v>
      </c>
      <c r="K55" s="148"/>
      <c r="L55" s="232">
        <f t="shared" si="8"/>
        <v>674.35651460226586</v>
      </c>
      <c r="M55" s="148"/>
      <c r="N55" s="232">
        <f t="shared" si="8"/>
        <v>3584.8079545211212</v>
      </c>
      <c r="O55" s="148"/>
      <c r="P55" s="232">
        <f t="shared" si="8"/>
        <v>8305.8945928691628</v>
      </c>
      <c r="Q55" s="148"/>
      <c r="R55" s="232">
        <f t="shared" si="8"/>
        <v>1116.9889496925286</v>
      </c>
      <c r="S55" s="148"/>
      <c r="T55" s="232">
        <f t="shared" si="8"/>
        <v>1489.3185995900383</v>
      </c>
      <c r="U55" s="148"/>
      <c r="V55" s="232">
        <f t="shared" si="8"/>
        <v>503.4734689512531</v>
      </c>
      <c r="W55" s="148"/>
      <c r="X55" s="232">
        <f t="shared" si="8"/>
        <v>11415.675611102988</v>
      </c>
      <c r="Z55" s="160"/>
      <c r="AA55" s="160"/>
      <c r="AB55" s="160"/>
      <c r="AC55" s="160"/>
      <c r="AD55" s="160"/>
      <c r="AE55" s="160"/>
      <c r="AF55" s="160"/>
      <c r="AG55" s="160"/>
      <c r="AH55" s="160"/>
      <c r="AI55" s="160"/>
    </row>
    <row r="56" spans="1:38" ht="13.5" thickTop="1">
      <c r="F56" s="147"/>
      <c r="G56" s="148"/>
      <c r="H56" s="147"/>
      <c r="I56" s="148"/>
      <c r="J56" s="147"/>
      <c r="K56" s="148"/>
      <c r="L56" s="147"/>
      <c r="M56" s="148"/>
      <c r="N56" s="147"/>
      <c r="O56" s="148"/>
      <c r="P56" s="147"/>
      <c r="Q56" s="148"/>
      <c r="R56" s="147"/>
      <c r="S56" s="148"/>
      <c r="T56" s="147"/>
      <c r="U56" s="148"/>
      <c r="V56" s="147"/>
      <c r="W56" s="148"/>
      <c r="X56" s="147"/>
      <c r="Z56" s="160"/>
      <c r="AA56" s="160"/>
      <c r="AB56" s="160"/>
      <c r="AC56" s="160"/>
      <c r="AD56" s="160"/>
      <c r="AE56" s="160"/>
      <c r="AF56" s="160"/>
      <c r="AG56" s="160"/>
      <c r="AH56" s="160"/>
      <c r="AI56" s="160"/>
    </row>
    <row r="57" spans="1:38">
      <c r="B57" s="177" t="s">
        <v>130</v>
      </c>
      <c r="F57" s="149">
        <f>'[5]wp-q(4) Clinton trans exp'!$E$10</f>
        <v>7.8292843887453431E-2</v>
      </c>
      <c r="G57" s="148"/>
      <c r="H57" s="149">
        <f>'[5]wp-q(4) Clinton trans exp'!$E$10</f>
        <v>7.8292843887453431E-2</v>
      </c>
      <c r="I57" s="148"/>
      <c r="J57" s="149">
        <f>'[5]wp-q(4) Clinton trans exp'!$E$10</f>
        <v>7.8292843887453431E-2</v>
      </c>
      <c r="K57" s="148"/>
      <c r="L57" s="149">
        <f>'[5]wp-q(4) Clinton trans exp'!$E$10</f>
        <v>7.8292843887453431E-2</v>
      </c>
      <c r="M57" s="148"/>
      <c r="N57" s="149">
        <f>'[5]wp-q(4) Clinton trans exp'!$E$10</f>
        <v>7.8292843887453431E-2</v>
      </c>
      <c r="O57" s="148"/>
      <c r="P57" s="149">
        <f>'[5]wp-q(4) Clinton trans exp'!$E$10</f>
        <v>7.8292843887453431E-2</v>
      </c>
      <c r="Q57" s="148"/>
      <c r="R57" s="149">
        <f>'[5]wp-q(4) Clinton trans exp'!$E$10</f>
        <v>7.8292843887453431E-2</v>
      </c>
      <c r="S57" s="148"/>
      <c r="T57" s="149">
        <f>'[5]wp-q(4) Clinton trans exp'!$E$10</f>
        <v>7.8292843887453431E-2</v>
      </c>
      <c r="U57" s="148"/>
      <c r="V57" s="149">
        <f>'[5]wp-q(4) Clinton trans exp'!$E$10</f>
        <v>7.8292843887453431E-2</v>
      </c>
      <c r="W57" s="148"/>
      <c r="X57" s="149">
        <f>'[5]wp-q(4) Clinton trans exp'!$E$10</f>
        <v>7.8292843887453431E-2</v>
      </c>
      <c r="Z57" s="160"/>
      <c r="AA57" s="160"/>
      <c r="AB57" s="160"/>
      <c r="AC57" s="160"/>
      <c r="AD57" s="160"/>
      <c r="AE57" s="160"/>
      <c r="AF57" s="160"/>
      <c r="AG57" s="160"/>
      <c r="AH57" s="160"/>
      <c r="AI57" s="160"/>
    </row>
    <row r="58" spans="1:38">
      <c r="F58" s="147"/>
      <c r="G58" s="148"/>
      <c r="H58" s="147"/>
      <c r="I58" s="148"/>
      <c r="J58" s="147"/>
      <c r="K58" s="148"/>
      <c r="L58" s="147"/>
      <c r="M58" s="148"/>
      <c r="N58" s="147"/>
      <c r="O58" s="148"/>
      <c r="P58" s="147"/>
      <c r="Q58" s="148"/>
      <c r="R58" s="147"/>
      <c r="S58" s="148"/>
      <c r="T58" s="147"/>
      <c r="U58" s="148"/>
      <c r="V58" s="147"/>
      <c r="W58" s="148"/>
      <c r="X58" s="147"/>
      <c r="Z58" s="160"/>
      <c r="AA58" s="160"/>
      <c r="AB58" s="160"/>
      <c r="AC58" s="160"/>
      <c r="AD58" s="160"/>
      <c r="AE58" s="160"/>
      <c r="AF58" s="160"/>
      <c r="AG58" s="160"/>
      <c r="AH58" s="160"/>
      <c r="AI58" s="160"/>
    </row>
    <row r="59" spans="1:38" ht="13.5" thickBot="1">
      <c r="B59" s="177" t="s">
        <v>131</v>
      </c>
      <c r="F59" s="232">
        <f>F57*F55</f>
        <v>2915.0747154095902</v>
      </c>
      <c r="G59" s="148"/>
      <c r="H59" s="232">
        <f>H57*H55</f>
        <v>223.00022758054115</v>
      </c>
      <c r="I59" s="148"/>
      <c r="J59" s="232">
        <f>J57*J55</f>
        <v>4.8672926470399132</v>
      </c>
      <c r="K59" s="148"/>
      <c r="L59" s="232">
        <f>L57*L55</f>
        <v>52.797289322242413</v>
      </c>
      <c r="M59" s="148"/>
      <c r="N59" s="232">
        <f>N57*N55</f>
        <v>280.66480954982342</v>
      </c>
      <c r="O59" s="148"/>
      <c r="P59" s="232">
        <f>P57*P55</f>
        <v>650.29210870514896</v>
      </c>
      <c r="Q59" s="148"/>
      <c r="R59" s="232">
        <f>R57*R55</f>
        <v>87.452241462287716</v>
      </c>
      <c r="S59" s="148"/>
      <c r="T59" s="232">
        <f>T57*T55</f>
        <v>116.60298861638363</v>
      </c>
      <c r="U59" s="148"/>
      <c r="V59" s="232">
        <f>V57*V55</f>
        <v>39.41836970607509</v>
      </c>
      <c r="W59" s="148"/>
      <c r="X59" s="232">
        <f>X57*X55</f>
        <v>893.76570848989581</v>
      </c>
      <c r="Z59" s="160"/>
      <c r="AA59" s="160"/>
      <c r="AB59" s="160"/>
      <c r="AC59" s="160"/>
      <c r="AD59" s="160"/>
      <c r="AE59" s="160"/>
      <c r="AF59" s="160"/>
      <c r="AG59" s="160"/>
      <c r="AH59" s="160"/>
      <c r="AI59" s="160"/>
    </row>
    <row r="60" spans="1:38" ht="13.5" thickTop="1">
      <c r="F60" s="147"/>
      <c r="G60" s="148"/>
      <c r="H60" s="147"/>
      <c r="I60" s="148"/>
      <c r="J60" s="147"/>
      <c r="K60" s="148"/>
      <c r="L60" s="147"/>
      <c r="M60" s="148"/>
      <c r="N60" s="147"/>
      <c r="O60" s="148"/>
      <c r="P60" s="147"/>
      <c r="Q60" s="148"/>
      <c r="R60" s="147"/>
      <c r="S60" s="148"/>
      <c r="T60" s="147"/>
      <c r="U60" s="148"/>
      <c r="V60" s="147"/>
      <c r="W60" s="148"/>
      <c r="X60" s="147"/>
      <c r="Z60" s="160"/>
      <c r="AA60" s="160"/>
      <c r="AB60" s="160"/>
      <c r="AC60" s="160"/>
      <c r="AD60" s="160"/>
      <c r="AE60" s="160"/>
      <c r="AF60" s="160"/>
      <c r="AG60" s="160"/>
      <c r="AH60" s="160"/>
      <c r="AI60" s="160"/>
    </row>
    <row r="61" spans="1:38">
      <c r="F61" s="147"/>
      <c r="G61" s="148"/>
      <c r="H61" s="147"/>
      <c r="I61" s="148"/>
      <c r="J61" s="147"/>
      <c r="K61" s="148"/>
      <c r="L61" s="147"/>
      <c r="M61" s="148"/>
      <c r="N61" s="147"/>
      <c r="O61" s="148"/>
      <c r="P61" s="147"/>
      <c r="Q61" s="148"/>
      <c r="R61" s="147"/>
      <c r="S61" s="148"/>
      <c r="T61" s="147"/>
      <c r="U61" s="148"/>
      <c r="V61" s="147"/>
      <c r="W61" s="148"/>
      <c r="X61" s="147"/>
      <c r="Z61" s="160"/>
      <c r="AA61" s="160"/>
      <c r="AB61" s="160"/>
      <c r="AC61" s="160"/>
      <c r="AD61" s="160"/>
      <c r="AE61" s="160"/>
      <c r="AF61" s="160"/>
      <c r="AG61" s="160"/>
      <c r="AH61" s="160"/>
      <c r="AI61" s="160"/>
    </row>
    <row r="62" spans="1:38">
      <c r="Z62" s="160"/>
      <c r="AA62" s="160"/>
      <c r="AB62" s="160"/>
      <c r="AC62" s="160"/>
      <c r="AD62" s="160"/>
      <c r="AE62" s="160"/>
      <c r="AF62" s="160"/>
      <c r="AG62" s="160"/>
      <c r="AH62" s="160"/>
      <c r="AI62" s="160"/>
    </row>
    <row r="63" spans="1:38">
      <c r="B63" s="233" t="s">
        <v>21</v>
      </c>
      <c r="C63" s="177" t="s">
        <v>132</v>
      </c>
      <c r="Z63" s="160"/>
      <c r="AA63" s="160"/>
      <c r="AB63" s="160"/>
      <c r="AC63" s="160"/>
      <c r="AD63" s="160"/>
      <c r="AE63" s="160"/>
      <c r="AF63" s="160"/>
      <c r="AG63" s="160"/>
      <c r="AH63" s="160"/>
      <c r="AI63" s="160"/>
    </row>
    <row r="64" spans="1:38">
      <c r="B64" s="233" t="s">
        <v>126</v>
      </c>
      <c r="C64" s="177" t="s">
        <v>133</v>
      </c>
      <c r="Z64" s="160"/>
      <c r="AA64" s="160"/>
      <c r="AB64" s="160"/>
      <c r="AC64" s="160"/>
      <c r="AD64" s="160"/>
      <c r="AE64" s="160"/>
      <c r="AF64" s="160"/>
      <c r="AG64" s="160"/>
      <c r="AH64" s="160"/>
      <c r="AI64" s="160"/>
    </row>
    <row r="65" spans="2:24">
      <c r="B65" s="233" t="s">
        <v>127</v>
      </c>
      <c r="C65" s="177" t="s">
        <v>134</v>
      </c>
    </row>
    <row r="66" spans="2:24" ht="15">
      <c r="B66" s="233" t="s">
        <v>110</v>
      </c>
      <c r="C66" s="2" t="s">
        <v>38</v>
      </c>
    </row>
    <row r="67" spans="2:24">
      <c r="F67" s="173"/>
      <c r="H67" s="173"/>
      <c r="J67" s="173"/>
      <c r="L67" s="173"/>
      <c r="N67" s="173"/>
      <c r="P67" s="173"/>
      <c r="R67" s="173"/>
      <c r="T67" s="173"/>
      <c r="V67" s="173"/>
      <c r="X67" s="173"/>
    </row>
    <row r="69" spans="2:24">
      <c r="H69" s="148"/>
      <c r="J69" s="148"/>
      <c r="L69" s="148"/>
      <c r="N69" s="148"/>
      <c r="P69" s="148"/>
      <c r="R69" s="148"/>
      <c r="T69" s="148"/>
      <c r="V69" s="148"/>
      <c r="X69" s="148"/>
    </row>
    <row r="75" spans="2:24">
      <c r="G75" s="148"/>
      <c r="H75" s="148"/>
      <c r="I75" s="148"/>
      <c r="J75" s="148"/>
      <c r="K75" s="148"/>
      <c r="L75" s="148"/>
      <c r="M75" s="148"/>
      <c r="N75" s="148"/>
      <c r="O75" s="148"/>
      <c r="P75" s="148"/>
      <c r="Q75" s="148"/>
      <c r="R75" s="148"/>
      <c r="S75" s="148"/>
      <c r="T75" s="148"/>
      <c r="U75" s="148"/>
      <c r="V75" s="148"/>
      <c r="W75" s="148"/>
      <c r="X75" s="148"/>
    </row>
    <row r="77" spans="2:24">
      <c r="B77" s="102"/>
    </row>
    <row r="78" spans="2:24">
      <c r="B78" s="102"/>
    </row>
    <row r="79" spans="2:24">
      <c r="B79" s="102"/>
    </row>
    <row r="80" spans="2:24">
      <c r="B80" s="102"/>
    </row>
    <row r="81" spans="2:2">
      <c r="B81" s="102"/>
    </row>
    <row r="82" spans="2:2">
      <c r="B82" s="102"/>
    </row>
  </sheetData>
  <autoFilter ref="D9:D50"/>
  <pageMargins left="0.7" right="0.7" top="0.75" bottom="0.75" header="0.3" footer="0.3"/>
  <pageSetup scale="59" orientation="landscape" r:id="rId1"/>
  <colBreaks count="1" manualBreakCount="1">
    <brk id="25"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H41"/>
  <sheetViews>
    <sheetView zoomScale="85" zoomScaleNormal="85" workbookViewId="0">
      <selection activeCell="A42" sqref="A42"/>
    </sheetView>
  </sheetViews>
  <sheetFormatPr defaultColWidth="8" defaultRowHeight="15"/>
  <cols>
    <col min="1" max="1" width="21" style="247" bestFit="1" customWidth="1"/>
    <col min="2" max="2" width="26.875" style="247" customWidth="1"/>
    <col min="3" max="3" width="9.5" style="247" bestFit="1" customWidth="1"/>
    <col min="4" max="4" width="17.625" style="247" bestFit="1" customWidth="1"/>
    <col min="5" max="5" width="15.625" style="247" bestFit="1" customWidth="1"/>
    <col min="6" max="6" width="21.125" style="247" bestFit="1" customWidth="1"/>
    <col min="7" max="7" width="9.25" style="247" bestFit="1" customWidth="1"/>
    <col min="8" max="8" width="12.125" style="247" bestFit="1" customWidth="1"/>
    <col min="9" max="16384" width="8" style="247"/>
  </cols>
  <sheetData>
    <row r="1" spans="1:8">
      <c r="A1" s="245" t="s">
        <v>146</v>
      </c>
      <c r="B1" s="245" t="s">
        <v>147</v>
      </c>
      <c r="C1" s="245" t="s">
        <v>148</v>
      </c>
      <c r="D1" s="246" t="s">
        <v>149</v>
      </c>
      <c r="E1" s="245" t="s">
        <v>150</v>
      </c>
      <c r="F1" s="247" t="s">
        <v>291</v>
      </c>
      <c r="G1" s="247" t="s">
        <v>292</v>
      </c>
      <c r="H1" s="247" t="s">
        <v>293</v>
      </c>
    </row>
    <row r="2" spans="1:8">
      <c r="A2" s="260" t="s">
        <v>317</v>
      </c>
      <c r="B2" s="247" t="s">
        <v>151</v>
      </c>
      <c r="C2" s="248">
        <v>36831</v>
      </c>
      <c r="D2" s="249">
        <v>15.029999999999998</v>
      </c>
      <c r="E2" s="250">
        <v>2080</v>
      </c>
      <c r="F2" s="251" t="s">
        <v>294</v>
      </c>
      <c r="G2" s="247" t="s">
        <v>295</v>
      </c>
      <c r="H2" s="252">
        <v>40.31</v>
      </c>
    </row>
    <row r="3" spans="1:8">
      <c r="A3" s="260" t="s">
        <v>317</v>
      </c>
      <c r="B3" s="247" t="s">
        <v>152</v>
      </c>
      <c r="C3" s="248">
        <v>41278</v>
      </c>
      <c r="D3" s="249">
        <v>12.14</v>
      </c>
      <c r="E3" s="250">
        <v>2080</v>
      </c>
      <c r="F3" s="252" t="s">
        <v>294</v>
      </c>
      <c r="G3" s="245" t="s">
        <v>296</v>
      </c>
      <c r="H3" s="252">
        <v>40.08</v>
      </c>
    </row>
    <row r="4" spans="1:8">
      <c r="A4" s="260" t="s">
        <v>317</v>
      </c>
      <c r="B4" s="247" t="s">
        <v>151</v>
      </c>
      <c r="C4" s="248">
        <v>36504</v>
      </c>
      <c r="D4" s="249">
        <v>16.52</v>
      </c>
      <c r="E4" s="250">
        <v>2080</v>
      </c>
      <c r="F4" s="252" t="s">
        <v>294</v>
      </c>
      <c r="G4" s="247" t="s">
        <v>295</v>
      </c>
      <c r="H4" s="252">
        <v>40.31</v>
      </c>
    </row>
    <row r="5" spans="1:8">
      <c r="A5" s="260" t="s">
        <v>317</v>
      </c>
      <c r="B5" s="247" t="s">
        <v>151</v>
      </c>
      <c r="C5" s="248">
        <v>38103</v>
      </c>
      <c r="D5" s="249">
        <v>15.87</v>
      </c>
      <c r="E5" s="250">
        <v>2080</v>
      </c>
      <c r="F5" s="252" t="s">
        <v>294</v>
      </c>
      <c r="G5" s="247" t="s">
        <v>295</v>
      </c>
      <c r="H5" s="252">
        <v>40.31</v>
      </c>
    </row>
    <row r="6" spans="1:8">
      <c r="A6" s="260" t="s">
        <v>317</v>
      </c>
      <c r="B6" s="247" t="s">
        <v>151</v>
      </c>
      <c r="C6" s="248">
        <v>37078</v>
      </c>
      <c r="D6" s="249">
        <v>1570.75</v>
      </c>
      <c r="E6" s="247">
        <v>24</v>
      </c>
      <c r="F6" s="252" t="s">
        <v>294</v>
      </c>
      <c r="G6" s="247" t="s">
        <v>295</v>
      </c>
      <c r="H6" s="252">
        <v>40.31</v>
      </c>
    </row>
    <row r="7" spans="1:8">
      <c r="A7" s="260" t="s">
        <v>317</v>
      </c>
      <c r="B7" s="247" t="s">
        <v>153</v>
      </c>
      <c r="C7" s="248">
        <v>32608</v>
      </c>
      <c r="D7" s="249">
        <v>27.089999999999996</v>
      </c>
      <c r="E7" s="250">
        <v>2080</v>
      </c>
      <c r="F7" s="252" t="s">
        <v>294</v>
      </c>
      <c r="G7" s="247" t="s">
        <v>295</v>
      </c>
      <c r="H7" s="252">
        <v>40.31</v>
      </c>
    </row>
    <row r="8" spans="1:8">
      <c r="A8" s="260" t="s">
        <v>317</v>
      </c>
      <c r="B8" s="247" t="s">
        <v>152</v>
      </c>
      <c r="C8" s="248">
        <v>41064</v>
      </c>
      <c r="D8" s="249">
        <v>12.02</v>
      </c>
      <c r="E8" s="250">
        <v>2080</v>
      </c>
      <c r="F8" s="252" t="s">
        <v>294</v>
      </c>
      <c r="G8" s="247" t="s">
        <v>297</v>
      </c>
      <c r="H8" s="252">
        <v>40.89</v>
      </c>
    </row>
    <row r="9" spans="1:8">
      <c r="A9" s="260" t="s">
        <v>317</v>
      </c>
      <c r="B9" s="247" t="s">
        <v>154</v>
      </c>
      <c r="C9" s="248">
        <v>40596</v>
      </c>
      <c r="D9" s="249">
        <v>12.89</v>
      </c>
      <c r="E9" s="250">
        <v>2080</v>
      </c>
      <c r="F9" s="252" t="s">
        <v>294</v>
      </c>
      <c r="G9" s="247" t="s">
        <v>296</v>
      </c>
      <c r="H9" s="252">
        <v>40.08</v>
      </c>
    </row>
    <row r="10" spans="1:8">
      <c r="A10" s="260" t="s">
        <v>317</v>
      </c>
      <c r="B10" s="247" t="s">
        <v>155</v>
      </c>
      <c r="C10" s="248">
        <v>39521</v>
      </c>
      <c r="D10" s="249">
        <v>1652.3</v>
      </c>
      <c r="E10" s="247">
        <v>24</v>
      </c>
      <c r="F10" s="252" t="s">
        <v>294</v>
      </c>
      <c r="G10" s="247" t="s">
        <v>297</v>
      </c>
      <c r="H10" s="252">
        <v>40.89</v>
      </c>
    </row>
    <row r="11" spans="1:8">
      <c r="A11" s="260" t="s">
        <v>317</v>
      </c>
      <c r="B11" s="247" t="s">
        <v>152</v>
      </c>
      <c r="C11" s="248">
        <v>40805</v>
      </c>
      <c r="D11" s="249">
        <v>12.88</v>
      </c>
      <c r="E11" s="250">
        <v>2080</v>
      </c>
      <c r="F11" s="252" t="s">
        <v>294</v>
      </c>
      <c r="G11" s="247" t="s">
        <v>295</v>
      </c>
      <c r="H11" s="252">
        <v>40.31</v>
      </c>
    </row>
    <row r="12" spans="1:8">
      <c r="A12" s="260" t="s">
        <v>317</v>
      </c>
      <c r="B12" s="247" t="s">
        <v>152</v>
      </c>
      <c r="C12" s="248">
        <v>41172</v>
      </c>
      <c r="D12" s="249">
        <v>12.26</v>
      </c>
      <c r="E12" s="250">
        <v>2080</v>
      </c>
      <c r="F12" s="252" t="s">
        <v>294</v>
      </c>
      <c r="G12" s="247" t="s">
        <v>297</v>
      </c>
      <c r="H12" s="252">
        <v>40.89</v>
      </c>
    </row>
    <row r="13" spans="1:8">
      <c r="A13" s="260" t="s">
        <v>317</v>
      </c>
      <c r="B13" s="247" t="s">
        <v>154</v>
      </c>
      <c r="C13" s="248">
        <v>40294</v>
      </c>
      <c r="D13" s="249">
        <v>13.38</v>
      </c>
      <c r="E13" s="250">
        <v>2080</v>
      </c>
      <c r="F13" s="252" t="s">
        <v>294</v>
      </c>
      <c r="G13" s="247" t="s">
        <v>297</v>
      </c>
      <c r="H13" s="252">
        <v>40.89</v>
      </c>
    </row>
    <row r="14" spans="1:8">
      <c r="A14" s="260" t="s">
        <v>317</v>
      </c>
      <c r="B14" s="247" t="s">
        <v>151</v>
      </c>
      <c r="C14" s="248">
        <v>39748</v>
      </c>
      <c r="D14" s="249">
        <v>14</v>
      </c>
      <c r="E14" s="250">
        <v>2080</v>
      </c>
      <c r="F14" s="252" t="s">
        <v>294</v>
      </c>
      <c r="G14" s="247" t="s">
        <v>297</v>
      </c>
      <c r="H14" s="252">
        <v>40.89</v>
      </c>
    </row>
    <row r="15" spans="1:8">
      <c r="A15" s="260" t="s">
        <v>317</v>
      </c>
      <c r="B15" s="247" t="s">
        <v>152</v>
      </c>
      <c r="C15" s="248">
        <v>37530</v>
      </c>
      <c r="D15" s="249">
        <v>12.2</v>
      </c>
      <c r="E15" s="250">
        <v>2080</v>
      </c>
      <c r="F15" s="252" t="s">
        <v>294</v>
      </c>
      <c r="G15" s="245" t="s">
        <v>296</v>
      </c>
      <c r="H15" s="252">
        <v>40.08</v>
      </c>
    </row>
    <row r="16" spans="1:8">
      <c r="A16" s="260" t="s">
        <v>317</v>
      </c>
      <c r="B16" s="247" t="s">
        <v>154</v>
      </c>
      <c r="C16" s="248">
        <v>40343</v>
      </c>
      <c r="D16" s="249">
        <v>13.01</v>
      </c>
      <c r="E16" s="250">
        <v>2080</v>
      </c>
      <c r="F16" s="252" t="s">
        <v>294</v>
      </c>
      <c r="G16" s="247" t="s">
        <v>295</v>
      </c>
      <c r="H16" s="252">
        <v>40.31</v>
      </c>
    </row>
    <row r="17" spans="1:8">
      <c r="A17" s="260" t="s">
        <v>317</v>
      </c>
      <c r="B17" s="247" t="s">
        <v>151</v>
      </c>
      <c r="C17" s="248">
        <v>40511</v>
      </c>
      <c r="D17" s="249">
        <v>13.26</v>
      </c>
      <c r="E17" s="250">
        <v>2080</v>
      </c>
      <c r="F17" s="252" t="s">
        <v>294</v>
      </c>
      <c r="G17" s="247" t="s">
        <v>295</v>
      </c>
      <c r="H17" s="252">
        <v>40.31</v>
      </c>
    </row>
    <row r="18" spans="1:8">
      <c r="A18" s="260" t="s">
        <v>317</v>
      </c>
      <c r="B18" s="247" t="s">
        <v>152</v>
      </c>
      <c r="C18" s="248">
        <v>41064</v>
      </c>
      <c r="D18" s="249">
        <v>12.02</v>
      </c>
      <c r="E18" s="250">
        <v>2080</v>
      </c>
      <c r="F18" s="252" t="s">
        <v>294</v>
      </c>
      <c r="G18" s="247" t="s">
        <v>297</v>
      </c>
      <c r="H18" s="252">
        <v>40.89</v>
      </c>
    </row>
    <row r="19" spans="1:8">
      <c r="A19" s="260" t="s">
        <v>317</v>
      </c>
      <c r="B19" s="247" t="s">
        <v>151</v>
      </c>
      <c r="C19" s="248">
        <v>39671</v>
      </c>
      <c r="D19" s="249">
        <v>13.5</v>
      </c>
      <c r="E19" s="250">
        <v>2080</v>
      </c>
      <c r="F19" s="252" t="s">
        <v>294</v>
      </c>
      <c r="G19" s="247" t="s">
        <v>295</v>
      </c>
      <c r="H19" s="252">
        <v>40.31</v>
      </c>
    </row>
    <row r="20" spans="1:8">
      <c r="A20" s="260" t="s">
        <v>317</v>
      </c>
      <c r="B20" s="247" t="s">
        <v>152</v>
      </c>
      <c r="C20" s="248">
        <v>41080</v>
      </c>
      <c r="D20" s="249">
        <v>12.32</v>
      </c>
      <c r="E20" s="250">
        <v>2080</v>
      </c>
      <c r="F20" s="252" t="s">
        <v>294</v>
      </c>
      <c r="G20" s="247" t="s">
        <v>295</v>
      </c>
      <c r="H20" s="252">
        <v>40.31</v>
      </c>
    </row>
    <row r="21" spans="1:8">
      <c r="A21" s="260" t="s">
        <v>317</v>
      </c>
      <c r="B21" s="247" t="s">
        <v>152</v>
      </c>
      <c r="C21" s="248">
        <v>40547</v>
      </c>
      <c r="D21" s="249">
        <v>13.080000000000002</v>
      </c>
      <c r="E21" s="250">
        <v>2080</v>
      </c>
      <c r="F21" s="252" t="s">
        <v>294</v>
      </c>
      <c r="G21" s="247" t="s">
        <v>295</v>
      </c>
      <c r="H21" s="252">
        <v>40.31</v>
      </c>
    </row>
    <row r="22" spans="1:8">
      <c r="A22" s="260" t="s">
        <v>317</v>
      </c>
      <c r="B22" s="253" t="s">
        <v>156</v>
      </c>
      <c r="C22" s="254">
        <v>37110</v>
      </c>
      <c r="D22" s="249">
        <v>2012.46</v>
      </c>
      <c r="E22" s="253">
        <v>24</v>
      </c>
      <c r="F22" s="252" t="s">
        <v>298</v>
      </c>
      <c r="G22" s="247" t="s">
        <v>295</v>
      </c>
      <c r="H22" s="252">
        <v>40.31</v>
      </c>
    </row>
    <row r="23" spans="1:8">
      <c r="A23" s="260" t="s">
        <v>317</v>
      </c>
      <c r="B23" s="247" t="s">
        <v>152</v>
      </c>
      <c r="C23" s="248">
        <v>41018</v>
      </c>
      <c r="D23" s="249">
        <v>12.32</v>
      </c>
      <c r="E23" s="250">
        <v>2080</v>
      </c>
      <c r="F23" s="252" t="s">
        <v>294</v>
      </c>
      <c r="G23" s="247" t="s">
        <v>295</v>
      </c>
      <c r="H23" s="252">
        <v>40.31</v>
      </c>
    </row>
    <row r="24" spans="1:8">
      <c r="A24" s="260" t="s">
        <v>317</v>
      </c>
      <c r="B24" s="245" t="s">
        <v>157</v>
      </c>
      <c r="C24" s="248">
        <v>37991</v>
      </c>
      <c r="D24" s="249">
        <v>1483.75</v>
      </c>
      <c r="E24" s="247">
        <v>24</v>
      </c>
      <c r="F24" s="252" t="s">
        <v>294</v>
      </c>
      <c r="G24" s="247" t="s">
        <v>296</v>
      </c>
      <c r="H24" s="252">
        <v>40.08</v>
      </c>
    </row>
    <row r="25" spans="1:8">
      <c r="A25" s="260" t="s">
        <v>317</v>
      </c>
      <c r="B25" s="247" t="s">
        <v>151</v>
      </c>
      <c r="C25" s="248">
        <v>38987</v>
      </c>
      <c r="D25" s="249">
        <v>14.9</v>
      </c>
      <c r="E25" s="250">
        <v>2080</v>
      </c>
      <c r="F25" s="252" t="s">
        <v>294</v>
      </c>
      <c r="G25" s="247" t="s">
        <v>296</v>
      </c>
      <c r="H25" s="252">
        <v>40.08</v>
      </c>
    </row>
    <row r="26" spans="1:8">
      <c r="A26" s="260" t="s">
        <v>317</v>
      </c>
      <c r="B26" s="247" t="s">
        <v>152</v>
      </c>
      <c r="C26" s="248">
        <v>41323</v>
      </c>
      <c r="D26" s="249">
        <v>12.25</v>
      </c>
      <c r="E26" s="250">
        <v>2080</v>
      </c>
      <c r="F26" s="252" t="s">
        <v>299</v>
      </c>
      <c r="G26" s="245" t="s">
        <v>295</v>
      </c>
      <c r="H26" s="252">
        <v>40.31</v>
      </c>
    </row>
    <row r="27" spans="1:8">
      <c r="A27" s="260" t="s">
        <v>317</v>
      </c>
      <c r="B27" s="245" t="s">
        <v>158</v>
      </c>
      <c r="C27" s="248">
        <v>34981</v>
      </c>
      <c r="D27" s="249">
        <v>4180.78</v>
      </c>
      <c r="E27" s="247">
        <v>24</v>
      </c>
      <c r="F27" s="252" t="s">
        <v>294</v>
      </c>
      <c r="G27" s="247" t="s">
        <v>295</v>
      </c>
      <c r="H27" s="252">
        <v>68</v>
      </c>
    </row>
    <row r="28" spans="1:8">
      <c r="A28" s="260" t="s">
        <v>317</v>
      </c>
      <c r="B28" s="247" t="s">
        <v>159</v>
      </c>
      <c r="C28" s="248">
        <v>40821</v>
      </c>
      <c r="D28" s="249">
        <v>2426.67</v>
      </c>
      <c r="E28" s="247">
        <v>24</v>
      </c>
      <c r="F28" s="252" t="s">
        <v>294</v>
      </c>
      <c r="G28" s="247" t="s">
        <v>295</v>
      </c>
      <c r="H28" s="252">
        <v>40.31</v>
      </c>
    </row>
    <row r="29" spans="1:8">
      <c r="A29" s="260" t="s">
        <v>317</v>
      </c>
      <c r="B29" s="247" t="s">
        <v>160</v>
      </c>
      <c r="C29" s="248">
        <v>40219</v>
      </c>
      <c r="D29" s="249">
        <v>1923.79</v>
      </c>
      <c r="E29" s="247">
        <v>24</v>
      </c>
      <c r="F29" s="252" t="s">
        <v>294</v>
      </c>
      <c r="G29" s="247" t="s">
        <v>296</v>
      </c>
      <c r="H29" s="252">
        <v>40.08</v>
      </c>
    </row>
    <row r="30" spans="1:8">
      <c r="A30" s="260" t="s">
        <v>317</v>
      </c>
      <c r="B30" s="247" t="s">
        <v>152</v>
      </c>
      <c r="C30" s="248">
        <v>41205</v>
      </c>
      <c r="D30" s="249">
        <v>12.38</v>
      </c>
      <c r="E30" s="250">
        <v>2080</v>
      </c>
      <c r="F30" s="252" t="s">
        <v>294</v>
      </c>
      <c r="G30" s="247" t="s">
        <v>296</v>
      </c>
      <c r="H30" s="252">
        <v>40.08</v>
      </c>
    </row>
    <row r="31" spans="1:8">
      <c r="A31" s="260" t="s">
        <v>317</v>
      </c>
      <c r="B31" s="245" t="s">
        <v>161</v>
      </c>
      <c r="C31" s="248">
        <v>38110</v>
      </c>
      <c r="D31" s="249">
        <v>16.72</v>
      </c>
      <c r="E31" s="250">
        <v>2080</v>
      </c>
      <c r="F31" s="252" t="s">
        <v>294</v>
      </c>
      <c r="G31" s="247" t="s">
        <v>295</v>
      </c>
      <c r="H31" s="252">
        <v>40.31</v>
      </c>
    </row>
    <row r="32" spans="1:8">
      <c r="A32" s="260" t="s">
        <v>317</v>
      </c>
      <c r="B32" s="247" t="s">
        <v>151</v>
      </c>
      <c r="C32" s="248">
        <v>38301</v>
      </c>
      <c r="D32" s="249">
        <v>16.91</v>
      </c>
      <c r="E32" s="250">
        <v>2080</v>
      </c>
      <c r="F32" s="252" t="s">
        <v>294</v>
      </c>
      <c r="G32" s="247" t="s">
        <v>296</v>
      </c>
      <c r="H32" s="252">
        <v>40.08</v>
      </c>
    </row>
    <row r="33" spans="1:8">
      <c r="A33" s="260" t="s">
        <v>317</v>
      </c>
      <c r="B33" s="247" t="s">
        <v>152</v>
      </c>
      <c r="C33" s="248">
        <v>40821</v>
      </c>
      <c r="D33" s="249">
        <v>12.67</v>
      </c>
      <c r="E33" s="250">
        <v>2080</v>
      </c>
      <c r="F33" s="252" t="s">
        <v>294</v>
      </c>
      <c r="G33" s="247" t="s">
        <v>295</v>
      </c>
      <c r="H33" s="252">
        <v>40.31</v>
      </c>
    </row>
    <row r="34" spans="1:8">
      <c r="A34" s="260" t="s">
        <v>317</v>
      </c>
      <c r="B34" s="247" t="s">
        <v>152</v>
      </c>
      <c r="C34" s="248">
        <v>41278</v>
      </c>
      <c r="D34" s="249">
        <v>12.26</v>
      </c>
      <c r="E34" s="250">
        <v>2080</v>
      </c>
      <c r="F34" s="251" t="s">
        <v>300</v>
      </c>
      <c r="G34" s="245" t="s">
        <v>295</v>
      </c>
      <c r="H34" s="252">
        <v>40.31</v>
      </c>
    </row>
    <row r="35" spans="1:8">
      <c r="A35" s="260" t="s">
        <v>317</v>
      </c>
      <c r="B35" s="245" t="s">
        <v>157</v>
      </c>
      <c r="C35" s="248">
        <v>40042</v>
      </c>
      <c r="D35" s="249">
        <v>1399.45</v>
      </c>
      <c r="E35" s="247">
        <v>24</v>
      </c>
      <c r="F35" s="252" t="s">
        <v>294</v>
      </c>
      <c r="G35" s="247" t="s">
        <v>297</v>
      </c>
      <c r="H35" s="252">
        <v>40.89</v>
      </c>
    </row>
    <row r="36" spans="1:8">
      <c r="A36" s="260" t="s">
        <v>317</v>
      </c>
      <c r="B36" s="247" t="s">
        <v>152</v>
      </c>
      <c r="C36" s="248">
        <v>40581</v>
      </c>
      <c r="D36" s="249">
        <v>12.57</v>
      </c>
      <c r="E36" s="250">
        <v>2080</v>
      </c>
      <c r="F36" s="252" t="s">
        <v>294</v>
      </c>
      <c r="G36" s="247" t="s">
        <v>295</v>
      </c>
      <c r="H36" s="252">
        <v>40.31</v>
      </c>
    </row>
    <row r="37" spans="1:8">
      <c r="A37" s="260" t="s">
        <v>317</v>
      </c>
      <c r="B37" s="247" t="s">
        <v>152</v>
      </c>
      <c r="C37" s="248">
        <v>40833</v>
      </c>
      <c r="D37" s="249">
        <v>12.32</v>
      </c>
      <c r="E37" s="250">
        <v>2080</v>
      </c>
      <c r="F37" s="252" t="s">
        <v>294</v>
      </c>
      <c r="G37" s="247" t="s">
        <v>296</v>
      </c>
      <c r="H37" s="252">
        <v>40.08</v>
      </c>
    </row>
    <row r="38" spans="1:8">
      <c r="A38" s="260" t="s">
        <v>317</v>
      </c>
      <c r="B38" s="245" t="s">
        <v>157</v>
      </c>
      <c r="C38" s="248">
        <v>36724</v>
      </c>
      <c r="D38" s="249">
        <v>1866.83</v>
      </c>
      <c r="E38" s="247">
        <v>24</v>
      </c>
      <c r="F38" s="252" t="s">
        <v>294</v>
      </c>
      <c r="G38" s="247" t="s">
        <v>295</v>
      </c>
      <c r="H38" s="252">
        <v>40.31</v>
      </c>
    </row>
    <row r="39" spans="1:8">
      <c r="A39" s="260" t="s">
        <v>317</v>
      </c>
      <c r="B39" s="247" t="s">
        <v>152</v>
      </c>
      <c r="C39" s="248">
        <v>40567</v>
      </c>
      <c r="D39" s="249">
        <v>13.01</v>
      </c>
      <c r="E39" s="250">
        <v>2080</v>
      </c>
      <c r="F39" s="252" t="s">
        <v>294</v>
      </c>
      <c r="G39" s="247" t="s">
        <v>295</v>
      </c>
      <c r="H39" s="252">
        <v>40.31</v>
      </c>
    </row>
    <row r="40" spans="1:8">
      <c r="A40" s="260" t="s">
        <v>317</v>
      </c>
      <c r="B40" s="247" t="s">
        <v>152</v>
      </c>
      <c r="C40" s="248">
        <v>40801</v>
      </c>
      <c r="D40" s="249">
        <v>12.26</v>
      </c>
      <c r="E40" s="250">
        <v>2080</v>
      </c>
      <c r="F40" s="252" t="s">
        <v>294</v>
      </c>
      <c r="G40" s="247" t="s">
        <v>295</v>
      </c>
      <c r="H40" s="252">
        <v>40.31</v>
      </c>
    </row>
    <row r="41" spans="1:8">
      <c r="A41" s="260" t="s">
        <v>317</v>
      </c>
      <c r="B41" s="247" t="s">
        <v>152</v>
      </c>
      <c r="C41" s="248">
        <v>40792</v>
      </c>
      <c r="D41" s="249">
        <v>12.38</v>
      </c>
      <c r="E41" s="250">
        <v>2080</v>
      </c>
      <c r="F41" s="252" t="s">
        <v>301</v>
      </c>
      <c r="G41" s="247" t="s">
        <v>296</v>
      </c>
      <c r="H41" s="252">
        <v>40.08</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1"/>
  <sheetViews>
    <sheetView topLeftCell="A28" zoomScale="85" zoomScaleNormal="85" workbookViewId="0">
      <selection activeCell="A58" sqref="A58"/>
    </sheetView>
  </sheetViews>
  <sheetFormatPr defaultColWidth="8" defaultRowHeight="15"/>
  <cols>
    <col min="1" max="1" width="41.5" style="234" bestFit="1" customWidth="1"/>
    <col min="2" max="2" width="14.5" style="234" bestFit="1" customWidth="1"/>
    <col min="3" max="3" width="134.75" style="241" customWidth="1"/>
    <col min="4" max="16384" width="8" style="234"/>
  </cols>
  <sheetData>
    <row r="1" spans="1:3">
      <c r="A1" s="236" t="s">
        <v>204</v>
      </c>
      <c r="B1" s="236" t="s">
        <v>205</v>
      </c>
      <c r="C1" s="237" t="s">
        <v>206</v>
      </c>
    </row>
    <row r="2" spans="1:3">
      <c r="A2" s="236" t="s">
        <v>207</v>
      </c>
      <c r="B2" s="236" t="s">
        <v>208</v>
      </c>
      <c r="C2" s="238" t="s">
        <v>209</v>
      </c>
    </row>
    <row r="3" spans="1:3">
      <c r="A3" s="236" t="s">
        <v>210</v>
      </c>
      <c r="B3" s="236" t="s">
        <v>208</v>
      </c>
      <c r="C3" s="238" t="s">
        <v>209</v>
      </c>
    </row>
    <row r="4" spans="1:3">
      <c r="A4" s="236" t="s">
        <v>211</v>
      </c>
      <c r="B4" s="236" t="s">
        <v>208</v>
      </c>
      <c r="C4" s="237" t="s">
        <v>212</v>
      </c>
    </row>
    <row r="5" spans="1:3">
      <c r="A5" s="236" t="s">
        <v>213</v>
      </c>
      <c r="B5" s="236" t="s">
        <v>208</v>
      </c>
      <c r="C5" s="237" t="s">
        <v>212</v>
      </c>
    </row>
    <row r="6" spans="1:3">
      <c r="A6" s="236" t="s">
        <v>214</v>
      </c>
      <c r="B6" s="236" t="s">
        <v>208</v>
      </c>
      <c r="C6" s="237" t="s">
        <v>215</v>
      </c>
    </row>
    <row r="7" spans="1:3">
      <c r="A7" s="236" t="s">
        <v>216</v>
      </c>
      <c r="B7" s="236" t="s">
        <v>208</v>
      </c>
      <c r="C7" s="237" t="s">
        <v>217</v>
      </c>
    </row>
    <row r="8" spans="1:3">
      <c r="A8" s="236" t="s">
        <v>218</v>
      </c>
      <c r="B8" s="236" t="s">
        <v>208</v>
      </c>
      <c r="C8" s="237" t="s">
        <v>219</v>
      </c>
    </row>
    <row r="9" spans="1:3">
      <c r="A9" s="236" t="s">
        <v>220</v>
      </c>
      <c r="B9" s="236" t="s">
        <v>208</v>
      </c>
      <c r="C9" s="238" t="s">
        <v>221</v>
      </c>
    </row>
    <row r="10" spans="1:3">
      <c r="A10" s="236" t="s">
        <v>222</v>
      </c>
      <c r="B10" s="236" t="s">
        <v>208</v>
      </c>
      <c r="C10" s="237" t="s">
        <v>223</v>
      </c>
    </row>
    <row r="11" spans="1:3">
      <c r="A11" s="236" t="s">
        <v>224</v>
      </c>
      <c r="B11" s="236" t="s">
        <v>208</v>
      </c>
      <c r="C11" s="237" t="s">
        <v>225</v>
      </c>
    </row>
    <row r="12" spans="1:3">
      <c r="A12" s="236" t="s">
        <v>226</v>
      </c>
      <c r="B12" s="236" t="s">
        <v>208</v>
      </c>
      <c r="C12" s="238" t="s">
        <v>227</v>
      </c>
    </row>
    <row r="13" spans="1:3">
      <c r="A13" s="236" t="s">
        <v>228</v>
      </c>
      <c r="B13" s="236" t="s">
        <v>208</v>
      </c>
      <c r="C13" s="238" t="s">
        <v>229</v>
      </c>
    </row>
    <row r="14" spans="1:3">
      <c r="A14" s="236" t="s">
        <v>144</v>
      </c>
      <c r="B14" s="236" t="s">
        <v>208</v>
      </c>
      <c r="C14" s="237" t="s">
        <v>230</v>
      </c>
    </row>
    <row r="15" spans="1:3">
      <c r="A15" s="236" t="s">
        <v>143</v>
      </c>
      <c r="B15" s="236" t="s">
        <v>208</v>
      </c>
      <c r="C15" s="237" t="s">
        <v>231</v>
      </c>
    </row>
    <row r="16" spans="1:3">
      <c r="A16" s="236" t="s">
        <v>145</v>
      </c>
      <c r="B16" s="236" t="s">
        <v>208</v>
      </c>
      <c r="C16" s="237" t="s">
        <v>232</v>
      </c>
    </row>
    <row r="17" spans="1:3">
      <c r="A17" s="236" t="s">
        <v>141</v>
      </c>
      <c r="B17" s="236" t="s">
        <v>208</v>
      </c>
      <c r="C17" s="237" t="s">
        <v>233</v>
      </c>
    </row>
    <row r="18" spans="1:3">
      <c r="A18" s="236" t="s">
        <v>140</v>
      </c>
      <c r="B18" s="236" t="s">
        <v>208</v>
      </c>
      <c r="C18" s="237" t="s">
        <v>234</v>
      </c>
    </row>
    <row r="19" spans="1:3">
      <c r="A19" s="236" t="s">
        <v>235</v>
      </c>
      <c r="B19" s="236" t="s">
        <v>208</v>
      </c>
      <c r="C19" s="237" t="s">
        <v>236</v>
      </c>
    </row>
    <row r="20" spans="1:3">
      <c r="A20" s="236" t="s">
        <v>151</v>
      </c>
      <c r="B20" s="236" t="s">
        <v>237</v>
      </c>
      <c r="C20" s="238" t="s">
        <v>238</v>
      </c>
    </row>
    <row r="21" spans="1:3">
      <c r="A21" s="236" t="s">
        <v>152</v>
      </c>
      <c r="B21" s="236" t="s">
        <v>237</v>
      </c>
      <c r="C21" s="238" t="s">
        <v>239</v>
      </c>
    </row>
    <row r="22" spans="1:3">
      <c r="A22" s="236" t="s">
        <v>240</v>
      </c>
      <c r="B22" s="236" t="s">
        <v>237</v>
      </c>
      <c r="C22" s="237" t="s">
        <v>241</v>
      </c>
    </row>
    <row r="23" spans="1:3">
      <c r="A23" s="236" t="s">
        <v>242</v>
      </c>
      <c r="B23" s="236" t="s">
        <v>237</v>
      </c>
      <c r="C23" s="237" t="s">
        <v>243</v>
      </c>
    </row>
    <row r="24" spans="1:3">
      <c r="A24" s="236" t="s">
        <v>244</v>
      </c>
      <c r="B24" s="236" t="s">
        <v>237</v>
      </c>
      <c r="C24" s="238" t="s">
        <v>245</v>
      </c>
    </row>
    <row r="25" spans="1:3">
      <c r="A25" s="236" t="s">
        <v>156</v>
      </c>
      <c r="B25" s="236" t="s">
        <v>237</v>
      </c>
      <c r="C25" s="237" t="s">
        <v>246</v>
      </c>
    </row>
    <row r="26" spans="1:3">
      <c r="A26" s="234" t="s">
        <v>157</v>
      </c>
      <c r="B26" s="236" t="s">
        <v>237</v>
      </c>
      <c r="C26" s="238" t="s">
        <v>245</v>
      </c>
    </row>
    <row r="27" spans="1:3">
      <c r="A27" s="234" t="s">
        <v>158</v>
      </c>
      <c r="B27" s="236" t="s">
        <v>237</v>
      </c>
      <c r="C27" s="237" t="s">
        <v>247</v>
      </c>
    </row>
    <row r="28" spans="1:3">
      <c r="A28" s="236" t="s">
        <v>248</v>
      </c>
      <c r="B28" s="236" t="s">
        <v>237</v>
      </c>
      <c r="C28" s="237" t="s">
        <v>249</v>
      </c>
    </row>
    <row r="29" spans="1:3">
      <c r="A29" s="236" t="s">
        <v>250</v>
      </c>
      <c r="B29" s="236" t="s">
        <v>237</v>
      </c>
      <c r="C29" s="237" t="s">
        <v>251</v>
      </c>
    </row>
    <row r="30" spans="1:3">
      <c r="A30" s="234" t="s">
        <v>162</v>
      </c>
      <c r="B30" s="236" t="s">
        <v>252</v>
      </c>
      <c r="C30" s="237" t="s">
        <v>253</v>
      </c>
    </row>
    <row r="31" spans="1:3">
      <c r="A31" s="234" t="s">
        <v>163</v>
      </c>
      <c r="B31" s="236" t="s">
        <v>252</v>
      </c>
      <c r="C31" s="239" t="s">
        <v>254</v>
      </c>
    </row>
    <row r="32" spans="1:3">
      <c r="A32" s="234" t="s">
        <v>164</v>
      </c>
      <c r="B32" s="236" t="s">
        <v>252</v>
      </c>
      <c r="C32" s="240" t="s">
        <v>255</v>
      </c>
    </row>
    <row r="33" spans="1:3">
      <c r="A33" s="234" t="s">
        <v>165</v>
      </c>
      <c r="B33" s="236" t="s">
        <v>252</v>
      </c>
      <c r="C33" s="241" t="s">
        <v>256</v>
      </c>
    </row>
    <row r="34" spans="1:3">
      <c r="A34" s="234" t="s">
        <v>166</v>
      </c>
      <c r="B34" s="236" t="s">
        <v>252</v>
      </c>
      <c r="C34" s="241" t="s">
        <v>257</v>
      </c>
    </row>
    <row r="35" spans="1:3">
      <c r="A35" s="234" t="s">
        <v>167</v>
      </c>
      <c r="B35" s="236" t="s">
        <v>252</v>
      </c>
      <c r="C35" s="242" t="s">
        <v>258</v>
      </c>
    </row>
    <row r="36" spans="1:3">
      <c r="A36" s="234" t="s">
        <v>168</v>
      </c>
      <c r="B36" s="236" t="s">
        <v>252</v>
      </c>
      <c r="C36" s="239" t="s">
        <v>259</v>
      </c>
    </row>
    <row r="37" spans="1:3">
      <c r="A37" s="234" t="s">
        <v>169</v>
      </c>
      <c r="B37" s="236" t="s">
        <v>252</v>
      </c>
      <c r="C37" s="240" t="s">
        <v>260</v>
      </c>
    </row>
    <row r="38" spans="1:3">
      <c r="A38" s="234" t="s">
        <v>170</v>
      </c>
      <c r="B38" s="236" t="s">
        <v>252</v>
      </c>
      <c r="C38" s="241" t="s">
        <v>261</v>
      </c>
    </row>
    <row r="39" spans="1:3">
      <c r="A39" s="234" t="s">
        <v>171</v>
      </c>
      <c r="B39" s="236" t="s">
        <v>252</v>
      </c>
      <c r="C39" s="241" t="s">
        <v>262</v>
      </c>
    </row>
    <row r="40" spans="1:3">
      <c r="A40" s="234" t="s">
        <v>172</v>
      </c>
      <c r="B40" s="236" t="s">
        <v>252</v>
      </c>
      <c r="C40" s="240" t="s">
        <v>263</v>
      </c>
    </row>
    <row r="41" spans="1:3">
      <c r="A41" s="234" t="s">
        <v>173</v>
      </c>
      <c r="B41" s="236" t="s">
        <v>252</v>
      </c>
      <c r="C41" s="241" t="s">
        <v>264</v>
      </c>
    </row>
    <row r="42" spans="1:3">
      <c r="A42" s="234" t="s">
        <v>174</v>
      </c>
      <c r="B42" s="236" t="s">
        <v>252</v>
      </c>
      <c r="C42" s="241" t="s">
        <v>265</v>
      </c>
    </row>
    <row r="43" spans="1:3">
      <c r="A43" s="234" t="s">
        <v>175</v>
      </c>
      <c r="B43" s="236" t="s">
        <v>252</v>
      </c>
      <c r="C43" s="241" t="s">
        <v>266</v>
      </c>
    </row>
    <row r="44" spans="1:3">
      <c r="A44" s="234" t="s">
        <v>176</v>
      </c>
      <c r="B44" s="236" t="s">
        <v>252</v>
      </c>
      <c r="C44" s="241" t="s">
        <v>267</v>
      </c>
    </row>
    <row r="45" spans="1:3">
      <c r="A45" s="234" t="s">
        <v>177</v>
      </c>
      <c r="B45" s="236" t="s">
        <v>252</v>
      </c>
      <c r="C45" s="239" t="s">
        <v>268</v>
      </c>
    </row>
    <row r="46" spans="1:3">
      <c r="A46" s="234" t="s">
        <v>178</v>
      </c>
      <c r="B46" s="236" t="s">
        <v>252</v>
      </c>
      <c r="C46" s="240" t="s">
        <v>269</v>
      </c>
    </row>
    <row r="47" spans="1:3">
      <c r="A47" s="234" t="s">
        <v>179</v>
      </c>
      <c r="B47" s="236" t="s">
        <v>252</v>
      </c>
      <c r="C47" s="241" t="s">
        <v>270</v>
      </c>
    </row>
    <row r="48" spans="1:3">
      <c r="A48" s="234" t="s">
        <v>180</v>
      </c>
      <c r="B48" s="236" t="s">
        <v>252</v>
      </c>
      <c r="C48" s="240" t="s">
        <v>271</v>
      </c>
    </row>
    <row r="49" spans="1:3">
      <c r="A49" s="234" t="s">
        <v>181</v>
      </c>
      <c r="B49" s="236" t="s">
        <v>252</v>
      </c>
      <c r="C49" s="241" t="s">
        <v>272</v>
      </c>
    </row>
    <row r="50" spans="1:3">
      <c r="A50" s="234" t="s">
        <v>182</v>
      </c>
      <c r="B50" s="236" t="s">
        <v>252</v>
      </c>
      <c r="C50" s="239" t="s">
        <v>273</v>
      </c>
    </row>
    <row r="51" spans="1:3">
      <c r="A51" s="234" t="s">
        <v>183</v>
      </c>
      <c r="B51" s="236" t="s">
        <v>252</v>
      </c>
      <c r="C51" s="241" t="s">
        <v>274</v>
      </c>
    </row>
    <row r="52" spans="1:3">
      <c r="A52" s="234" t="s">
        <v>184</v>
      </c>
      <c r="B52" s="236" t="s">
        <v>252</v>
      </c>
      <c r="C52" s="243" t="s">
        <v>275</v>
      </c>
    </row>
    <row r="53" spans="1:3" ht="13.15" customHeight="1">
      <c r="A53" s="234" t="s">
        <v>185</v>
      </c>
      <c r="B53" s="236" t="s">
        <v>252</v>
      </c>
      <c r="C53" s="241" t="s">
        <v>276</v>
      </c>
    </row>
    <row r="54" spans="1:3">
      <c r="A54" s="234" t="s">
        <v>186</v>
      </c>
      <c r="B54" s="236" t="s">
        <v>252</v>
      </c>
      <c r="C54" s="240" t="s">
        <v>277</v>
      </c>
    </row>
    <row r="55" spans="1:3">
      <c r="A55" s="234" t="s">
        <v>187</v>
      </c>
      <c r="B55" s="236" t="s">
        <v>252</v>
      </c>
      <c r="C55" s="241" t="s">
        <v>278</v>
      </c>
    </row>
    <row r="56" spans="1:3">
      <c r="A56" s="234" t="s">
        <v>188</v>
      </c>
      <c r="B56" s="236" t="s">
        <v>252</v>
      </c>
      <c r="C56" s="241" t="s">
        <v>279</v>
      </c>
    </row>
    <row r="57" spans="1:3">
      <c r="A57" s="234" t="s">
        <v>189</v>
      </c>
      <c r="B57" s="236" t="s">
        <v>252</v>
      </c>
      <c r="C57" s="240" t="s">
        <v>280</v>
      </c>
    </row>
    <row r="58" spans="1:3">
      <c r="A58" s="234" t="s">
        <v>190</v>
      </c>
      <c r="B58" s="236" t="s">
        <v>252</v>
      </c>
      <c r="C58" s="244" t="s">
        <v>281</v>
      </c>
    </row>
    <row r="59" spans="1:3">
      <c r="A59" s="234" t="s">
        <v>191</v>
      </c>
      <c r="B59" s="236" t="s">
        <v>252</v>
      </c>
      <c r="C59" s="240" t="s">
        <v>282</v>
      </c>
    </row>
    <row r="60" spans="1:3">
      <c r="A60" s="234" t="s">
        <v>192</v>
      </c>
      <c r="B60" s="236" t="s">
        <v>252</v>
      </c>
      <c r="C60" s="241" t="s">
        <v>234</v>
      </c>
    </row>
    <row r="61" spans="1:3">
      <c r="A61" s="234" t="s">
        <v>193</v>
      </c>
      <c r="B61" s="236" t="s">
        <v>252</v>
      </c>
      <c r="C61" s="241" t="s">
        <v>283</v>
      </c>
    </row>
    <row r="62" spans="1:3">
      <c r="A62" s="234" t="s">
        <v>194</v>
      </c>
      <c r="B62" s="236" t="s">
        <v>252</v>
      </c>
      <c r="C62" s="240" t="s">
        <v>284</v>
      </c>
    </row>
    <row r="63" spans="1:3">
      <c r="A63" s="234" t="s">
        <v>195</v>
      </c>
      <c r="B63" s="236" t="s">
        <v>252</v>
      </c>
      <c r="C63" s="241" t="s">
        <v>256</v>
      </c>
    </row>
    <row r="64" spans="1:3">
      <c r="A64" s="234" t="s">
        <v>196</v>
      </c>
      <c r="B64" s="236" t="s">
        <v>252</v>
      </c>
      <c r="C64" s="240" t="s">
        <v>285</v>
      </c>
    </row>
    <row r="65" spans="1:3">
      <c r="A65" s="234" t="s">
        <v>197</v>
      </c>
      <c r="B65" s="236" t="s">
        <v>252</v>
      </c>
      <c r="C65" s="240" t="s">
        <v>286</v>
      </c>
    </row>
    <row r="66" spans="1:3">
      <c r="A66" s="234" t="s">
        <v>198</v>
      </c>
      <c r="B66" s="236" t="s">
        <v>252</v>
      </c>
      <c r="C66" s="241" t="s">
        <v>287</v>
      </c>
    </row>
    <row r="67" spans="1:3" s="241" customFormat="1">
      <c r="A67" s="241" t="s">
        <v>199</v>
      </c>
      <c r="B67" s="237" t="s">
        <v>252</v>
      </c>
      <c r="C67" s="241" t="s">
        <v>288</v>
      </c>
    </row>
    <row r="68" spans="1:3">
      <c r="A68" s="234" t="s">
        <v>200</v>
      </c>
      <c r="B68" s="236" t="s">
        <v>252</v>
      </c>
      <c r="C68" s="241" t="s">
        <v>289</v>
      </c>
    </row>
    <row r="69" spans="1:3">
      <c r="A69" s="234" t="s">
        <v>201</v>
      </c>
      <c r="B69" s="236" t="s">
        <v>252</v>
      </c>
      <c r="C69" s="241" t="s">
        <v>246</v>
      </c>
    </row>
    <row r="70" spans="1:3">
      <c r="A70" s="234" t="s">
        <v>202</v>
      </c>
      <c r="B70" s="236" t="s">
        <v>252</v>
      </c>
      <c r="C70" s="241" t="s">
        <v>259</v>
      </c>
    </row>
    <row r="71" spans="1:3">
      <c r="A71" s="234" t="s">
        <v>203</v>
      </c>
      <c r="B71" s="236" t="s">
        <v>252</v>
      </c>
      <c r="C71" s="241" t="s">
        <v>290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Wp b - salary</vt:lpstr>
      <vt:lpstr>wp b1</vt:lpstr>
      <vt:lpstr>Wp b2 - Captime</vt:lpstr>
      <vt:lpstr>WSC Personnel</vt:lpstr>
      <vt:lpstr>WSC Personnel Update</vt:lpstr>
      <vt:lpstr>wp b3 - CSR</vt:lpstr>
      <vt:lpstr>CSRs Update</vt:lpstr>
      <vt:lpstr>Job Titles</vt:lpstr>
      <vt:lpstr>'Wp b - salary'!Print_Area</vt:lpstr>
      <vt:lpstr>'Wp b2 - Captime'!Print_Area</vt:lpstr>
      <vt:lpstr>'wp b3 - CSR'!Print_Area</vt:lpstr>
      <vt:lpstr>'Wp b - salary'!Print_Titles</vt:lpstr>
      <vt:lpstr>'Wp b2 - Captime'!Print_Titles</vt:lpstr>
    </vt:vector>
  </TitlesOfParts>
  <Company>Utilities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dliskoff</dc:creator>
  <cp:lastModifiedBy>Todd Osterloh</cp:lastModifiedBy>
  <dcterms:created xsi:type="dcterms:W3CDTF">2013-09-04T18:58:30Z</dcterms:created>
  <dcterms:modified xsi:type="dcterms:W3CDTF">2013-10-18T20:19:30Z</dcterms:modified>
</cp:coreProperties>
</file>