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pivotTables/pivotTable5.xml" ContentType="application/vnd.openxmlformats-officedocument.spreadsheetml.pivotTable+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pivotTables/pivotTable3.xml" ContentType="application/vnd.openxmlformats-officedocument.spreadsheetml.pivotTable+xml"/>
  <Override PartName="/xl/pivotTables/pivotTable4.xml" ContentType="application/vnd.openxmlformats-officedocument.spreadsheetml.pivot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worksheets/sheet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5.xml" ContentType="application/vnd.openxmlformats-officedocument.spreadsheetml.pivotCacheRecords+xml"/>
  <Override PartName="/xl/calcChain.xml" ContentType="application/vnd.openxmlformats-officedocument.spreadsheetml.calcChain+xml"/>
  <Override PartName="/xl/worksheets/sheet19.xml" ContentType="application/vnd.openxmlformats-officedocument.spreadsheetml.worksheet+xml"/>
  <Override PartName="/xl/pivotCache/pivotCacheRecords3.xml" ContentType="application/vnd.openxmlformats-officedocument.spreadsheetml.pivotCacheRecords+xml"/>
  <Override PartName="/xl/pivotCache/pivotCacheRecords4.xml" ContentType="application/vnd.openxmlformats-officedocument.spreadsheetml.pivotCacheRecords+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90" windowWidth="21720" windowHeight="12585" tabRatio="868" activeTab="12"/>
  </bookViews>
  <sheets>
    <sheet name="LY-R1-Rev" sheetId="1" r:id="rId1"/>
    <sheet name="345 WSC - KY Pivot" sheetId="19" state="hidden" r:id="rId2"/>
    <sheet name="800 Midwest Region Pivot" sheetId="20" state="hidden" r:id="rId3"/>
    <sheet name="860 State of KY Pivot" sheetId="21" state="hidden" r:id="rId4"/>
    <sheet name="102 RVP Atl Midwest Pivot" sheetId="23" state="hidden" r:id="rId5"/>
    <sheet name="102 without RVP Pivot" sheetId="24" state="hidden" r:id="rId6"/>
    <sheet name="LY-R2" sheetId="2" r:id="rId7"/>
    <sheet name="LY-R3" sheetId="5" r:id="rId8"/>
    <sheet name="LY-R4" sheetId="17" r:id="rId9"/>
    <sheet name="LY-R4A" sheetId="18" r:id="rId10"/>
    <sheet name="LY-R5" sheetId="9" r:id="rId11"/>
    <sheet name="LY-R6-Rev" sheetId="13" r:id="rId12"/>
    <sheet name="LY-R7 New" sheetId="25" r:id="rId13"/>
    <sheet name="LY-R8 New" sheetId="11" r:id="rId14"/>
    <sheet name="ACC-3" sheetId="3" state="hidden" r:id="rId15"/>
    <sheet name="ACC-6" sheetId="6" state="hidden" r:id="rId16"/>
    <sheet name="ACC-7" sheetId="7" state="hidden" r:id="rId17"/>
    <sheet name="LYR-8" sheetId="8" state="hidden" r:id="rId18"/>
    <sheet name="ACC-10" sheetId="10" state="hidden" r:id="rId19"/>
    <sheet name="ACC-12" sheetId="12" state="hidden" r:id="rId20"/>
    <sheet name="Sch 14" sheetId="14" state="hidden" r:id="rId21"/>
  </sheets>
  <externalReferences>
    <externalReference r:id="rId22"/>
    <externalReference r:id="rId23"/>
  </externalReferences>
  <definedNames>
    <definedName name="_xlnm.Print_Area" localSheetId="18">'ACC-10'!$A$1:$F$30</definedName>
    <definedName name="_xlnm.Print_Area" localSheetId="19">'ACC-12'!$A$1:$E$35</definedName>
    <definedName name="_xlnm.Print_Area" localSheetId="14">'ACC-3'!$A$1:$E$28</definedName>
    <definedName name="_xlnm.Print_Area" localSheetId="15">'ACC-6'!$AT$1:$AZ$39</definedName>
    <definedName name="_xlnm.Print_Area" localSheetId="16">'ACC-7'!$A$1:$H$23</definedName>
    <definedName name="_xlnm.Print_Area" localSheetId="0">'LY-R1-Rev'!$A$1:$K$78</definedName>
    <definedName name="_xlnm.Print_Area" localSheetId="6">'LY-R2'!$A$1:$G$25</definedName>
    <definedName name="_xlnm.Print_Area" localSheetId="7">'LY-R3'!$A$1:$F$22</definedName>
    <definedName name="_xlnm.Print_Area" localSheetId="8">'LY-R4'!$A$1:$X$36</definedName>
    <definedName name="_xlnm.Print_Area" localSheetId="10">'LY-R5'!$A$1:$F$23</definedName>
    <definedName name="_xlnm.Print_Area" localSheetId="11">'LY-R6-Rev'!$A$1:$G$31</definedName>
    <definedName name="_xlnm.Print_Area" localSheetId="12">'LY-R7 New'!$A$1:$P$58</definedName>
    <definedName name="_xlnm.Print_Area" localSheetId="17">'LYR-8'!$A$1:$H$21</definedName>
    <definedName name="_xlnm.Print_Area" localSheetId="13">'LY-R8 New'!$A$1:$F$27</definedName>
    <definedName name="_xlnm.Print_Area" localSheetId="20">'Sch 14'!$A$1:$E$34</definedName>
  </definedNames>
  <calcPr calcId="125725"/>
  <pivotCaches>
    <pivotCache cacheId="14" r:id="rId24"/>
    <pivotCache cacheId="15" r:id="rId25"/>
    <pivotCache cacheId="16" r:id="rId26"/>
    <pivotCache cacheId="17" r:id="rId27"/>
    <pivotCache cacheId="18" r:id="rId28"/>
  </pivotCaches>
</workbook>
</file>

<file path=xl/calcChain.xml><?xml version="1.0" encoding="utf-8"?>
<calcChain xmlns="http://schemas.openxmlformats.org/spreadsheetml/2006/main">
  <c r="J69" i="25"/>
  <c r="D69" s="1"/>
  <c r="D70" s="1"/>
  <c r="D71" s="1"/>
  <c r="H47" s="1"/>
  <c r="D66"/>
  <c r="D65"/>
  <c r="D63"/>
  <c r="P55"/>
  <c r="L41"/>
  <c r="C41"/>
  <c r="J41" s="1"/>
  <c r="K41" s="1"/>
  <c r="M41" s="1"/>
  <c r="N41" s="1"/>
  <c r="L40"/>
  <c r="C40"/>
  <c r="K40" s="1"/>
  <c r="M40" s="1"/>
  <c r="L39"/>
  <c r="C39"/>
  <c r="K39" s="1"/>
  <c r="M39" s="1"/>
  <c r="L38"/>
  <c r="C38"/>
  <c r="K38" s="1"/>
  <c r="M38" s="1"/>
  <c r="L37"/>
  <c r="C37"/>
  <c r="K37" s="1"/>
  <c r="M37" s="1"/>
  <c r="L36"/>
  <c r="L35"/>
  <c r="C35"/>
  <c r="K35" s="1"/>
  <c r="M35" s="1"/>
  <c r="L34"/>
  <c r="C34"/>
  <c r="K34" s="1"/>
  <c r="M34" s="1"/>
  <c r="L33"/>
  <c r="C33"/>
  <c r="K33" s="1"/>
  <c r="M33" s="1"/>
  <c r="L32"/>
  <c r="C32"/>
  <c r="K32" s="1"/>
  <c r="M32" s="1"/>
  <c r="L31"/>
  <c r="C31"/>
  <c r="K31" s="1"/>
  <c r="M31" s="1"/>
  <c r="L30"/>
  <c r="P25"/>
  <c r="M25"/>
  <c r="M24"/>
  <c r="P24" s="1"/>
  <c r="P23"/>
  <c r="M23"/>
  <c r="M18"/>
  <c r="P16"/>
  <c r="P13"/>
  <c r="P12"/>
  <c r="M9"/>
  <c r="P18" l="1"/>
  <c r="P47"/>
  <c r="H43"/>
  <c r="H45" s="1"/>
  <c r="H49" s="1"/>
  <c r="H53" s="1"/>
  <c r="N34"/>
  <c r="N32"/>
  <c r="C30"/>
  <c r="K30" s="1"/>
  <c r="M30" s="1"/>
  <c r="N30" s="1"/>
  <c r="C36"/>
  <c r="K36" s="1"/>
  <c r="M36" s="1"/>
  <c r="N36" s="1"/>
  <c r="N31"/>
  <c r="N35"/>
  <c r="N37"/>
  <c r="N38"/>
  <c r="N40"/>
  <c r="N33"/>
  <c r="N39"/>
  <c r="P43" l="1"/>
  <c r="P45" s="1"/>
  <c r="P49" s="1"/>
  <c r="P53" s="1"/>
  <c r="P57" s="1"/>
  <c r="F34" i="1" s="1"/>
  <c r="K60" i="25"/>
  <c r="M60" s="1"/>
  <c r="S18" i="18" l="1"/>
  <c r="S17"/>
  <c r="S16"/>
  <c r="S15"/>
  <c r="S14"/>
  <c r="S13"/>
  <c r="S12"/>
  <c r="S11"/>
  <c r="S10"/>
  <c r="S9"/>
  <c r="S8"/>
  <c r="S7"/>
  <c r="S6"/>
  <c r="G23" i="24"/>
  <c r="E23"/>
  <c r="G22"/>
  <c r="E22"/>
  <c r="G21"/>
  <c r="E21"/>
  <c r="G20"/>
  <c r="E20"/>
  <c r="G19"/>
  <c r="E19"/>
  <c r="G18"/>
  <c r="E18"/>
  <c r="G17"/>
  <c r="E17"/>
  <c r="G16"/>
  <c r="E16"/>
  <c r="G15"/>
  <c r="E15"/>
  <c r="G14"/>
  <c r="E14"/>
  <c r="G13"/>
  <c r="E13"/>
  <c r="G12"/>
  <c r="E12"/>
  <c r="G11"/>
  <c r="E11"/>
  <c r="G10"/>
  <c r="E10"/>
  <c r="G9"/>
  <c r="E9"/>
  <c r="G8"/>
  <c r="E8"/>
  <c r="G7"/>
  <c r="E7"/>
  <c r="G6"/>
  <c r="E6"/>
  <c r="G5"/>
  <c r="E5"/>
  <c r="G4"/>
  <c r="E4"/>
  <c r="G3"/>
  <c r="E3"/>
  <c r="G2"/>
  <c r="E2"/>
  <c r="P18" i="18"/>
  <c r="P17"/>
  <c r="P16"/>
  <c r="P15"/>
  <c r="P14"/>
  <c r="P13"/>
  <c r="P12"/>
  <c r="P11"/>
  <c r="P10"/>
  <c r="P9"/>
  <c r="P8"/>
  <c r="P7"/>
  <c r="P6"/>
  <c r="G15" i="23"/>
  <c r="E15"/>
  <c r="G14"/>
  <c r="E14"/>
  <c r="G13"/>
  <c r="E13"/>
  <c r="G12"/>
  <c r="E12"/>
  <c r="G11"/>
  <c r="E11"/>
  <c r="G10"/>
  <c r="E10"/>
  <c r="G9"/>
  <c r="E9"/>
  <c r="G8"/>
  <c r="E8"/>
  <c r="G7"/>
  <c r="E7"/>
  <c r="G6"/>
  <c r="E6"/>
  <c r="G5"/>
  <c r="E5"/>
  <c r="G4"/>
  <c r="E4"/>
  <c r="G3"/>
  <c r="E3"/>
  <c r="G2"/>
  <c r="E2"/>
  <c r="J18" i="18"/>
  <c r="J17"/>
  <c r="J16"/>
  <c r="J15"/>
  <c r="J14"/>
  <c r="J13"/>
  <c r="J12"/>
  <c r="J11"/>
  <c r="J10"/>
  <c r="J9"/>
  <c r="J8"/>
  <c r="J7"/>
  <c r="J6"/>
  <c r="G5" i="20"/>
  <c r="E5"/>
  <c r="G4"/>
  <c r="E4"/>
  <c r="G3"/>
  <c r="E3"/>
  <c r="G2"/>
  <c r="E2"/>
  <c r="P21" i="17"/>
  <c r="P17"/>
  <c r="N20"/>
  <c r="P20" s="1"/>
  <c r="N19"/>
  <c r="P19" s="1"/>
  <c r="N18"/>
  <c r="P18" s="1"/>
  <c r="N16"/>
  <c r="P16" s="1"/>
  <c r="N15"/>
  <c r="P15" s="1"/>
  <c r="N14"/>
  <c r="P14" s="1"/>
  <c r="N13"/>
  <c r="P13" s="1"/>
  <c r="N12"/>
  <c r="P12" s="1"/>
  <c r="N11"/>
  <c r="P11" s="1"/>
  <c r="N10"/>
  <c r="P10" s="1"/>
  <c r="N9"/>
  <c r="G18" i="19"/>
  <c r="E18"/>
  <c r="G17"/>
  <c r="E17"/>
  <c r="G16"/>
  <c r="E16"/>
  <c r="G15"/>
  <c r="E15"/>
  <c r="G14"/>
  <c r="E14"/>
  <c r="G13"/>
  <c r="E13"/>
  <c r="G12"/>
  <c r="E12"/>
  <c r="G11"/>
  <c r="E11"/>
  <c r="G10"/>
  <c r="E10"/>
  <c r="G9"/>
  <c r="E9"/>
  <c r="G8"/>
  <c r="E8"/>
  <c r="G7"/>
  <c r="E7"/>
  <c r="G6"/>
  <c r="E6"/>
  <c r="G5"/>
  <c r="E5"/>
  <c r="G4"/>
  <c r="E4"/>
  <c r="G3"/>
  <c r="E3"/>
  <c r="G2"/>
  <c r="E2"/>
  <c r="D24" i="24"/>
  <c r="D16" i="23"/>
  <c r="D3" i="21"/>
  <c r="D6" i="20"/>
  <c r="D19" i="19"/>
  <c r="N23" i="17" l="1"/>
  <c r="P9"/>
  <c r="J23"/>
  <c r="H23"/>
  <c r="J21"/>
  <c r="J20"/>
  <c r="J19"/>
  <c r="J18"/>
  <c r="J17"/>
  <c r="J16"/>
  <c r="J15"/>
  <c r="J14"/>
  <c r="J13"/>
  <c r="J12"/>
  <c r="J11"/>
  <c r="J10"/>
  <c r="J9"/>
  <c r="H21"/>
  <c r="H20"/>
  <c r="H19"/>
  <c r="H18"/>
  <c r="H17"/>
  <c r="H16"/>
  <c r="H15"/>
  <c r="H14"/>
  <c r="H13"/>
  <c r="H12"/>
  <c r="H11"/>
  <c r="H10"/>
  <c r="H9"/>
  <c r="F12" i="8"/>
  <c r="P23" i="17" l="1"/>
  <c r="D15" i="3"/>
  <c r="G1" i="2"/>
  <c r="F9"/>
  <c r="F11" s="1"/>
  <c r="D13"/>
  <c r="F18" i="1" s="1"/>
  <c r="D9" i="2"/>
  <c r="D11" l="1"/>
  <c r="T10" i="17" l="1"/>
  <c r="T11"/>
  <c r="T12"/>
  <c r="T13"/>
  <c r="T14"/>
  <c r="T15"/>
  <c r="T16"/>
  <c r="T17"/>
  <c r="T18"/>
  <c r="T19"/>
  <c r="T20"/>
  <c r="T21"/>
  <c r="T9"/>
  <c r="V9" s="1"/>
  <c r="X9" s="1"/>
  <c r="F13" i="2" l="1"/>
  <c r="F25" i="17" l="1"/>
  <c r="T23"/>
  <c r="F23"/>
  <c r="F29" s="1"/>
  <c r="V21"/>
  <c r="X21" s="1"/>
  <c r="V20"/>
  <c r="X20" s="1"/>
  <c r="V19"/>
  <c r="X19" s="1"/>
  <c r="V18"/>
  <c r="X18" s="1"/>
  <c r="V17"/>
  <c r="X17" s="1"/>
  <c r="V16"/>
  <c r="X16" s="1"/>
  <c r="V15"/>
  <c r="X15" s="1"/>
  <c r="V14"/>
  <c r="X14" s="1"/>
  <c r="V13"/>
  <c r="X13" s="1"/>
  <c r="V12"/>
  <c r="X12" s="1"/>
  <c r="V11"/>
  <c r="X11" s="1"/>
  <c r="V10"/>
  <c r="X10" s="1"/>
  <c r="R23"/>
  <c r="L23" l="1"/>
  <c r="V23" l="1"/>
  <c r="X23"/>
  <c r="X29" s="1"/>
  <c r="F40" i="1" s="1"/>
  <c r="D18" i="10" l="1"/>
  <c r="AY23" i="6"/>
  <c r="AY25"/>
  <c r="AY29" s="1"/>
  <c r="F16" i="7"/>
  <c r="D16" i="14"/>
  <c r="D15" i="12"/>
  <c r="D17"/>
  <c r="D19" s="1"/>
  <c r="D21"/>
  <c r="E22" i="5"/>
  <c r="D17" i="3" l="1"/>
  <c r="D23" i="12"/>
  <c r="E11" i="9"/>
  <c r="E15" s="1"/>
  <c r="F47" i="1" s="1"/>
  <c r="D18" i="14"/>
  <c r="D20" l="1"/>
  <c r="D22" l="1"/>
  <c r="D24" l="1"/>
  <c r="D26" s="1"/>
  <c r="F21" i="13" s="1"/>
  <c r="F41" i="1" l="1"/>
  <c r="H40" l="1"/>
  <c r="K40" s="1"/>
  <c r="I29"/>
  <c r="K13" l="1"/>
  <c r="K62"/>
  <c r="K60"/>
  <c r="H61" l="1"/>
  <c r="E10" i="11" s="1"/>
  <c r="F32" i="1"/>
  <c r="K61" l="1"/>
  <c r="E11" i="5"/>
  <c r="E15" s="1"/>
  <c r="F35" i="1" s="1"/>
  <c r="F29" l="1"/>
  <c r="F15"/>
  <c r="H51"/>
  <c r="K51" s="1"/>
  <c r="H41"/>
  <c r="K41" s="1"/>
  <c r="H38"/>
  <c r="K38" s="1"/>
  <c r="H37"/>
  <c r="K37" s="1"/>
  <c r="H36"/>
  <c r="K36" s="1"/>
  <c r="H35"/>
  <c r="K35" s="1"/>
  <c r="H33"/>
  <c r="K33" s="1"/>
  <c r="H32"/>
  <c r="K32" s="1"/>
  <c r="H27"/>
  <c r="K27" s="1"/>
  <c r="H26"/>
  <c r="K26" s="1"/>
  <c r="H25"/>
  <c r="K25" s="1"/>
  <c r="H24"/>
  <c r="K24" s="1"/>
  <c r="H22"/>
  <c r="K22" s="1"/>
  <c r="H21"/>
  <c r="K21" s="1"/>
  <c r="H20"/>
  <c r="K20" s="1"/>
  <c r="H19"/>
  <c r="K19" s="1"/>
  <c r="H18"/>
  <c r="K18" s="1"/>
  <c r="H12"/>
  <c r="K12" s="1"/>
  <c r="H10"/>
  <c r="H45" l="1"/>
  <c r="K45" s="1"/>
  <c r="H15"/>
  <c r="E8" i="11" s="1"/>
  <c r="H29" i="1"/>
  <c r="K29" s="1"/>
  <c r="F39"/>
  <c r="H39" s="1"/>
  <c r="H34" l="1"/>
  <c r="F43"/>
  <c r="K34" l="1"/>
  <c r="H43"/>
  <c r="D53" l="1"/>
  <c r="D43"/>
  <c r="D29"/>
  <c r="D15"/>
  <c r="D55" l="1"/>
  <c r="D57" s="1"/>
  <c r="D63" s="1"/>
  <c r="H47"/>
  <c r="D14" i="10" l="1"/>
  <c r="D16" s="1"/>
  <c r="D20" s="1"/>
  <c r="H48" i="1" l="1"/>
  <c r="K48" l="1"/>
  <c r="E9" i="11"/>
  <c r="E11" s="1"/>
  <c r="E13" l="1"/>
  <c r="H50" i="1" l="1"/>
  <c r="E15" i="11"/>
  <c r="E17" s="1"/>
  <c r="H49" i="1" s="1"/>
  <c r="E19" i="11" l="1"/>
  <c r="F49" i="1"/>
  <c r="F13" i="13"/>
  <c r="H53" i="1"/>
  <c r="H55" s="1"/>
  <c r="F50"/>
  <c r="F12" i="13" l="1"/>
  <c r="H57" i="1"/>
  <c r="H63" s="1"/>
  <c r="F19" i="13" s="1"/>
  <c r="F53" i="1"/>
  <c r="F55" s="1"/>
  <c r="F57" s="1"/>
  <c r="F63" s="1"/>
  <c r="F14" i="13" l="1"/>
  <c r="F17" s="1"/>
  <c r="F16" l="1"/>
  <c r="F18" l="1"/>
  <c r="F20" l="1"/>
  <c r="F22" l="1"/>
  <c r="I10" i="1" l="1"/>
  <c r="I39" l="1"/>
  <c r="I15"/>
  <c r="I47"/>
  <c r="K10"/>
  <c r="K15" s="1"/>
  <c r="K47" l="1"/>
  <c r="K39"/>
  <c r="I43"/>
  <c r="I50" l="1"/>
  <c r="I49" s="1"/>
  <c r="K43"/>
  <c r="K50" l="1"/>
  <c r="K49"/>
  <c r="I53"/>
  <c r="I55" s="1"/>
  <c r="I57" s="1"/>
  <c r="I63" s="1"/>
  <c r="K53" l="1"/>
  <c r="K55" s="1"/>
  <c r="K57" s="1"/>
  <c r="K63" s="1"/>
</calcChain>
</file>

<file path=xl/sharedStrings.xml><?xml version="1.0" encoding="utf-8"?>
<sst xmlns="http://schemas.openxmlformats.org/spreadsheetml/2006/main" count="579" uniqueCount="352">
  <si>
    <t>Operating Revenues</t>
  </si>
  <si>
    <t>Service Revenues - Water</t>
  </si>
  <si>
    <t>Service Revenues - Sewer</t>
  </si>
  <si>
    <t>Uncollectible Accounts</t>
  </si>
  <si>
    <t>Miscellaneous Revenues</t>
  </si>
  <si>
    <t>Total Operating Revenues</t>
  </si>
  <si>
    <t>Maintenance Expenses</t>
  </si>
  <si>
    <t>Purchase Water/Sewer</t>
  </si>
  <si>
    <t>Purchased Power</t>
  </si>
  <si>
    <t>Maintenance and Repair</t>
  </si>
  <si>
    <t>Maintenance testing</t>
  </si>
  <si>
    <t>Meter Reading</t>
  </si>
  <si>
    <t>Chemicals</t>
  </si>
  <si>
    <t>Transportation</t>
  </si>
  <si>
    <t>Operating Exp. Charged to Plant</t>
  </si>
  <si>
    <t>Outside Services - Other</t>
  </si>
  <si>
    <t>Total</t>
  </si>
  <si>
    <t>General Expenses</t>
  </si>
  <si>
    <t>Salaries and Wages</t>
  </si>
  <si>
    <t>Office Supplies &amp; Other Office Exp.</t>
  </si>
  <si>
    <t>Regulatory Commission Exp.</t>
  </si>
  <si>
    <t>Pension &amp; Other Benefits</t>
  </si>
  <si>
    <t>Rent</t>
  </si>
  <si>
    <t>Insurance</t>
  </si>
  <si>
    <t>Office Utilities</t>
  </si>
  <si>
    <t>Miscellaneous</t>
  </si>
  <si>
    <t>Depreciation</t>
  </si>
  <si>
    <t>Amortization of PAA</t>
  </si>
  <si>
    <t>Taxes Other Than Income</t>
  </si>
  <si>
    <t>Income Taxes - Federal</t>
  </si>
  <si>
    <t>Income Taxes - State</t>
  </si>
  <si>
    <t>Amortization of CIAC</t>
  </si>
  <si>
    <t>Total Operating Expenses</t>
  </si>
  <si>
    <t>Net Operating Income</t>
  </si>
  <si>
    <t>Other Income</t>
  </si>
  <si>
    <t>Interest During Construction</t>
  </si>
  <si>
    <t>Net Income</t>
  </si>
  <si>
    <t>Water Service Corporation of Kentucky</t>
  </si>
  <si>
    <t>Case No. 2013 - 00237</t>
  </si>
  <si>
    <t>Test Year 12/31/2012</t>
  </si>
  <si>
    <t>Interest on Debt</t>
  </si>
  <si>
    <t>Expense Reduction Related to Clinton Sewer Ops</t>
  </si>
  <si>
    <t>Charitable Contributions</t>
  </si>
  <si>
    <t>Operating Expenses</t>
  </si>
  <si>
    <t>Less: State and Federal Income Taxes</t>
  </si>
  <si>
    <t>Operating Expenses Net of Income Taxes</t>
  </si>
  <si>
    <t>Divide by Operating Ratio</t>
  </si>
  <si>
    <t>Revenue to Cover Operating Ratio</t>
  </si>
  <si>
    <t>Less: Operating Expenses Net of Income Taxes</t>
  </si>
  <si>
    <t>Net Operating Income After Income Taxes</t>
  </si>
  <si>
    <t>Multiplied by Gross Up Factor</t>
  </si>
  <si>
    <t>Recommended Adjustment</t>
  </si>
  <si>
    <t>Pro Forma</t>
  </si>
  <si>
    <t>Adjustment</t>
  </si>
  <si>
    <t>Company Claim</t>
  </si>
  <si>
    <t>Bad Debt Expense</t>
  </si>
  <si>
    <t>Cost of Project Phoenix</t>
  </si>
  <si>
    <t>Interest Expense</t>
  </si>
  <si>
    <t>Taxable Income</t>
  </si>
  <si>
    <t>State Taxes @ 6%</t>
  </si>
  <si>
    <t>Federal Taxable Income</t>
  </si>
  <si>
    <t>Federal Taxes @ 34%</t>
  </si>
  <si>
    <t>Total Income Taxes</t>
  </si>
  <si>
    <t>Revenue</t>
  </si>
  <si>
    <t>WSCK</t>
  </si>
  <si>
    <t>Present Rates</t>
  </si>
  <si>
    <t>Proposed</t>
  </si>
  <si>
    <t>(A)</t>
  </si>
  <si>
    <t>(A) Bad Debt Expenses transferred from revenue reduction to expense increase.</t>
  </si>
  <si>
    <t>Sources:</t>
  </si>
  <si>
    <t>(B)</t>
  </si>
  <si>
    <t>Revenue Requirement Summary</t>
  </si>
  <si>
    <t>Maintenance</t>
  </si>
  <si>
    <t>General</t>
  </si>
  <si>
    <t>Expenses</t>
  </si>
  <si>
    <t>Payroll Tax Expense</t>
  </si>
  <si>
    <t>Salary and Wage Expense Adjustment</t>
  </si>
  <si>
    <t>FICA Tax Rate</t>
  </si>
  <si>
    <t>Payroll Tax Adjustment</t>
  </si>
  <si>
    <t>(B) Company Filing, w/p [b].</t>
  </si>
  <si>
    <t>(C)</t>
  </si>
  <si>
    <t>Regulatory Commission Expense</t>
  </si>
  <si>
    <t>(D)</t>
  </si>
  <si>
    <t>Pension and Other Benefits</t>
  </si>
  <si>
    <t>Pension and Other Benefits Adjustment</t>
  </si>
  <si>
    <t>(E)</t>
  </si>
  <si>
    <t xml:space="preserve">Depreciation Expense </t>
  </si>
  <si>
    <t>(A) Testimony of Mr. Baryenbruch, page 6.</t>
  </si>
  <si>
    <t>(B) Company Filing, w/p [p-4].</t>
  </si>
  <si>
    <t>(F)</t>
  </si>
  <si>
    <t>(G)</t>
  </si>
  <si>
    <t>Expense Reduction Relating to Clinton Operations</t>
  </si>
  <si>
    <t>Income Tax Expenses</t>
  </si>
  <si>
    <t>Pro Forma Revenue Present Rates</t>
  </si>
  <si>
    <t>Pro Forma Expenses</t>
  </si>
  <si>
    <t>Pro Forma Interest Expense</t>
  </si>
  <si>
    <t>(B) Reflects statutory income tax rate, per Company Filing, w/p [g ].</t>
  </si>
  <si>
    <t>(I)</t>
  </si>
  <si>
    <t>Weighted Cost of Debt</t>
  </si>
  <si>
    <t>Interest Expense Adjustment</t>
  </si>
  <si>
    <t>Allocation to WSCK (%)</t>
  </si>
  <si>
    <t>Allocation to WSCK ($)</t>
  </si>
  <si>
    <t xml:space="preserve">      at cost of 6.6%.</t>
  </si>
  <si>
    <t>Accumulated Depreciation</t>
  </si>
  <si>
    <t>Percent Not Depreciated</t>
  </si>
  <si>
    <t xml:space="preserve">(D) Company Filing, w/p [h-1].  Reflects 52.44% debt </t>
  </si>
  <si>
    <t>(C) Derived from Company Filing, w/p [p-4].</t>
  </si>
  <si>
    <t>Required Revenue Increase</t>
  </si>
  <si>
    <t>Service Company - Allocated Expenses</t>
  </si>
  <si>
    <t>(J)</t>
  </si>
  <si>
    <t>Allocated Expenses:</t>
  </si>
  <si>
    <t>Subtotal</t>
  </si>
  <si>
    <t>(A) Company Filing, Workpapers "Linked TB".</t>
  </si>
  <si>
    <t>Total Adjustment</t>
  </si>
  <si>
    <t>(B) Company Filing, w/p [b].  Includes salaries, payroll taxes,</t>
  </si>
  <si>
    <t xml:space="preserve">     and related benefits.</t>
  </si>
  <si>
    <t>Miscellaneous Adjustments</t>
  </si>
  <si>
    <t>Total Recommended Adjustments</t>
  </si>
  <si>
    <t>(A) Company Filing, Workpaper "Linked TB", Account 5735.</t>
  </si>
  <si>
    <t>(B) Company Filing, Workpaper "Linked TB", Account 5795.</t>
  </si>
  <si>
    <t>Adjustment for Salary Increase</t>
  </si>
  <si>
    <t>(A) Company Filing, w/p [b-2].</t>
  </si>
  <si>
    <t>Operating Expense Charged to Plant</t>
  </si>
  <si>
    <t>Schedule ACC-7</t>
  </si>
  <si>
    <t>Schedule ACC-12</t>
  </si>
  <si>
    <t>(B) Reflects Commission's 88% Operating Ratio Methodology.</t>
  </si>
  <si>
    <t>Schedule ACC-6</t>
  </si>
  <si>
    <t>Revenue Multiplier</t>
  </si>
  <si>
    <t>Uncollectible Costs</t>
  </si>
  <si>
    <t>Regulatory Assessment</t>
  </si>
  <si>
    <t>State Taxable Income</t>
  </si>
  <si>
    <t>State Income Taxes @ 6%</t>
  </si>
  <si>
    <t>Federal Income Taxes @ 34%</t>
  </si>
  <si>
    <t>Operating Income</t>
  </si>
  <si>
    <t>(A) Company Filing, Workpaper [a].</t>
  </si>
  <si>
    <t>(B) Rate per response to AG 2-4.</t>
  </si>
  <si>
    <t>Current Net Operating Income After Income Taxes</t>
  </si>
  <si>
    <t>Net Operating Income Adjustment</t>
  </si>
  <si>
    <t>Schedule ACC-10</t>
  </si>
  <si>
    <t>Schedule ACC-8</t>
  </si>
  <si>
    <t>Margin @15%</t>
  </si>
  <si>
    <t>Pro Forma Clinton Costs</t>
  </si>
  <si>
    <t>(C) Company Filing, Schedule B, page 1.</t>
  </si>
  <si>
    <t>(A) Response to Staff 2-2.</t>
  </si>
  <si>
    <t xml:space="preserve">(B) Reflects terms of the contract provided in response </t>
  </si>
  <si>
    <t xml:space="preserve">      to Staff 3-6.</t>
  </si>
  <si>
    <t xml:space="preserve">(A) Company Filing, Schedule B, page 1 and w/p [b]. </t>
  </si>
  <si>
    <t>Schedule ACC-14</t>
  </si>
  <si>
    <t>(C) Company Filing, w/p [b-2].</t>
  </si>
  <si>
    <t>Memberships</t>
  </si>
  <si>
    <t>Penalties/Fines</t>
  </si>
  <si>
    <t>Other Misc. Expenses</t>
  </si>
  <si>
    <t>Holiday Events/Picnics</t>
  </si>
  <si>
    <t>Public Subscriptions/Tapes</t>
  </si>
  <si>
    <t>Employment Finder Fees</t>
  </si>
  <si>
    <t>Temporary Employees - Clerical</t>
  </si>
  <si>
    <t>Travel - Lodging</t>
  </si>
  <si>
    <t>Travel - Transportation</t>
  </si>
  <si>
    <t>Travel - Airfare</t>
  </si>
  <si>
    <t>Travel - Meals</t>
  </si>
  <si>
    <t>Travel - Entertainment</t>
  </si>
  <si>
    <t>Travel - Other</t>
  </si>
  <si>
    <t>Corporate Labor, Payroll Taxes, Employee Benefits</t>
  </si>
  <si>
    <t>Corporate Costs Charged to Plant</t>
  </si>
  <si>
    <t>Maintenance Expenses (Operator  Costs)</t>
  </si>
  <si>
    <t>General Expenses (CSR Costs)</t>
  </si>
  <si>
    <t>Total 401K Contribution Rate</t>
  </si>
  <si>
    <t>Advertising Costs</t>
  </si>
  <si>
    <t>Test Year Actual Clinton Revenues</t>
  </si>
  <si>
    <t>Appendix B</t>
  </si>
  <si>
    <t>[A]</t>
  </si>
  <si>
    <t>[B]</t>
  </si>
  <si>
    <t>[C]</t>
  </si>
  <si>
    <t>[D]</t>
  </si>
  <si>
    <t>[E]</t>
  </si>
  <si>
    <t>[F]</t>
  </si>
  <si>
    <t>[G]</t>
  </si>
  <si>
    <t>Direct Expenses (AA General Ledger)</t>
  </si>
  <si>
    <t>Indirect/Allocated Expenses (UA Ledger)</t>
  </si>
  <si>
    <t>[A] From AG Schedule ACC-6, Column (A)</t>
  </si>
  <si>
    <t>(B) 38,883 - (38,883/1.03) - Erroneous extra salary increase for Operations Employee 11</t>
  </si>
  <si>
    <t>345 WSC - KY</t>
  </si>
  <si>
    <t>[1]</t>
  </si>
  <si>
    <t>800 Midwest Region</t>
  </si>
  <si>
    <t>860 State of KY</t>
  </si>
  <si>
    <t>102 RVP SE/South/West</t>
  </si>
  <si>
    <t>102 RVP Atl/Midwest</t>
  </si>
  <si>
    <t>102 without RVP</t>
  </si>
  <si>
    <t>800 Midwest Cost Center</t>
  </si>
  <si>
    <t>860 State of Ky Cost Center</t>
  </si>
  <si>
    <t>102 RVP Cost Center</t>
  </si>
  <si>
    <t>102 UI Cost Center</t>
  </si>
  <si>
    <t>Allocated to WSC of KY</t>
  </si>
  <si>
    <t>Account Number</t>
  </si>
  <si>
    <t>Account Description</t>
  </si>
  <si>
    <t>Schedule LY-R6A</t>
  </si>
  <si>
    <t>Removed by AG in Schedule ACC-6</t>
  </si>
  <si>
    <t>Total Cost Center already removed in wp-r</t>
  </si>
  <si>
    <t>Removal of Expenses by AG - Schedule ACC-6, Column (A)</t>
  </si>
  <si>
    <t>Total Allocated Expenses already removed, referenced in w/p r and AG DR 2-7</t>
  </si>
  <si>
    <t>[1] Per ERC</t>
  </si>
  <si>
    <t>Appendix A</t>
  </si>
  <si>
    <t>Rebuttal</t>
  </si>
  <si>
    <t>Per Company Filing</t>
  </si>
  <si>
    <t>Rebuttal position pro forma salaries</t>
  </si>
  <si>
    <t xml:space="preserve">      General Expenses including CSRs and Corporate costs.</t>
  </si>
  <si>
    <t>Schedule LY-R2</t>
  </si>
  <si>
    <t>Corporate Costs</t>
  </si>
  <si>
    <t>Total Operating expense charged to plant</t>
  </si>
  <si>
    <t>(B) No adjustment necessary.</t>
  </si>
  <si>
    <t>DO NOT INCLUDE</t>
  </si>
  <si>
    <t>Company Rebuttal Salary and Wage Expense Adjustment</t>
  </si>
  <si>
    <t>Total Adjustment per AG</t>
  </si>
  <si>
    <t>Company Rebuttal Adjustment</t>
  </si>
  <si>
    <t xml:space="preserve">(to remove double counting of AG </t>
  </si>
  <si>
    <t>adjustment and include corporate costs)</t>
  </si>
  <si>
    <t>Company Filing Depreciation Expense</t>
  </si>
  <si>
    <t>(C) Schedule ACC-14.</t>
  </si>
  <si>
    <t>Revenue Adjustment (Increase)</t>
  </si>
  <si>
    <t>(A) Schedule LY-R2</t>
  </si>
  <si>
    <t>(B) Schedule LY-R2</t>
  </si>
  <si>
    <t>(D) Schedule LY-R3</t>
  </si>
  <si>
    <t>(A) Schedule LY-R2.</t>
  </si>
  <si>
    <t>(E) Schedule LY-R4</t>
  </si>
  <si>
    <t>(H)</t>
  </si>
  <si>
    <t>Schedule LY-R3</t>
  </si>
  <si>
    <t>(E) Ref LY-R4A</t>
  </si>
  <si>
    <t>Schedule LY-R4</t>
  </si>
  <si>
    <t>Cost Center</t>
  </si>
  <si>
    <t>ERC %</t>
  </si>
  <si>
    <t>Schedule LY-R5</t>
  </si>
  <si>
    <t>Total Direct Expenses already removed, referenced in w/p r and AG DR 2-7</t>
  </si>
  <si>
    <t>[H]</t>
  </si>
  <si>
    <t>[I]</t>
  </si>
  <si>
    <t>[J]</t>
  </si>
  <si>
    <t>Total [C] + [F]</t>
  </si>
  <si>
    <t>Difference [A] - [B]</t>
  </si>
  <si>
    <t>Row Labels</t>
  </si>
  <si>
    <t>LVL7</t>
  </si>
  <si>
    <t>Sum of NET</t>
  </si>
  <si>
    <t>LICENSE FEES</t>
  </si>
  <si>
    <t>TRAINING EXPENSE</t>
  </si>
  <si>
    <t>OTHER MISC EXPENSE</t>
  </si>
  <si>
    <t>CLEANING SUPPLIES</t>
  </si>
  <si>
    <t>HOLIDAY EVENTS/PICNICS</t>
  </si>
  <si>
    <t>OFFICE SUPPLY STORES</t>
  </si>
  <si>
    <t>SHIPPING CHARGES</t>
  </si>
  <si>
    <t>OTHER OFFICE EXPENSES</t>
  </si>
  <si>
    <t>TRAVEL LODGING</t>
  </si>
  <si>
    <t>TRAVEL AIRFARE</t>
  </si>
  <si>
    <t>TRAVEL TRANSPORTATION</t>
  </si>
  <si>
    <t>TRAVEL MEALS</t>
  </si>
  <si>
    <t>TRAVEL OTHER</t>
  </si>
  <si>
    <t>FUEL</t>
  </si>
  <si>
    <t>AUTO REPAIR/TIRES</t>
  </si>
  <si>
    <t>WATER-MAINT SUPPLIES</t>
  </si>
  <si>
    <t>UNIFORMS</t>
  </si>
  <si>
    <t>Grand Total</t>
  </si>
  <si>
    <t>ADVERTISING/MARKETING</t>
  </si>
  <si>
    <t>MEMBERSHIPS</t>
  </si>
  <si>
    <t>OFFICE TELECOM</t>
  </si>
  <si>
    <t>COMMUNICATION EXPENSE</t>
  </si>
  <si>
    <t>HEALTH COSTS &amp; OTHER</t>
  </si>
  <si>
    <t>HEALTH INS REIMBURSEMENTS</t>
  </si>
  <si>
    <t>OTHER EMP PENSION/BENEFITS</t>
  </si>
  <si>
    <t>COMPUTER SUPPLIES</t>
  </si>
  <si>
    <t>KITCHEN SUPPLIES</t>
  </si>
  <si>
    <t>PRINTING/BLUEPRINTS</t>
  </si>
  <si>
    <t>TRAVEL ENTERTAINMENT</t>
  </si>
  <si>
    <t>Revised Direct AA amount to be removed = [D] -[E]</t>
  </si>
  <si>
    <t>Revised Allocated UA amount to be removed = [G] -[H]</t>
  </si>
  <si>
    <t>Revised Total = [F] + [I]</t>
  </si>
  <si>
    <t>Schedule LY-R1 Revised</t>
  </si>
  <si>
    <t>(K)</t>
  </si>
  <si>
    <t>Actual as of 3/31/2014</t>
  </si>
  <si>
    <t>Estimated Amount to Complete</t>
  </si>
  <si>
    <t>Actual &amp; Estimated Cost to Complete</t>
  </si>
  <si>
    <t>Legal Fees</t>
  </si>
  <si>
    <t>Consulting fees</t>
  </si>
  <si>
    <t>AUS</t>
  </si>
  <si>
    <t>Bayrenbruch</t>
  </si>
  <si>
    <t>Customer Notices:</t>
  </si>
  <si>
    <t>Fed Ex, mailings, postage, and miscellaneous costs</t>
  </si>
  <si>
    <t># of Trips/</t>
  </si>
  <si>
    <t>Personnel</t>
  </si>
  <si>
    <t>Cost</t>
  </si>
  <si>
    <t>Nights</t>
  </si>
  <si>
    <t>Travel</t>
  </si>
  <si>
    <t>Airfare</t>
  </si>
  <si>
    <t>Hotel/Meals</t>
  </si>
  <si>
    <t>Rental Car</t>
  </si>
  <si>
    <t>Revised</t>
  </si>
  <si>
    <t>Water Service Personnel</t>
  </si>
  <si>
    <t>Estimated</t>
  </si>
  <si>
    <t>Remaining</t>
  </si>
  <si>
    <t>Current</t>
  </si>
  <si>
    <t>Actual and</t>
  </si>
  <si>
    <t>hours</t>
  </si>
  <si>
    <t>rate</t>
  </si>
  <si>
    <t>$</t>
  </si>
  <si>
    <t>Total Hours</t>
  </si>
  <si>
    <t>Hours</t>
  </si>
  <si>
    <t>Rate</t>
  </si>
  <si>
    <t>Daniel, Carl</t>
  </si>
  <si>
    <t>Feathergill, Adam K</t>
  </si>
  <si>
    <t>Guttormsen, Robert A</t>
  </si>
  <si>
    <t>Haas, Bruce T.</t>
  </si>
  <si>
    <t>Leonard, James R.</t>
  </si>
  <si>
    <t>Liskoff, David</t>
  </si>
  <si>
    <t>Lubertozzi, Steven M.</t>
  </si>
  <si>
    <t>Lupton, Helen C.</t>
  </si>
  <si>
    <t>Neyzelman, Dimitry</t>
  </si>
  <si>
    <t>Valrie, LaWanda N.</t>
  </si>
  <si>
    <t>Vaughn, Stephen R.</t>
  </si>
  <si>
    <t>Yap Jr., Lowell M.</t>
  </si>
  <si>
    <t>Total Cost of current case</t>
  </si>
  <si>
    <t>Unamortized Rate Case Expense</t>
  </si>
  <si>
    <t>Total Rate Case expense</t>
  </si>
  <si>
    <t>Amortized over 3 years</t>
  </si>
  <si>
    <t>Amortization Expense per Rebuttal</t>
  </si>
  <si>
    <t>Per Company's Original Filing</t>
  </si>
  <si>
    <t>Water</t>
  </si>
  <si>
    <t>Sewer</t>
  </si>
  <si>
    <t>Total Granted</t>
  </si>
  <si>
    <t>Amort period</t>
  </si>
  <si>
    <t>Annual exp</t>
  </si>
  <si>
    <t>Monthly amort</t>
  </si>
  <si>
    <t>Amortization start</t>
  </si>
  <si>
    <t>Amortization end</t>
  </si>
  <si>
    <t>Filed</t>
  </si>
  <si>
    <t>Effective</t>
  </si>
  <si>
    <t>Accumulated Amort months</t>
  </si>
  <si>
    <t>Amortized</t>
  </si>
  <si>
    <t>Unamortized</t>
  </si>
  <si>
    <t>Newspaper Publications</t>
  </si>
  <si>
    <t>Rebuttal Adjustment</t>
  </si>
  <si>
    <t>(F) Schedule ACC-7</t>
  </si>
  <si>
    <t>(C) Schedule LY-R7 [NEW SCHEDULE]</t>
  </si>
  <si>
    <t>(L)</t>
  </si>
  <si>
    <t>(G) Schedule LY-R5</t>
  </si>
  <si>
    <t>Schedule LY-R7</t>
  </si>
  <si>
    <t>(I) Schedule LY-R8 [NEW SCHEDULE]</t>
  </si>
  <si>
    <t>Schedule LY-R8</t>
  </si>
  <si>
    <t>(A) Schedule LY-R1-Revised</t>
  </si>
  <si>
    <t>Schedule LY-R6 Revised</t>
  </si>
  <si>
    <t>(A) Schedule LY-R1 Revised</t>
  </si>
  <si>
    <t>(J) Schedule LY-R6 Revised</t>
  </si>
  <si>
    <t>(K) Adjustment not necessary since Company is not accepting AG adjustment to remove 3% salary increase.</t>
  </si>
  <si>
    <t>(M) Adjustment not necessary since Company is not accepting AG adjustment related to Project Phoenix costs.</t>
  </si>
  <si>
    <t>(M)</t>
  </si>
  <si>
    <t>(L) Adjustment not necessary since Company is not accepting AG adjustment related to Project Phoenix costs. In order to expedite this case, the Company is reverting back to original position using composite rates.</t>
  </si>
  <si>
    <t>(H) Adjustment not necessary since Company is not accepting AG adjustment related to Clinton Sewer Operations. The Commission accepted this methodology in Case No. 2010-00476.</t>
  </si>
</sst>
</file>

<file path=xl/styles.xml><?xml version="1.0" encoding="utf-8"?>
<styleSheet xmlns="http://schemas.openxmlformats.org/spreadsheetml/2006/main">
  <numFmts count="27">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0_);\(0\)"/>
    <numFmt numFmtId="168" formatCode="0.00000"/>
    <numFmt numFmtId="169" formatCode="#."/>
    <numFmt numFmtId="170" formatCode="0.000000"/>
    <numFmt numFmtId="171" formatCode="#,##0.000000"/>
    <numFmt numFmtId="172" formatCode="#########"/>
    <numFmt numFmtId="173" formatCode="##"/>
    <numFmt numFmtId="174" formatCode="0.0%"/>
    <numFmt numFmtId="175" formatCode="mm/dd/yy"/>
    <numFmt numFmtId="176" formatCode="mm/yy"/>
    <numFmt numFmtId="177" formatCode="_([$€-2]* #,##0.00_);_([$€-2]* \(#,##0.00\);_([$€-2]* &quot;-&quot;??_)"/>
    <numFmt numFmtId="178" formatCode="[$-409]mmm\-yy;@"/>
    <numFmt numFmtId="179" formatCode="[$-409]mmmm\-yy;@"/>
    <numFmt numFmtId="180" formatCode="&quot;$&quot;#,##0.00"/>
    <numFmt numFmtId="181" formatCode="#,##0\ ;\(#,##0\)"/>
    <numFmt numFmtId="182" formatCode="#,##0.00\ ;\(#,##0.00\)"/>
    <numFmt numFmtId="183" formatCode="_(&quot;$&quot;* #,##0.00_);_(&quot;$&quot;* \(#,##0.00\);_(&quot;$&quot;* &quot;-&quot;_);_(@_)"/>
    <numFmt numFmtId="184" formatCode="0.000"/>
    <numFmt numFmtId="185" formatCode="#,##0.0000_);\(#,##0.0000\)"/>
  </numFmts>
  <fonts count="42">
    <font>
      <sz val="11"/>
      <color theme="1"/>
      <name val="Calibri"/>
      <family val="2"/>
      <scheme val="minor"/>
    </font>
    <font>
      <sz val="11"/>
      <color theme="1"/>
      <name val="Calibri"/>
      <family val="2"/>
      <scheme val="minor"/>
    </font>
    <font>
      <sz val="12"/>
      <color theme="1"/>
      <name val="Calibri"/>
      <family val="2"/>
      <scheme val="minor"/>
    </font>
    <font>
      <u/>
      <sz val="12"/>
      <color theme="1"/>
      <name val="Calibri"/>
      <family val="2"/>
      <scheme val="minor"/>
    </font>
    <font>
      <b/>
      <u val="doubleAccounting"/>
      <sz val="12"/>
      <color theme="1"/>
      <name val="Calibri"/>
      <family val="2"/>
      <scheme val="minor"/>
    </font>
    <font>
      <b/>
      <sz val="12"/>
      <color theme="1"/>
      <name val="Calibri"/>
      <family val="2"/>
      <scheme val="minor"/>
    </font>
    <font>
      <b/>
      <u val="double"/>
      <sz val="12"/>
      <color theme="1"/>
      <name val="Calibri"/>
      <family val="2"/>
      <scheme val="minor"/>
    </font>
    <font>
      <sz val="12"/>
      <color theme="1"/>
      <name val="Times New Roman"/>
      <family val="1"/>
    </font>
    <font>
      <sz val="12"/>
      <name val="Arial"/>
      <family val="2"/>
    </font>
    <font>
      <sz val="10"/>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Geneva"/>
    </font>
    <font>
      <sz val="10"/>
      <name val="Courier"/>
      <family val="3"/>
    </font>
    <font>
      <sz val="12"/>
      <name val="Times New Roman"/>
      <family val="1"/>
    </font>
    <font>
      <sz val="10"/>
      <name val="Arial"/>
      <family val="2"/>
    </font>
    <font>
      <sz val="10"/>
      <name val="Book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5"/>
      <color indexed="12"/>
      <name val="Times New Roman"/>
      <family val="1"/>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name val="Geneva"/>
      <family val="2"/>
    </font>
    <font>
      <sz val="11"/>
      <color theme="1"/>
      <name val="Arial"/>
      <family val="2"/>
    </font>
    <font>
      <sz val="10"/>
      <color theme="1"/>
      <name val="Arial"/>
      <family val="2"/>
    </font>
    <font>
      <sz val="11"/>
      <name val="Times New Roman"/>
      <family val="1"/>
    </font>
    <font>
      <b/>
      <sz val="11"/>
      <name val="Times New Roman"/>
      <family val="1"/>
    </font>
    <font>
      <sz val="10"/>
      <name val="Book Antiqua"/>
      <family val="1"/>
    </font>
    <font>
      <sz val="10"/>
      <name val="Times New Roman"/>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right/>
      <top/>
      <bottom style="double">
        <color indexed="64"/>
      </bottom>
      <diagonal/>
    </border>
  </borders>
  <cellStyleXfs count="41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172" fontId="9" fillId="0" borderId="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2" applyNumberFormat="0" applyAlignment="0" applyProtection="0"/>
    <xf numFmtId="0" fontId="13" fillId="20" borderId="2" applyNumberFormat="0" applyAlignment="0" applyProtection="0"/>
    <xf numFmtId="0" fontId="13" fillId="20" borderId="2" applyNumberFormat="0" applyAlignment="0" applyProtection="0"/>
    <xf numFmtId="0" fontId="14" fillId="21" borderId="3" applyNumberFormat="0" applyAlignment="0" applyProtection="0"/>
    <xf numFmtId="0" fontId="14" fillId="21" borderId="3" applyNumberFormat="0" applyAlignment="0" applyProtection="0"/>
    <xf numFmtId="0" fontId="14" fillId="21" borderId="3" applyNumberFormat="0" applyAlignment="0" applyProtection="0"/>
    <xf numFmtId="173" fontId="15" fillId="0" borderId="0" applyFont="0"/>
    <xf numFmtId="37" fontId="8" fillId="0" borderId="0"/>
    <xf numFmtId="37" fontId="8" fillId="0" borderId="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37" fontId="8" fillId="0" borderId="0"/>
    <xf numFmtId="37" fontId="8" fillId="0" borderId="0"/>
    <xf numFmtId="44" fontId="18" fillId="0" borderId="0" applyFont="0" applyFill="0" applyBorder="0" applyAlignment="0" applyProtection="0"/>
    <xf numFmtId="44" fontId="17" fillId="0" borderId="0" applyFont="0" applyFill="0" applyBorder="0" applyAlignment="0" applyProtection="0"/>
    <xf numFmtId="174" fontId="8" fillId="0" borderId="0"/>
    <xf numFmtId="175" fontId="8" fillId="0" borderId="0"/>
    <xf numFmtId="175" fontId="8" fillId="0" borderId="0"/>
    <xf numFmtId="44" fontId="16" fillId="0" borderId="0" applyFont="0" applyFill="0" applyBorder="0" applyAlignment="0" applyProtection="0"/>
    <xf numFmtId="14" fontId="15" fillId="0" borderId="0"/>
    <xf numFmtId="176" fontId="9" fillId="0" borderId="0" applyFont="0" applyAlignment="0"/>
    <xf numFmtId="177" fontId="16" fillId="0" borderId="0" applyFont="0" applyFill="0" applyBorder="0" applyAlignment="0" applyProtection="0"/>
    <xf numFmtId="177" fontId="16"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0" borderId="0">
      <alignment horizontal="right"/>
    </xf>
    <xf numFmtId="0" fontId="8" fillId="0" borderId="0">
      <alignment horizontal="right"/>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49" fontId="8" fillId="0" borderId="0">
      <alignment horizontal="center"/>
    </xf>
    <xf numFmtId="49" fontId="8" fillId="0" borderId="0">
      <alignment horizontal="center"/>
    </xf>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16" fillId="0" borderId="0"/>
    <xf numFmtId="0" fontId="16" fillId="0" borderId="0"/>
    <xf numFmtId="178"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9" fillId="0" borderId="0"/>
    <xf numFmtId="0" fontId="16" fillId="0" borderId="0"/>
    <xf numFmtId="0" fontId="18" fillId="0" borderId="0"/>
    <xf numFmtId="0" fontId="16" fillId="0" borderId="0"/>
    <xf numFmtId="0" fontId="16" fillId="0" borderId="0"/>
    <xf numFmtId="179" fontId="16" fillId="0" borderId="0"/>
    <xf numFmtId="179"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8" fillId="0" borderId="0"/>
    <xf numFmtId="0" fontId="10" fillId="0" borderId="0"/>
    <xf numFmtId="0" fontId="10" fillId="0" borderId="0"/>
    <xf numFmtId="178" fontId="1" fillId="0" borderId="0"/>
    <xf numFmtId="178" fontId="16" fillId="0" borderId="0"/>
    <xf numFmtId="0" fontId="18" fillId="0" borderId="0"/>
    <xf numFmtId="177" fontId="10" fillId="0" borderId="0"/>
    <xf numFmtId="177" fontId="10"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 fillId="0" borderId="0"/>
    <xf numFmtId="0" fontId="8" fillId="0" borderId="0"/>
    <xf numFmtId="179" fontId="16" fillId="0" borderId="0"/>
    <xf numFmtId="179" fontId="16" fillId="0" borderId="0"/>
    <xf numFmtId="179" fontId="16" fillId="0" borderId="0"/>
    <xf numFmtId="179" fontId="16" fillId="0" borderId="0"/>
    <xf numFmtId="0" fontId="8" fillId="0" borderId="0"/>
    <xf numFmtId="0" fontId="16" fillId="0" borderId="0"/>
    <xf numFmtId="0" fontId="17"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0" fillId="0" borderId="0"/>
    <xf numFmtId="0" fontId="16"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1"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23" borderId="8" applyNumberFormat="0" applyFont="0" applyAlignment="0" applyProtection="0"/>
    <xf numFmtId="0" fontId="10" fillId="23" borderId="8" applyNumberFormat="0" applyFont="0" applyAlignment="0" applyProtection="0"/>
    <xf numFmtId="0" fontId="10" fillId="23" borderId="8" applyNumberFormat="0" applyFont="0" applyAlignment="0" applyProtection="0"/>
    <xf numFmtId="0" fontId="18" fillId="23" borderId="8" applyNumberFormat="0" applyFont="0" applyAlignment="0" applyProtection="0"/>
    <xf numFmtId="0" fontId="30" fillId="20" borderId="9" applyNumberFormat="0" applyAlignment="0" applyProtection="0"/>
    <xf numFmtId="0" fontId="30" fillId="20" borderId="9" applyNumberFormat="0" applyAlignment="0" applyProtection="0"/>
    <xf numFmtId="0" fontId="30" fillId="20" borderId="9" applyNumberFormat="0" applyAlignment="0" applyProtection="0"/>
    <xf numFmtId="9" fontId="16"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172" fontId="9" fillId="0" borderId="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2" applyNumberFormat="0" applyAlignment="0" applyProtection="0"/>
    <xf numFmtId="0" fontId="13" fillId="20" borderId="2" applyNumberFormat="0" applyAlignment="0" applyProtection="0"/>
    <xf numFmtId="0" fontId="14" fillId="21" borderId="3" applyNumberFormat="0" applyAlignment="0" applyProtection="0"/>
    <xf numFmtId="0" fontId="14" fillId="21" borderId="3" applyNumberFormat="0" applyAlignment="0" applyProtection="0"/>
    <xf numFmtId="43" fontId="34" fillId="0" borderId="0" applyFont="0" applyFill="0" applyBorder="0" applyAlignment="0" applyProtection="0">
      <alignment vertical="top"/>
    </xf>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1" fillId="4" borderId="0" applyNumberFormat="0" applyBorder="0" applyAlignment="0" applyProtection="0"/>
    <xf numFmtId="0" fontId="22" fillId="0" borderId="4"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6" fillId="7" borderId="2" applyNumberFormat="0" applyAlignment="0" applyProtection="0"/>
    <xf numFmtId="0" fontId="26" fillId="7" borderId="2" applyNumberFormat="0" applyAlignment="0" applyProtection="0"/>
    <xf numFmtId="0" fontId="27" fillId="0" borderId="7" applyNumberFormat="0" applyFill="0" applyAlignment="0" applyProtection="0"/>
    <xf numFmtId="0" fontId="27" fillId="0" borderId="7" applyNumberFormat="0" applyFill="0" applyAlignment="0" applyProtection="0"/>
    <xf numFmtId="0" fontId="28" fillId="22" borderId="0" applyNumberFormat="0" applyBorder="0" applyAlignment="0" applyProtection="0"/>
    <xf numFmtId="0" fontId="28" fillId="22" borderId="0" applyNumberFormat="0" applyBorder="0" applyAlignment="0" applyProtection="0"/>
    <xf numFmtId="179" fontId="36" fillId="0" borderId="0"/>
    <xf numFmtId="179" fontId="18" fillId="0" borderId="0"/>
    <xf numFmtId="179" fontId="18" fillId="0" borderId="0"/>
    <xf numFmtId="0" fontId="37" fillId="0" borderId="0"/>
    <xf numFmtId="0" fontId="1" fillId="0" borderId="0"/>
    <xf numFmtId="0" fontId="1" fillId="0" borderId="0"/>
    <xf numFmtId="178" fontId="1" fillId="0" borderId="0"/>
    <xf numFmtId="179" fontId="1" fillId="0" borderId="0"/>
    <xf numFmtId="0" fontId="10" fillId="23" borderId="8" applyNumberFormat="0" applyFont="0" applyAlignment="0" applyProtection="0"/>
    <xf numFmtId="0" fontId="10" fillId="23" borderId="8" applyNumberFormat="0" applyFont="0" applyAlignment="0" applyProtection="0"/>
    <xf numFmtId="0" fontId="10" fillId="23" borderId="8" applyNumberFormat="0" applyFont="0" applyAlignment="0" applyProtection="0"/>
    <xf numFmtId="0" fontId="10" fillId="23" borderId="8" applyNumberFormat="0" applyFont="0" applyAlignment="0" applyProtection="0"/>
    <xf numFmtId="0" fontId="10" fillId="23" borderId="8" applyNumberFormat="0" applyFont="0" applyAlignment="0" applyProtection="0"/>
    <xf numFmtId="0" fontId="10" fillId="23" borderId="8" applyNumberFormat="0" applyFont="0" applyAlignment="0" applyProtection="0"/>
    <xf numFmtId="0" fontId="30" fillId="20" borderId="9" applyNumberFormat="0" applyAlignment="0" applyProtection="0"/>
    <xf numFmtId="0" fontId="30" fillId="20" borderId="9" applyNumberFormat="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2" fillId="0" borderId="1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5" fillId="0" borderId="0"/>
    <xf numFmtId="0" fontId="41" fillId="0" borderId="0"/>
    <xf numFmtId="43" fontId="18" fillId="0" borderId="0" applyFont="0" applyFill="0" applyBorder="0" applyAlignment="0" applyProtection="0"/>
  </cellStyleXfs>
  <cellXfs count="201">
    <xf numFmtId="0" fontId="0" fillId="0" borderId="0" xfId="0"/>
    <xf numFmtId="0" fontId="2" fillId="0" borderId="0" xfId="0" applyFont="1"/>
    <xf numFmtId="164" fontId="2" fillId="0" borderId="0" xfId="1" applyNumberFormat="1" applyFont="1"/>
    <xf numFmtId="164" fontId="3" fillId="0" borderId="0" xfId="1" applyNumberFormat="1" applyFont="1"/>
    <xf numFmtId="0" fontId="2" fillId="0" borderId="0" xfId="0" applyFont="1" applyAlignment="1">
      <alignment horizontal="center"/>
    </xf>
    <xf numFmtId="0" fontId="0" fillId="0" borderId="0" xfId="0" applyAlignment="1">
      <alignment horizontal="center"/>
    </xf>
    <xf numFmtId="164" fontId="2" fillId="0" borderId="0" xfId="1" applyNumberFormat="1" applyFont="1" applyBorder="1"/>
    <xf numFmtId="164" fontId="2" fillId="0" borderId="1" xfId="1" applyNumberFormat="1" applyFont="1" applyBorder="1"/>
    <xf numFmtId="5" fontId="0" fillId="0" borderId="0" xfId="0" applyNumberFormat="1"/>
    <xf numFmtId="3" fontId="0" fillId="0" borderId="0" xfId="0" applyNumberFormat="1" applyAlignment="1">
      <alignment horizontal="center"/>
    </xf>
    <xf numFmtId="0" fontId="5" fillId="0" borderId="0" xfId="0" applyFont="1"/>
    <xf numFmtId="5" fontId="6" fillId="0" borderId="0" xfId="1" applyNumberFormat="1" applyFont="1"/>
    <xf numFmtId="5" fontId="0" fillId="0" borderId="0" xfId="0" applyNumberFormat="1" applyAlignment="1">
      <alignment horizontal="center"/>
    </xf>
    <xf numFmtId="164" fontId="3" fillId="0" borderId="0" xfId="1" applyNumberFormat="1" applyFont="1" applyAlignment="1">
      <alignment horizontal="center"/>
    </xf>
    <xf numFmtId="166" fontId="0" fillId="0" borderId="0" xfId="0" applyNumberFormat="1"/>
    <xf numFmtId="10" fontId="0" fillId="0" borderId="0" xfId="0" applyNumberFormat="1" applyAlignment="1">
      <alignment horizontal="center"/>
    </xf>
    <xf numFmtId="166" fontId="0" fillId="0" borderId="0" xfId="0" applyNumberFormat="1" applyAlignment="1">
      <alignment horizontal="center"/>
    </xf>
    <xf numFmtId="164" fontId="2" fillId="0" borderId="0" xfId="1" applyNumberFormat="1" applyFont="1" applyAlignment="1">
      <alignment horizontal="center"/>
    </xf>
    <xf numFmtId="164" fontId="0" fillId="0" borderId="0" xfId="0" applyNumberFormat="1" applyBorder="1"/>
    <xf numFmtId="164" fontId="2" fillId="0" borderId="0" xfId="1" applyNumberFormat="1" applyFont="1" applyAlignment="1">
      <alignment horizontal="left"/>
    </xf>
    <xf numFmtId="169" fontId="0" fillId="0" borderId="0" xfId="0" applyNumberFormat="1"/>
    <xf numFmtId="169" fontId="2" fillId="0" borderId="0" xfId="1" applyNumberFormat="1" applyFont="1" applyAlignment="1">
      <alignment horizontal="right"/>
    </xf>
    <xf numFmtId="0" fontId="0" fillId="0" borderId="0" xfId="0" applyBorder="1" applyAlignment="1">
      <alignment horizontal="center"/>
    </xf>
    <xf numFmtId="3" fontId="0" fillId="0" borderId="0" xfId="0" applyNumberFormat="1" applyBorder="1" applyAlignment="1">
      <alignment horizontal="center"/>
    </xf>
    <xf numFmtId="0" fontId="2" fillId="0" borderId="0" xfId="0" applyFont="1" applyAlignment="1">
      <alignment horizontal="left"/>
    </xf>
    <xf numFmtId="0" fontId="2" fillId="0" borderId="0" xfId="0" applyFont="1" applyAlignment="1"/>
    <xf numFmtId="169" fontId="2" fillId="0" borderId="0" xfId="0" applyNumberFormat="1" applyFont="1"/>
    <xf numFmtId="0" fontId="3" fillId="0" borderId="0" xfId="0" applyFont="1" applyAlignment="1">
      <alignment horizontal="center"/>
    </xf>
    <xf numFmtId="164" fontId="2" fillId="0" borderId="0" xfId="0" applyNumberFormat="1" applyFont="1"/>
    <xf numFmtId="5" fontId="2" fillId="0" borderId="0" xfId="0" applyNumberFormat="1" applyFont="1"/>
    <xf numFmtId="164" fontId="2" fillId="0" borderId="0" xfId="0" applyNumberFormat="1" applyFont="1" applyAlignment="1">
      <alignment horizontal="center"/>
    </xf>
    <xf numFmtId="5" fontId="4" fillId="0" borderId="0" xfId="0" applyNumberFormat="1" applyFont="1"/>
    <xf numFmtId="164" fontId="2" fillId="0" borderId="1" xfId="0" applyNumberFormat="1" applyFont="1" applyBorder="1"/>
    <xf numFmtId="37" fontId="2" fillId="0" borderId="1" xfId="0" applyNumberFormat="1" applyFont="1" applyBorder="1"/>
    <xf numFmtId="3" fontId="2" fillId="0" borderId="0" xfId="0" applyNumberFormat="1" applyFont="1"/>
    <xf numFmtId="3" fontId="2" fillId="0" borderId="0" xfId="0" applyNumberFormat="1" applyFont="1" applyAlignment="1">
      <alignment horizontal="center"/>
    </xf>
    <xf numFmtId="5" fontId="2" fillId="0" borderId="0" xfId="0" applyNumberFormat="1" applyFont="1" applyAlignment="1">
      <alignment horizontal="center"/>
    </xf>
    <xf numFmtId="169" fontId="2" fillId="0" borderId="0" xfId="0" applyNumberFormat="1" applyFont="1" applyAlignment="1">
      <alignment horizontal="right"/>
    </xf>
    <xf numFmtId="164" fontId="2" fillId="0" borderId="0" xfId="0" applyNumberFormat="1" applyFont="1" applyAlignment="1">
      <alignment horizontal="left"/>
    </xf>
    <xf numFmtId="5" fontId="2" fillId="0" borderId="0" xfId="0" applyNumberFormat="1" applyFont="1" applyAlignment="1"/>
    <xf numFmtId="164" fontId="2" fillId="0" borderId="1" xfId="0" applyNumberFormat="1" applyFont="1" applyBorder="1" applyAlignment="1"/>
    <xf numFmtId="164" fontId="2" fillId="0" borderId="0" xfId="0" applyNumberFormat="1" applyFont="1" applyAlignment="1"/>
    <xf numFmtId="164" fontId="3" fillId="0" borderId="0" xfId="0" applyNumberFormat="1" applyFont="1" applyAlignment="1">
      <alignment horizontal="center"/>
    </xf>
    <xf numFmtId="5" fontId="6" fillId="0" borderId="0" xfId="0" applyNumberFormat="1" applyFont="1" applyAlignment="1"/>
    <xf numFmtId="5" fontId="6" fillId="0" borderId="0" xfId="0" applyNumberFormat="1" applyFont="1"/>
    <xf numFmtId="10" fontId="2" fillId="0" borderId="1" xfId="0" applyNumberFormat="1" applyFont="1" applyBorder="1"/>
    <xf numFmtId="1" fontId="2" fillId="0" borderId="0" xfId="0" applyNumberFormat="1" applyFont="1" applyBorder="1"/>
    <xf numFmtId="3" fontId="2" fillId="0" borderId="0" xfId="0" applyNumberFormat="1" applyFont="1" applyBorder="1"/>
    <xf numFmtId="1" fontId="2" fillId="0" borderId="0" xfId="0" applyNumberFormat="1" applyFont="1"/>
    <xf numFmtId="166" fontId="2" fillId="0" borderId="0" xfId="0" applyNumberFormat="1" applyFont="1"/>
    <xf numFmtId="0" fontId="2" fillId="0" borderId="0" xfId="0" applyFont="1" applyBorder="1"/>
    <xf numFmtId="164" fontId="2" fillId="0" borderId="0" xfId="0" applyNumberFormat="1" applyFont="1" applyBorder="1"/>
    <xf numFmtId="10" fontId="2" fillId="0" borderId="0" xfId="0" applyNumberFormat="1" applyFont="1"/>
    <xf numFmtId="3" fontId="2" fillId="0" borderId="1" xfId="0" applyNumberFormat="1" applyFont="1" applyBorder="1"/>
    <xf numFmtId="37" fontId="2" fillId="0" borderId="0" xfId="0" applyNumberFormat="1" applyFont="1" applyBorder="1"/>
    <xf numFmtId="166" fontId="6" fillId="0" borderId="0" xfId="0" applyNumberFormat="1" applyFont="1"/>
    <xf numFmtId="169" fontId="2" fillId="0" borderId="0" xfId="0" applyNumberFormat="1" applyFont="1" applyBorder="1"/>
    <xf numFmtId="1" fontId="2" fillId="0" borderId="1" xfId="0" applyNumberFormat="1" applyFont="1" applyBorder="1"/>
    <xf numFmtId="10" fontId="2" fillId="0" borderId="0" xfId="0" applyNumberFormat="1" applyFont="1" applyAlignment="1">
      <alignment horizontal="center"/>
    </xf>
    <xf numFmtId="166" fontId="2" fillId="0" borderId="0" xfId="0" applyNumberFormat="1" applyFont="1" applyAlignment="1">
      <alignment horizontal="center"/>
    </xf>
    <xf numFmtId="10" fontId="2" fillId="0" borderId="0" xfId="0" applyNumberFormat="1" applyFont="1" applyBorder="1"/>
    <xf numFmtId="164" fontId="2" fillId="0" borderId="0" xfId="0" applyNumberFormat="1" applyFont="1" applyAlignment="1">
      <alignment horizontal="right"/>
    </xf>
    <xf numFmtId="169" fontId="2" fillId="0" borderId="0" xfId="0" applyNumberFormat="1" applyFont="1" applyAlignment="1">
      <alignment horizontal="center"/>
    </xf>
    <xf numFmtId="5" fontId="2" fillId="0" borderId="0" xfId="0" applyNumberFormat="1" applyFont="1" applyAlignment="1">
      <alignment horizontal="left"/>
    </xf>
    <xf numFmtId="10" fontId="2" fillId="0" borderId="0" xfId="0" applyNumberFormat="1" applyFont="1" applyAlignment="1">
      <alignment horizontal="left"/>
    </xf>
    <xf numFmtId="166" fontId="2" fillId="0" borderId="0" xfId="0" applyNumberFormat="1" applyFont="1" applyAlignment="1">
      <alignment horizontal="left"/>
    </xf>
    <xf numFmtId="0" fontId="2" fillId="0" borderId="0" xfId="0" applyFont="1" applyAlignment="1">
      <alignment horizontal="right"/>
    </xf>
    <xf numFmtId="5" fontId="2" fillId="0" borderId="0" xfId="0" applyNumberFormat="1" applyFont="1" applyAlignment="1">
      <alignment horizontal="right"/>
    </xf>
    <xf numFmtId="10" fontId="2" fillId="0" borderId="1" xfId="0" applyNumberFormat="1" applyFont="1" applyBorder="1" applyAlignment="1">
      <alignment horizontal="right"/>
    </xf>
    <xf numFmtId="166" fontId="2" fillId="0" borderId="0" xfId="0" applyNumberFormat="1" applyFont="1" applyAlignment="1">
      <alignment horizontal="right"/>
    </xf>
    <xf numFmtId="5" fontId="2" fillId="0" borderId="0" xfId="0" applyNumberFormat="1" applyFont="1" applyBorder="1"/>
    <xf numFmtId="166" fontId="4" fillId="0" borderId="0" xfId="0" applyNumberFormat="1" applyFont="1" applyAlignment="1">
      <alignment horizontal="right"/>
    </xf>
    <xf numFmtId="0" fontId="2" fillId="0" borderId="0" xfId="0" applyFont="1" applyBorder="1" applyAlignment="1">
      <alignment horizontal="center"/>
    </xf>
    <xf numFmtId="3" fontId="2" fillId="0" borderId="0" xfId="0" applyNumberFormat="1" applyFont="1" applyBorder="1" applyAlignment="1">
      <alignment horizontal="center"/>
    </xf>
    <xf numFmtId="170" fontId="2" fillId="0" borderId="0" xfId="0" applyNumberFormat="1" applyFont="1" applyAlignment="1">
      <alignment horizontal="right"/>
    </xf>
    <xf numFmtId="170" fontId="2" fillId="0" borderId="0" xfId="0" applyNumberFormat="1" applyFont="1" applyBorder="1" applyAlignment="1">
      <alignment horizontal="right"/>
    </xf>
    <xf numFmtId="164" fontId="2" fillId="0" borderId="0" xfId="0" applyNumberFormat="1" applyFont="1" applyBorder="1" applyAlignment="1">
      <alignment horizontal="center"/>
    </xf>
    <xf numFmtId="166" fontId="2" fillId="0" borderId="0" xfId="0" applyNumberFormat="1" applyFont="1" applyAlignment="1"/>
    <xf numFmtId="170" fontId="2" fillId="0" borderId="1" xfId="0" applyNumberFormat="1" applyFont="1" applyBorder="1" applyAlignment="1">
      <alignment horizontal="right"/>
    </xf>
    <xf numFmtId="0" fontId="2" fillId="0" borderId="0" xfId="0" applyFont="1" applyBorder="1" applyAlignment="1"/>
    <xf numFmtId="3" fontId="2" fillId="0" borderId="0" xfId="0" applyNumberFormat="1" applyFont="1" applyBorder="1" applyAlignment="1"/>
    <xf numFmtId="3" fontId="2" fillId="0" borderId="0" xfId="0" applyNumberFormat="1" applyFont="1" applyAlignment="1"/>
    <xf numFmtId="10" fontId="2" fillId="0" borderId="0" xfId="0" applyNumberFormat="1" applyFont="1" applyAlignment="1"/>
    <xf numFmtId="170" fontId="4" fillId="0" borderId="0" xfId="0" applyNumberFormat="1" applyFont="1" applyBorder="1" applyAlignment="1">
      <alignment horizontal="right"/>
    </xf>
    <xf numFmtId="5" fontId="4" fillId="0" borderId="0" xfId="1" applyNumberFormat="1" applyFont="1" applyAlignment="1"/>
    <xf numFmtId="37" fontId="0" fillId="0" borderId="1" xfId="0" applyNumberFormat="1" applyBorder="1"/>
    <xf numFmtId="169" fontId="2" fillId="0" borderId="0" xfId="1" applyNumberFormat="1" applyFont="1" applyBorder="1"/>
    <xf numFmtId="0" fontId="2" fillId="0" borderId="0" xfId="0" applyFont="1"/>
    <xf numFmtId="10" fontId="0" fillId="0" borderId="0" xfId="3" applyNumberFormat="1" applyFont="1"/>
    <xf numFmtId="37" fontId="2" fillId="0" borderId="1" xfId="0" applyNumberFormat="1" applyFont="1" applyFill="1" applyBorder="1"/>
    <xf numFmtId="0" fontId="0" fillId="0" borderId="0" xfId="0"/>
    <xf numFmtId="164" fontId="2" fillId="0" borderId="0" xfId="0" applyNumberFormat="1" applyFont="1" applyFill="1"/>
    <xf numFmtId="0" fontId="0" fillId="0" borderId="1" xfId="0" applyBorder="1" applyAlignment="1">
      <alignment horizontal="center" wrapText="1"/>
    </xf>
    <xf numFmtId="0" fontId="0" fillId="0" borderId="0" xfId="0" applyBorder="1" applyAlignment="1">
      <alignment horizontal="center" wrapText="1"/>
    </xf>
    <xf numFmtId="0" fontId="0" fillId="0" borderId="1" xfId="0" applyBorder="1" applyAlignment="1">
      <alignment wrapText="1"/>
    </xf>
    <xf numFmtId="43" fontId="0" fillId="0" borderId="0" xfId="0" applyNumberFormat="1"/>
    <xf numFmtId="180" fontId="0" fillId="0" borderId="0" xfId="0" applyNumberFormat="1"/>
    <xf numFmtId="43" fontId="0" fillId="0" borderId="1" xfId="0" applyNumberFormat="1" applyBorder="1"/>
    <xf numFmtId="3" fontId="0" fillId="0" borderId="0" xfId="0" applyNumberFormat="1"/>
    <xf numFmtId="0" fontId="2" fillId="0" borderId="1" xfId="0" applyFont="1" applyBorder="1" applyAlignment="1">
      <alignment horizontal="center" wrapText="1"/>
    </xf>
    <xf numFmtId="164" fontId="2" fillId="0" borderId="1" xfId="0" applyNumberFormat="1" applyFont="1" applyFill="1" applyBorder="1"/>
    <xf numFmtId="37" fontId="2" fillId="0" borderId="0" xfId="0" applyNumberFormat="1" applyFont="1" applyFill="1"/>
    <xf numFmtId="164" fontId="4" fillId="0" borderId="0" xfId="0" applyNumberFormat="1" applyFont="1"/>
    <xf numFmtId="0" fontId="0" fillId="0" borderId="0" xfId="0" applyAlignment="1">
      <alignment wrapText="1"/>
    </xf>
    <xf numFmtId="9" fontId="0" fillId="0" borderId="0" xfId="0" applyNumberFormat="1"/>
    <xf numFmtId="0" fontId="0" fillId="0" borderId="0" xfId="0" applyAlignment="1">
      <alignment horizontal="right"/>
    </xf>
    <xf numFmtId="0" fontId="0" fillId="0" borderId="1" xfId="0" applyBorder="1"/>
    <xf numFmtId="43" fontId="0" fillId="0" borderId="11" xfId="0" applyNumberFormat="1" applyBorder="1"/>
    <xf numFmtId="10" fontId="0" fillId="0" borderId="0" xfId="0" applyNumberFormat="1"/>
    <xf numFmtId="164" fontId="2" fillId="0" borderId="0" xfId="0" applyNumberFormat="1" applyFont="1" applyBorder="1" applyAlignment="1"/>
    <xf numFmtId="165" fontId="6" fillId="0" borderId="0" xfId="0" applyNumberFormat="1" applyFont="1"/>
    <xf numFmtId="0" fontId="2" fillId="0" borderId="0" xfId="0" applyFont="1" applyFill="1"/>
    <xf numFmtId="0" fontId="5" fillId="0" borderId="0" xfId="0" applyFont="1" applyFill="1"/>
    <xf numFmtId="0" fontId="0" fillId="0" borderId="0" xfId="0" applyFill="1"/>
    <xf numFmtId="0" fontId="2" fillId="0" borderId="0" xfId="0" applyFont="1" applyFill="1" applyAlignment="1">
      <alignment horizontal="right"/>
    </xf>
    <xf numFmtId="0" fontId="2" fillId="0" borderId="0" xfId="0" applyFont="1" applyFill="1" applyAlignment="1">
      <alignment horizontal="center"/>
    </xf>
    <xf numFmtId="0" fontId="3" fillId="0" borderId="0" xfId="0" applyFont="1" applyFill="1"/>
    <xf numFmtId="0" fontId="3" fillId="0" borderId="0" xfId="0" applyFont="1" applyFill="1" applyAlignment="1">
      <alignment horizontal="center" wrapText="1"/>
    </xf>
    <xf numFmtId="0" fontId="3" fillId="0" borderId="0" xfId="0" applyFont="1" applyFill="1" applyAlignment="1">
      <alignment horizontal="center"/>
    </xf>
    <xf numFmtId="5" fontId="2" fillId="0" borderId="0" xfId="1" applyNumberFormat="1" applyFont="1" applyFill="1"/>
    <xf numFmtId="5" fontId="2" fillId="0" borderId="0" xfId="0" applyNumberFormat="1" applyFont="1" applyFill="1"/>
    <xf numFmtId="5" fontId="2" fillId="0" borderId="0" xfId="0" applyNumberFormat="1" applyFont="1" applyFill="1" applyAlignment="1">
      <alignment horizontal="center"/>
    </xf>
    <xf numFmtId="164" fontId="2" fillId="0" borderId="0" xfId="1" applyNumberFormat="1" applyFont="1" applyFill="1"/>
    <xf numFmtId="164" fontId="2" fillId="0" borderId="1" xfId="1" applyNumberFormat="1" applyFont="1" applyFill="1" applyBorder="1"/>
    <xf numFmtId="0" fontId="2" fillId="0" borderId="1" xfId="0" applyFont="1" applyFill="1" applyBorder="1"/>
    <xf numFmtId="0" fontId="2" fillId="0" borderId="1" xfId="0" applyFont="1" applyFill="1" applyBorder="1" applyAlignment="1">
      <alignment horizontal="center"/>
    </xf>
    <xf numFmtId="166" fontId="3" fillId="0" borderId="0" xfId="1" applyNumberFormat="1" applyFont="1" applyFill="1" applyBorder="1"/>
    <xf numFmtId="166" fontId="3" fillId="0" borderId="0" xfId="0" applyNumberFormat="1" applyFont="1" applyFill="1" applyBorder="1"/>
    <xf numFmtId="5" fontId="3" fillId="0" borderId="0" xfId="1" applyNumberFormat="1" applyFont="1" applyFill="1" applyBorder="1"/>
    <xf numFmtId="3" fontId="2" fillId="0" borderId="0" xfId="1" applyNumberFormat="1" applyFont="1" applyFill="1"/>
    <xf numFmtId="3" fontId="2" fillId="0" borderId="0" xfId="0" applyNumberFormat="1" applyFont="1" applyFill="1"/>
    <xf numFmtId="3" fontId="2" fillId="0" borderId="0" xfId="0" applyNumberFormat="1" applyFont="1" applyFill="1" applyAlignment="1">
      <alignment horizontal="center"/>
    </xf>
    <xf numFmtId="37" fontId="2" fillId="0" borderId="0" xfId="1" applyNumberFormat="1" applyFont="1" applyFill="1"/>
    <xf numFmtId="5" fontId="3" fillId="0" borderId="0" xfId="1" applyNumberFormat="1" applyFont="1" applyFill="1"/>
    <xf numFmtId="5" fontId="3" fillId="0" borderId="0" xfId="0" applyNumberFormat="1" applyFont="1" applyFill="1"/>
    <xf numFmtId="5" fontId="3" fillId="0" borderId="0" xfId="0" applyNumberFormat="1" applyFont="1" applyFill="1" applyBorder="1"/>
    <xf numFmtId="37" fontId="2" fillId="0" borderId="1" xfId="1" applyNumberFormat="1" applyFont="1" applyFill="1" applyBorder="1"/>
    <xf numFmtId="167" fontId="2" fillId="0" borderId="1" xfId="0" applyNumberFormat="1" applyFont="1" applyFill="1" applyBorder="1"/>
    <xf numFmtId="165" fontId="4" fillId="0" borderId="0" xfId="2" applyNumberFormat="1" applyFont="1" applyFill="1"/>
    <xf numFmtId="0" fontId="0" fillId="0" borderId="1" xfId="0" applyBorder="1" applyAlignment="1">
      <alignment horizontal="left"/>
    </xf>
    <xf numFmtId="169" fontId="2" fillId="0" borderId="0" xfId="0" applyNumberFormat="1" applyFont="1" applyFill="1"/>
    <xf numFmtId="164" fontId="2" fillId="0" borderId="0" xfId="0" applyNumberFormat="1" applyFont="1" applyFill="1" applyBorder="1"/>
    <xf numFmtId="166" fontId="2" fillId="0" borderId="0" xfId="0" applyNumberFormat="1" applyFont="1" applyFill="1"/>
    <xf numFmtId="166" fontId="2" fillId="0" borderId="0" xfId="0" applyNumberFormat="1" applyFont="1" applyFill="1" applyAlignment="1">
      <alignment horizontal="center"/>
    </xf>
    <xf numFmtId="0" fontId="2" fillId="0" borderId="0" xfId="0" applyFont="1" applyFill="1" applyBorder="1" applyAlignment="1">
      <alignment horizontal="center"/>
    </xf>
    <xf numFmtId="3" fontId="2" fillId="0" borderId="1" xfId="0" applyNumberFormat="1" applyFont="1" applyFill="1" applyBorder="1"/>
    <xf numFmtId="3" fontId="2" fillId="0" borderId="0" xfId="0" applyNumberFormat="1" applyFont="1" applyFill="1" applyBorder="1" applyAlignment="1">
      <alignment horizontal="center"/>
    </xf>
    <xf numFmtId="168" fontId="2" fillId="0" borderId="0" xfId="0" applyNumberFormat="1" applyFont="1" applyFill="1" applyBorder="1" applyAlignment="1">
      <alignment horizontal="center"/>
    </xf>
    <xf numFmtId="171" fontId="2" fillId="0" borderId="1" xfId="0" applyNumberFormat="1" applyFont="1" applyFill="1" applyBorder="1"/>
    <xf numFmtId="5" fontId="4" fillId="0" borderId="0" xfId="0" applyNumberFormat="1" applyFont="1" applyFill="1" applyBorder="1"/>
    <xf numFmtId="3" fontId="2" fillId="0" borderId="0" xfId="0" applyNumberFormat="1" applyFont="1" applyFill="1" applyBorder="1"/>
    <xf numFmtId="0" fontId="7" fillId="0" borderId="0" xfId="0" applyFont="1" applyFill="1"/>
    <xf numFmtId="166" fontId="2" fillId="0" borderId="0" xfId="0" applyNumberFormat="1" applyFont="1" applyFill="1" applyBorder="1"/>
    <xf numFmtId="37" fontId="2" fillId="0" borderId="0" xfId="0" applyNumberFormat="1" applyFont="1" applyFill="1" applyBorder="1"/>
    <xf numFmtId="10" fontId="2" fillId="0" borderId="0" xfId="0" applyNumberFormat="1" applyFont="1" applyFill="1"/>
    <xf numFmtId="41" fontId="2" fillId="0" borderId="0" xfId="0" applyNumberFormat="1" applyFont="1"/>
    <xf numFmtId="41" fontId="2" fillId="0" borderId="1" xfId="0" applyNumberFormat="1" applyFont="1" applyBorder="1"/>
    <xf numFmtId="164" fontId="0" fillId="0" borderId="0" xfId="0" applyNumberFormat="1"/>
    <xf numFmtId="0" fontId="0" fillId="0" borderId="0" xfId="0" applyAlignment="1">
      <alignment horizontal="left"/>
    </xf>
    <xf numFmtId="164" fontId="0" fillId="0" borderId="0" xfId="1" applyNumberFormat="1" applyFont="1"/>
    <xf numFmtId="181" fontId="38" fillId="0" borderId="0" xfId="178" applyNumberFormat="1" applyFont="1" applyFill="1"/>
    <xf numFmtId="37" fontId="39" fillId="0" borderId="0" xfId="411" applyNumberFormat="1" applyFont="1" applyFill="1" applyAlignment="1">
      <alignment horizontal="center"/>
    </xf>
    <xf numFmtId="37" fontId="38" fillId="0" borderId="0" xfId="178" applyNumberFormat="1" applyFont="1" applyFill="1" applyBorder="1"/>
    <xf numFmtId="0" fontId="38" fillId="0" borderId="0" xfId="178" applyFont="1" applyFill="1" applyBorder="1"/>
    <xf numFmtId="181" fontId="39" fillId="0" borderId="0" xfId="178" applyNumberFormat="1" applyFont="1" applyFill="1"/>
    <xf numFmtId="181" fontId="39" fillId="0" borderId="1" xfId="178" applyNumberFormat="1" applyFont="1" applyFill="1" applyBorder="1" applyAlignment="1">
      <alignment horizontal="center" wrapText="1"/>
    </xf>
    <xf numFmtId="37" fontId="38" fillId="0" borderId="0" xfId="178" applyNumberFormat="1" applyFont="1" applyFill="1" applyBorder="1" applyAlignment="1">
      <alignment horizontal="center"/>
    </xf>
    <xf numFmtId="0" fontId="39" fillId="0" borderId="1" xfId="178" applyFont="1" applyFill="1" applyBorder="1" applyAlignment="1">
      <alignment horizontal="center" wrapText="1"/>
    </xf>
    <xf numFmtId="181" fontId="38" fillId="0" borderId="0" xfId="178" applyNumberFormat="1" applyFont="1" applyFill="1" applyBorder="1"/>
    <xf numFmtId="0" fontId="38" fillId="0" borderId="0" xfId="178" applyFont="1" applyFill="1"/>
    <xf numFmtId="181" fontId="38" fillId="0" borderId="0" xfId="178" applyNumberFormat="1" applyFont="1" applyFill="1" applyAlignment="1">
      <alignment horizontal="center"/>
    </xf>
    <xf numFmtId="181" fontId="38" fillId="0" borderId="1" xfId="178" applyNumberFormat="1" applyFont="1" applyFill="1" applyBorder="1"/>
    <xf numFmtId="181" fontId="38" fillId="0" borderId="1" xfId="178" applyNumberFormat="1" applyFont="1" applyFill="1" applyBorder="1" applyAlignment="1">
      <alignment horizontal="center"/>
    </xf>
    <xf numFmtId="43" fontId="40" fillId="0" borderId="0" xfId="1" applyFont="1" applyFill="1" applyAlignment="1">
      <alignment horizontal="center"/>
    </xf>
    <xf numFmtId="43" fontId="40" fillId="0" borderId="0" xfId="1" applyFont="1" applyFill="1" applyBorder="1"/>
    <xf numFmtId="43" fontId="40" fillId="0" borderId="0" xfId="1" applyFont="1" applyFill="1" applyBorder="1" applyAlignment="1">
      <alignment horizontal="center"/>
    </xf>
    <xf numFmtId="37" fontId="40" fillId="0" borderId="0" xfId="412" applyNumberFormat="1" applyFont="1" applyFill="1" applyBorder="1" applyAlignment="1">
      <alignment horizontal="center"/>
    </xf>
    <xf numFmtId="37" fontId="40" fillId="0" borderId="1" xfId="412" applyNumberFormat="1" applyFont="1" applyFill="1" applyBorder="1" applyAlignment="1">
      <alignment horizontal="center"/>
    </xf>
    <xf numFmtId="181" fontId="38" fillId="0" borderId="0" xfId="178" applyNumberFormat="1" applyFont="1" applyFill="1" applyBorder="1" applyAlignment="1">
      <alignment horizontal="center"/>
    </xf>
    <xf numFmtId="182" fontId="38" fillId="0" borderId="0" xfId="178" applyNumberFormat="1" applyFont="1" applyFill="1" applyAlignment="1">
      <alignment horizontal="center"/>
    </xf>
    <xf numFmtId="183" fontId="38" fillId="0" borderId="0" xfId="178" applyNumberFormat="1" applyFont="1" applyFill="1" applyAlignment="1">
      <alignment horizontal="center"/>
    </xf>
    <xf numFmtId="42" fontId="38" fillId="0" borderId="0" xfId="178" applyNumberFormat="1" applyFont="1" applyFill="1"/>
    <xf numFmtId="42" fontId="38" fillId="0" borderId="0" xfId="178" applyNumberFormat="1" applyFont="1" applyFill="1" applyBorder="1"/>
    <xf numFmtId="184" fontId="38" fillId="0" borderId="0" xfId="178" applyNumberFormat="1" applyFont="1" applyFill="1" applyBorder="1"/>
    <xf numFmtId="41" fontId="38" fillId="0" borderId="0" xfId="178" applyNumberFormat="1" applyFont="1" applyFill="1"/>
    <xf numFmtId="41" fontId="38" fillId="0" borderId="0" xfId="178" applyNumberFormat="1" applyFont="1" applyFill="1" applyBorder="1"/>
    <xf numFmtId="183" fontId="38" fillId="0" borderId="0" xfId="178" applyNumberFormat="1" applyFont="1" applyFill="1"/>
    <xf numFmtId="181" fontId="38" fillId="0" borderId="0" xfId="178" applyNumberFormat="1" applyFont="1" applyFill="1" applyAlignment="1">
      <alignment horizontal="fill"/>
    </xf>
    <xf numFmtId="181" fontId="38" fillId="0" borderId="0" xfId="178" applyNumberFormat="1" applyFont="1" applyFill="1" applyBorder="1" applyAlignment="1">
      <alignment horizontal="right"/>
    </xf>
    <xf numFmtId="181" fontId="38" fillId="0" borderId="0" xfId="178" applyNumberFormat="1" applyFont="1" applyFill="1" applyAlignment="1">
      <alignment horizontal="right"/>
    </xf>
    <xf numFmtId="37" fontId="38" fillId="0" borderId="0" xfId="178" applyNumberFormat="1" applyFont="1" applyFill="1" applyBorder="1" applyAlignment="1">
      <alignment horizontal="right"/>
    </xf>
    <xf numFmtId="0" fontId="38" fillId="0" borderId="0" xfId="178" applyFont="1" applyFill="1" applyBorder="1" applyAlignment="1">
      <alignment horizontal="right"/>
    </xf>
    <xf numFmtId="42" fontId="38" fillId="0" borderId="12" xfId="178" applyNumberFormat="1" applyFont="1" applyFill="1" applyBorder="1"/>
    <xf numFmtId="42" fontId="38" fillId="0" borderId="11" xfId="178" applyNumberFormat="1" applyFont="1" applyFill="1" applyBorder="1"/>
    <xf numFmtId="37" fontId="39" fillId="0" borderId="0" xfId="178" applyNumberFormat="1" applyFont="1" applyFill="1" applyBorder="1"/>
    <xf numFmtId="10" fontId="38" fillId="0" borderId="0" xfId="178" applyNumberFormat="1" applyFont="1" applyFill="1" applyBorder="1"/>
    <xf numFmtId="14" fontId="38" fillId="0" borderId="0" xfId="178" applyNumberFormat="1" applyFont="1" applyFill="1"/>
    <xf numFmtId="185" fontId="38" fillId="0" borderId="0" xfId="178" applyNumberFormat="1" applyFont="1" applyFill="1" applyBorder="1"/>
    <xf numFmtId="0" fontId="2" fillId="0" borderId="0" xfId="0" applyFont="1" applyFill="1" applyAlignment="1">
      <alignment horizontal="left"/>
    </xf>
    <xf numFmtId="0" fontId="2" fillId="0" borderId="0" xfId="0" applyFont="1" applyFill="1" applyAlignment="1">
      <alignment horizontal="left" vertical="top"/>
    </xf>
    <xf numFmtId="0" fontId="2" fillId="0" borderId="0" xfId="0" applyFont="1" applyFill="1" applyAlignment="1">
      <alignment horizontal="left" vertical="top" wrapText="1"/>
    </xf>
  </cellXfs>
  <cellStyles count="414">
    <cellStyle name="########" xfId="7"/>
    <cellStyle name="######## 2" xfId="299"/>
    <cellStyle name="20% - Accent1 2" xfId="8"/>
    <cellStyle name="20% - Accent1 2 2" xfId="300"/>
    <cellStyle name="20% - Accent1 3" xfId="9"/>
    <cellStyle name="20% - Accent1 3 2" xfId="301"/>
    <cellStyle name="20% - Accent1 4" xfId="10"/>
    <cellStyle name="20% - Accent2 2" xfId="11"/>
    <cellStyle name="20% - Accent2 2 2" xfId="302"/>
    <cellStyle name="20% - Accent2 3" xfId="12"/>
    <cellStyle name="20% - Accent2 3 2" xfId="303"/>
    <cellStyle name="20% - Accent2 4" xfId="13"/>
    <cellStyle name="20% - Accent3 2" xfId="14"/>
    <cellStyle name="20% - Accent3 2 2" xfId="304"/>
    <cellStyle name="20% - Accent3 3" xfId="15"/>
    <cellStyle name="20% - Accent3 3 2" xfId="305"/>
    <cellStyle name="20% - Accent3 4" xfId="16"/>
    <cellStyle name="20% - Accent4 2" xfId="17"/>
    <cellStyle name="20% - Accent4 2 2" xfId="306"/>
    <cellStyle name="20% - Accent4 3" xfId="18"/>
    <cellStyle name="20% - Accent4 3 2" xfId="307"/>
    <cellStyle name="20% - Accent4 4" xfId="19"/>
    <cellStyle name="20% - Accent5 2" xfId="20"/>
    <cellStyle name="20% - Accent5 2 2" xfId="308"/>
    <cellStyle name="20% - Accent5 3" xfId="21"/>
    <cellStyle name="20% - Accent5 3 2" xfId="309"/>
    <cellStyle name="20% - Accent5 4" xfId="22"/>
    <cellStyle name="20% - Accent6 2" xfId="23"/>
    <cellStyle name="20% - Accent6 2 2" xfId="310"/>
    <cellStyle name="20% - Accent6 3" xfId="24"/>
    <cellStyle name="20% - Accent6 3 2" xfId="311"/>
    <cellStyle name="20% - Accent6 4" xfId="25"/>
    <cellStyle name="40% - Accent1 2" xfId="26"/>
    <cellStyle name="40% - Accent1 2 2" xfId="312"/>
    <cellStyle name="40% - Accent1 3" xfId="27"/>
    <cellStyle name="40% - Accent1 3 2" xfId="313"/>
    <cellStyle name="40% - Accent1 4" xfId="28"/>
    <cellStyle name="40% - Accent2 2" xfId="29"/>
    <cellStyle name="40% - Accent2 2 2" xfId="314"/>
    <cellStyle name="40% - Accent2 3" xfId="30"/>
    <cellStyle name="40% - Accent2 3 2" xfId="315"/>
    <cellStyle name="40% - Accent2 4" xfId="31"/>
    <cellStyle name="40% - Accent3 2" xfId="32"/>
    <cellStyle name="40% - Accent3 2 2" xfId="316"/>
    <cellStyle name="40% - Accent3 3" xfId="33"/>
    <cellStyle name="40% - Accent3 3 2" xfId="317"/>
    <cellStyle name="40% - Accent3 4" xfId="34"/>
    <cellStyle name="40% - Accent4 2" xfId="35"/>
    <cellStyle name="40% - Accent4 2 2" xfId="318"/>
    <cellStyle name="40% - Accent4 3" xfId="36"/>
    <cellStyle name="40% - Accent4 3 2" xfId="319"/>
    <cellStyle name="40% - Accent4 4" xfId="37"/>
    <cellStyle name="40% - Accent5 2" xfId="38"/>
    <cellStyle name="40% - Accent5 2 2" xfId="320"/>
    <cellStyle name="40% - Accent5 3" xfId="39"/>
    <cellStyle name="40% - Accent5 3 2" xfId="321"/>
    <cellStyle name="40% - Accent5 4" xfId="40"/>
    <cellStyle name="40% - Accent6 2" xfId="41"/>
    <cellStyle name="40% - Accent6 2 2" xfId="322"/>
    <cellStyle name="40% - Accent6 3" xfId="42"/>
    <cellStyle name="40% - Accent6 3 2" xfId="323"/>
    <cellStyle name="40% - Accent6 4" xfId="43"/>
    <cellStyle name="60% - Accent1 2" xfId="44"/>
    <cellStyle name="60% - Accent1 2 2" xfId="324"/>
    <cellStyle name="60% - Accent1 3" xfId="45"/>
    <cellStyle name="60% - Accent1 3 2" xfId="325"/>
    <cellStyle name="60% - Accent1 4" xfId="46"/>
    <cellStyle name="60% - Accent2 2" xfId="47"/>
    <cellStyle name="60% - Accent2 2 2" xfId="326"/>
    <cellStyle name="60% - Accent2 3" xfId="48"/>
    <cellStyle name="60% - Accent2 3 2" xfId="327"/>
    <cellStyle name="60% - Accent2 4" xfId="49"/>
    <cellStyle name="60% - Accent3 2" xfId="50"/>
    <cellStyle name="60% - Accent3 2 2" xfId="328"/>
    <cellStyle name="60% - Accent3 3" xfId="51"/>
    <cellStyle name="60% - Accent3 3 2" xfId="329"/>
    <cellStyle name="60% - Accent3 4" xfId="52"/>
    <cellStyle name="60% - Accent4 2" xfId="53"/>
    <cellStyle name="60% - Accent4 2 2" xfId="330"/>
    <cellStyle name="60% - Accent4 3" xfId="54"/>
    <cellStyle name="60% - Accent4 3 2" xfId="331"/>
    <cellStyle name="60% - Accent4 4" xfId="55"/>
    <cellStyle name="60% - Accent5 2" xfId="56"/>
    <cellStyle name="60% - Accent5 2 2" xfId="332"/>
    <cellStyle name="60% - Accent5 3" xfId="57"/>
    <cellStyle name="60% - Accent5 3 2" xfId="333"/>
    <cellStyle name="60% - Accent5 4" xfId="58"/>
    <cellStyle name="60% - Accent6 2" xfId="59"/>
    <cellStyle name="60% - Accent6 2 2" xfId="334"/>
    <cellStyle name="60% - Accent6 3" xfId="60"/>
    <cellStyle name="60% - Accent6 3 2" xfId="335"/>
    <cellStyle name="60% - Accent6 4" xfId="61"/>
    <cellStyle name="Accent1 2" xfId="62"/>
    <cellStyle name="Accent1 2 2" xfId="336"/>
    <cellStyle name="Accent1 3" xfId="63"/>
    <cellStyle name="Accent1 3 2" xfId="337"/>
    <cellStyle name="Accent1 4" xfId="64"/>
    <cellStyle name="Accent2 2" xfId="65"/>
    <cellStyle name="Accent2 2 2" xfId="338"/>
    <cellStyle name="Accent2 3" xfId="66"/>
    <cellStyle name="Accent2 3 2" xfId="339"/>
    <cellStyle name="Accent2 4" xfId="67"/>
    <cellStyle name="Accent3 2" xfId="68"/>
    <cellStyle name="Accent3 2 2" xfId="340"/>
    <cellStyle name="Accent3 3" xfId="69"/>
    <cellStyle name="Accent3 3 2" xfId="341"/>
    <cellStyle name="Accent3 4" xfId="70"/>
    <cellStyle name="Accent4 2" xfId="71"/>
    <cellStyle name="Accent4 2 2" xfId="342"/>
    <cellStyle name="Accent4 3" xfId="72"/>
    <cellStyle name="Accent4 3 2" xfId="343"/>
    <cellStyle name="Accent4 4" xfId="73"/>
    <cellStyle name="Accent5 2" xfId="74"/>
    <cellStyle name="Accent5 2 2" xfId="344"/>
    <cellStyle name="Accent5 3" xfId="75"/>
    <cellStyle name="Accent5 3 2" xfId="345"/>
    <cellStyle name="Accent5 4" xfId="76"/>
    <cellStyle name="Accent6 2" xfId="77"/>
    <cellStyle name="Accent6 2 2" xfId="346"/>
    <cellStyle name="Accent6 3" xfId="78"/>
    <cellStyle name="Accent6 3 2" xfId="347"/>
    <cellStyle name="Accent6 4" xfId="79"/>
    <cellStyle name="Bad 2" xfId="80"/>
    <cellStyle name="Bad 2 2" xfId="348"/>
    <cellStyle name="Bad 3" xfId="81"/>
    <cellStyle name="Bad 3 2" xfId="349"/>
    <cellStyle name="Bad 4" xfId="82"/>
    <cellStyle name="Calculation 2" xfId="83"/>
    <cellStyle name="Calculation 2 2" xfId="350"/>
    <cellStyle name="Calculation 3" xfId="84"/>
    <cellStyle name="Calculation 3 2" xfId="351"/>
    <cellStyle name="Calculation 4" xfId="85"/>
    <cellStyle name="Check Cell 2" xfId="86"/>
    <cellStyle name="Check Cell 2 2" xfId="352"/>
    <cellStyle name="Check Cell 3" xfId="87"/>
    <cellStyle name="Check Cell 3 2" xfId="353"/>
    <cellStyle name="Check Cell 4" xfId="88"/>
    <cellStyle name="Co #" xfId="89"/>
    <cellStyle name="Comma" xfId="1" builtinId="3"/>
    <cellStyle name="Comma 10" xfId="90"/>
    <cellStyle name="Comma 10 2" xfId="91"/>
    <cellStyle name="Comma 11" xfId="92"/>
    <cellStyle name="Comma 12" xfId="354"/>
    <cellStyle name="Comma 13" xfId="93"/>
    <cellStyle name="Comma 13 2" xfId="94"/>
    <cellStyle name="Comma 13 3" xfId="95"/>
    <cellStyle name="Comma 13 3 2" xfId="96"/>
    <cellStyle name="Comma 13 3 2 2" xfId="97"/>
    <cellStyle name="Comma 14" xfId="355"/>
    <cellStyle name="Comma 15" xfId="356"/>
    <cellStyle name="Comma 16" xfId="357"/>
    <cellStyle name="Comma 17" xfId="358"/>
    <cellStyle name="Comma 2" xfId="98"/>
    <cellStyle name="Comma 2 2" xfId="99"/>
    <cellStyle name="Comma 2 2 2" xfId="100"/>
    <cellStyle name="Comma 2 3" xfId="101"/>
    <cellStyle name="Comma 2 5" xfId="102"/>
    <cellStyle name="Comma 3" xfId="103"/>
    <cellStyle name="Comma 3 2" xfId="104"/>
    <cellStyle name="Comma 34" xfId="359"/>
    <cellStyle name="Comma 4" xfId="105"/>
    <cellStyle name="Comma 4 2" xfId="106"/>
    <cellStyle name="Comma 4 3" xfId="360"/>
    <cellStyle name="Comma 4 4" xfId="361"/>
    <cellStyle name="Comma 4 5" xfId="413"/>
    <cellStyle name="Comma 5" xfId="107"/>
    <cellStyle name="Comma 6" xfId="108"/>
    <cellStyle name="Comma 7" xfId="109"/>
    <cellStyle name="Comma 7 2" xfId="110"/>
    <cellStyle name="Comma 8" xfId="111"/>
    <cellStyle name="Comma 8 2" xfId="112"/>
    <cellStyle name="Comma 8 2 2" xfId="113"/>
    <cellStyle name="Comma 8 2 3" xfId="362"/>
    <cellStyle name="Comma 9" xfId="114"/>
    <cellStyle name="Comma 9 2" xfId="115"/>
    <cellStyle name="Currency" xfId="2" builtinId="4"/>
    <cellStyle name="Currency 2" xfId="5"/>
    <cellStyle name="Currency 2 2" xfId="116"/>
    <cellStyle name="Currency 2 3" xfId="298"/>
    <cellStyle name="Currency 3" xfId="117"/>
    <cellStyle name="Currency 3 2" xfId="118"/>
    <cellStyle name="Currency 3 3" xfId="363"/>
    <cellStyle name="Currency 4" xfId="119"/>
    <cellStyle name="Currency 4 2" xfId="120"/>
    <cellStyle name="Currency 5" xfId="121"/>
    <cellStyle name="Currency 5 2" xfId="364"/>
    <cellStyle name="Currency 6" xfId="365"/>
    <cellStyle name="Date" xfId="122"/>
    <cellStyle name="Date-Regulatory" xfId="123"/>
    <cellStyle name="Euro" xfId="124"/>
    <cellStyle name="Euro 2" xfId="125"/>
    <cellStyle name="Explanatory Text 2" xfId="126"/>
    <cellStyle name="Explanatory Text 2 2" xfId="366"/>
    <cellStyle name="Explanatory Text 3" xfId="127"/>
    <cellStyle name="Explanatory Text 3 2" xfId="367"/>
    <cellStyle name="Explanatory Text 4" xfId="128"/>
    <cellStyle name="Footnote" xfId="129"/>
    <cellStyle name="Footnote 2" xfId="130"/>
    <cellStyle name="Good 2" xfId="131"/>
    <cellStyle name="Good 2 2" xfId="368"/>
    <cellStyle name="Good 3" xfId="132"/>
    <cellStyle name="Good 3 2" xfId="369"/>
    <cellStyle name="Good 4" xfId="133"/>
    <cellStyle name="Heading 1 2" xfId="134"/>
    <cellStyle name="Heading 1 2 2" xfId="370"/>
    <cellStyle name="Heading 1 3" xfId="135"/>
    <cellStyle name="Heading 1 3 2" xfId="371"/>
    <cellStyle name="Heading 1 4" xfId="136"/>
    <cellStyle name="Heading 2 2" xfId="137"/>
    <cellStyle name="Heading 2 2 2" xfId="372"/>
    <cellStyle name="Heading 2 3" xfId="138"/>
    <cellStyle name="Heading 2 3 2" xfId="373"/>
    <cellStyle name="Heading 2 4" xfId="139"/>
    <cellStyle name="Heading 3 2" xfId="140"/>
    <cellStyle name="Heading 3 2 2" xfId="374"/>
    <cellStyle name="Heading 3 3" xfId="141"/>
    <cellStyle name="Heading 3 3 2" xfId="375"/>
    <cellStyle name="Heading 3 4" xfId="142"/>
    <cellStyle name="Heading 4 2" xfId="143"/>
    <cellStyle name="Heading 4 2 2" xfId="376"/>
    <cellStyle name="Heading 4 3" xfId="144"/>
    <cellStyle name="Heading 4 3 2" xfId="377"/>
    <cellStyle name="Heading 4 4" xfId="145"/>
    <cellStyle name="Hyperlink 2" xfId="146"/>
    <cellStyle name="Input 2" xfId="147"/>
    <cellStyle name="Input 2 2" xfId="378"/>
    <cellStyle name="Input 3" xfId="148"/>
    <cellStyle name="Input 3 2" xfId="379"/>
    <cellStyle name="Input 4" xfId="149"/>
    <cellStyle name="Line Number" xfId="150"/>
    <cellStyle name="Line Number 2" xfId="151"/>
    <cellStyle name="Linked Cell 2" xfId="152"/>
    <cellStyle name="Linked Cell 2 2" xfId="380"/>
    <cellStyle name="Linked Cell 3" xfId="153"/>
    <cellStyle name="Linked Cell 3 2" xfId="381"/>
    <cellStyle name="Linked Cell 4" xfId="154"/>
    <cellStyle name="Neutral 2" xfId="155"/>
    <cellStyle name="Neutral 2 2" xfId="382"/>
    <cellStyle name="Neutral 3" xfId="156"/>
    <cellStyle name="Neutral 3 2" xfId="383"/>
    <cellStyle name="Neutral 4" xfId="157"/>
    <cellStyle name="Normal" xfId="0" builtinId="0"/>
    <cellStyle name="Normal 10" xfId="158"/>
    <cellStyle name="Normal 10 2" xfId="159"/>
    <cellStyle name="Normal 10 2 2" xfId="160"/>
    <cellStyle name="Normal 11" xfId="161"/>
    <cellStyle name="Normal 11 2" xfId="162"/>
    <cellStyle name="Normal 12" xfId="163"/>
    <cellStyle name="Normal 12 2" xfId="164"/>
    <cellStyle name="Normal 13" xfId="165"/>
    <cellStyle name="Normal 13 2" xfId="166"/>
    <cellStyle name="Normal 14" xfId="167"/>
    <cellStyle name="Normal 14 2" xfId="168"/>
    <cellStyle name="Normal 15" xfId="169"/>
    <cellStyle name="Normal 15 2" xfId="170"/>
    <cellStyle name="Normal 16" xfId="171"/>
    <cellStyle name="Normal 16 2" xfId="172"/>
    <cellStyle name="Normal 17" xfId="173"/>
    <cellStyle name="Normal 17 2" xfId="174"/>
    <cellStyle name="Normal 18" xfId="175"/>
    <cellStyle name="Normal 18 2" xfId="176"/>
    <cellStyle name="Normal 19" xfId="177"/>
    <cellStyle name="Normal 19 2" xfId="384"/>
    <cellStyle name="Normal 2" xfId="4"/>
    <cellStyle name="Normal 2 10" xfId="178"/>
    <cellStyle name="Normal 2 11" xfId="297"/>
    <cellStyle name="Normal 2 2" xfId="179"/>
    <cellStyle name="Normal 2 2 2" xfId="385"/>
    <cellStyle name="Normal 2 2 2 2" xfId="386"/>
    <cellStyle name="Normal 2 2 2 3" xfId="387"/>
    <cellStyle name="Normal 2 3" xfId="180"/>
    <cellStyle name="Normal 2 4" xfId="181"/>
    <cellStyle name="Normal 2 4 2" xfId="182"/>
    <cellStyle name="Normal 2 4 2 2" xfId="183"/>
    <cellStyle name="Normal 2 5" xfId="184"/>
    <cellStyle name="Normal 2 6" xfId="185"/>
    <cellStyle name="Normal 2 7" xfId="186"/>
    <cellStyle name="Normal 2 8" xfId="187"/>
    <cellStyle name="Normal 2 9" xfId="188"/>
    <cellStyle name="Normal 2_Adjustment to Insurance Expense WSC KY 2008" xfId="189"/>
    <cellStyle name="Normal 20" xfId="190"/>
    <cellStyle name="Normal 20 2" xfId="191"/>
    <cellStyle name="Normal 20 2 2" xfId="192"/>
    <cellStyle name="Normal 20 2 3" xfId="388"/>
    <cellStyle name="Normal 20 2 7" xfId="193"/>
    <cellStyle name="Normal 20 2 8" xfId="194"/>
    <cellStyle name="Normal 20_Xl0000121" xfId="195"/>
    <cellStyle name="Normal 21" xfId="196"/>
    <cellStyle name="Normal 21 2" xfId="197"/>
    <cellStyle name="Normal 22" xfId="198"/>
    <cellStyle name="Normal 22 2" xfId="199"/>
    <cellStyle name="Normal 23" xfId="200"/>
    <cellStyle name="Normal 23 2" xfId="201"/>
    <cellStyle name="Normal 24" xfId="202"/>
    <cellStyle name="Normal 24 2" xfId="389"/>
    <cellStyle name="Normal 25" xfId="203"/>
    <cellStyle name="Normal 26" xfId="204"/>
    <cellStyle name="Normal 26 2" xfId="205"/>
    <cellStyle name="Normal 27" xfId="206"/>
    <cellStyle name="Normal 27 2" xfId="207"/>
    <cellStyle name="Normal 27 2 2" xfId="208"/>
    <cellStyle name="Normal 27 2 3" xfId="209"/>
    <cellStyle name="Normal 27 3" xfId="210"/>
    <cellStyle name="Normal 28" xfId="211"/>
    <cellStyle name="Normal 29" xfId="212"/>
    <cellStyle name="Normal 3" xfId="213"/>
    <cellStyle name="Normal 3 2" xfId="214"/>
    <cellStyle name="Normal 3 3" xfId="215"/>
    <cellStyle name="Normal 3 3 2" xfId="216"/>
    <cellStyle name="Normal 3 4 2" xfId="412"/>
    <cellStyle name="Normal 30" xfId="217"/>
    <cellStyle name="Normal 31" xfId="218"/>
    <cellStyle name="Normal 32" xfId="219"/>
    <cellStyle name="Normal 33" xfId="220"/>
    <cellStyle name="Normal 33 2" xfId="390"/>
    <cellStyle name="Normal 34" xfId="221"/>
    <cellStyle name="Normal 35" xfId="222"/>
    <cellStyle name="Normal 36" xfId="223"/>
    <cellStyle name="Normal 37" xfId="224"/>
    <cellStyle name="Normal 38" xfId="225"/>
    <cellStyle name="Normal 39" xfId="226"/>
    <cellStyle name="Normal 4" xfId="227"/>
    <cellStyle name="Normal 4 2" xfId="228"/>
    <cellStyle name="Normal 4 2 2" xfId="229"/>
    <cellStyle name="Normal 4 3" xfId="230"/>
    <cellStyle name="Normal 40" xfId="231"/>
    <cellStyle name="Normal 41" xfId="232"/>
    <cellStyle name="Normal 42" xfId="233"/>
    <cellStyle name="Normal 43" xfId="234"/>
    <cellStyle name="Normal 44" xfId="235"/>
    <cellStyle name="Normal 45" xfId="236"/>
    <cellStyle name="Normal 46" xfId="237"/>
    <cellStyle name="Normal 47" xfId="238"/>
    <cellStyle name="Normal 48" xfId="239"/>
    <cellStyle name="Normal 49" xfId="240"/>
    <cellStyle name="Normal 49 2" xfId="241"/>
    <cellStyle name="Normal 5" xfId="242"/>
    <cellStyle name="Normal 5 2" xfId="243"/>
    <cellStyle name="Normal 5 2 2" xfId="244"/>
    <cellStyle name="Normal 50" xfId="245"/>
    <cellStyle name="Normal 51" xfId="246"/>
    <cellStyle name="Normal 52" xfId="247"/>
    <cellStyle name="Normal 53" xfId="248"/>
    <cellStyle name="Normal 54" xfId="249"/>
    <cellStyle name="Normal 55" xfId="250"/>
    <cellStyle name="Normal 56" xfId="251"/>
    <cellStyle name="Normal 57" xfId="252"/>
    <cellStyle name="Normal 58" xfId="253"/>
    <cellStyle name="Normal 59" xfId="254"/>
    <cellStyle name="Normal 6" xfId="255"/>
    <cellStyle name="Normal 6 2" xfId="256"/>
    <cellStyle name="Normal 6 2 2" xfId="257"/>
    <cellStyle name="Normal 6 2 2 2" xfId="258"/>
    <cellStyle name="Normal 6 2 3" xfId="259"/>
    <cellStyle name="Normal 6 2_Xl0000121" xfId="260"/>
    <cellStyle name="Normal 6 3" xfId="391"/>
    <cellStyle name="Normal 6_Sheet1" xfId="261"/>
    <cellStyle name="Normal 60" xfId="262"/>
    <cellStyle name="Normal 61" xfId="263"/>
    <cellStyle name="Normal 62" xfId="264"/>
    <cellStyle name="Normal 7" xfId="265"/>
    <cellStyle name="Normal 7 2" xfId="266"/>
    <cellStyle name="Normal 7 2 2" xfId="267"/>
    <cellStyle name="Normal 7 3" xfId="268"/>
    <cellStyle name="Normal 7_Xl0000121" xfId="269"/>
    <cellStyle name="Normal 8" xfId="270"/>
    <cellStyle name="Normal 8 2" xfId="271"/>
    <cellStyle name="Normal 9" xfId="272"/>
    <cellStyle name="Normal 9 2" xfId="273"/>
    <cellStyle name="Normal_monthly.bill.wp" xfId="411"/>
    <cellStyle name="Note 2" xfId="274"/>
    <cellStyle name="Note 2 2" xfId="392"/>
    <cellStyle name="Note 3" xfId="275"/>
    <cellStyle name="Note 3 2" xfId="393"/>
    <cellStyle name="Note 4" xfId="276"/>
    <cellStyle name="Note 4 2" xfId="394"/>
    <cellStyle name="Note 5" xfId="277"/>
    <cellStyle name="Note 5 2" xfId="395"/>
    <cellStyle name="Note 6" xfId="396"/>
    <cellStyle name="Note 6 2" xfId="397"/>
    <cellStyle name="Output 2" xfId="278"/>
    <cellStyle name="Output 2 2" xfId="398"/>
    <cellStyle name="Output 3" xfId="279"/>
    <cellStyle name="Output 3 2" xfId="399"/>
    <cellStyle name="Output 4" xfId="280"/>
    <cellStyle name="Percent" xfId="3" builtinId="5"/>
    <cellStyle name="Percent 12" xfId="400"/>
    <cellStyle name="Percent 2" xfId="6"/>
    <cellStyle name="Percent 2 2" xfId="281"/>
    <cellStyle name="Percent 2 3" xfId="296"/>
    <cellStyle name="Percent 3" xfId="282"/>
    <cellStyle name="Percent 3 2" xfId="283"/>
    <cellStyle name="Percent 3 2 2" xfId="401"/>
    <cellStyle name="Percent 3 3" xfId="402"/>
    <cellStyle name="Percent 4" xfId="284"/>
    <cellStyle name="Percent 4 2" xfId="285"/>
    <cellStyle name="Percent 5" xfId="286"/>
    <cellStyle name="Percent 6" xfId="403"/>
    <cellStyle name="Percent 8" xfId="404"/>
    <cellStyle name="Title 2" xfId="287"/>
    <cellStyle name="Title 2 2" xfId="405"/>
    <cellStyle name="Title 3" xfId="288"/>
    <cellStyle name="Title 3 2" xfId="406"/>
    <cellStyle name="Title 4" xfId="289"/>
    <cellStyle name="Total 2" xfId="290"/>
    <cellStyle name="Total 2 2" xfId="407"/>
    <cellStyle name="Total 3" xfId="291"/>
    <cellStyle name="Total 3 2" xfId="408"/>
    <cellStyle name="Total 4" xfId="292"/>
    <cellStyle name="Warning Text 2" xfId="293"/>
    <cellStyle name="Warning Text 2 2" xfId="409"/>
    <cellStyle name="Warning Text 3" xfId="294"/>
    <cellStyle name="Warning Text 3 2" xfId="410"/>
    <cellStyle name="Warning Text 4" xfId="295"/>
  </cellStyles>
  <dxfs count="10">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1.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pivotCacheDefinition" Target="pivotCache/pivotCacheDefinition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pivotCacheDefinition" Target="pivotCache/pivotCacheDefinition4.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ate%20Case/Kentucky/2013%20Rate%20Case/RC%20Expense/RC%20Expense%20as%20of%203.31.14%20and%20estim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ate%20Case/Kentucky/2013%20Rate%20Case/Filing/WSC%20Kentucky%20-%202013%20filing%20New%208.08.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Y-R7"/>
      <sheetName val="33114 Pivot"/>
      <sheetName val="33114 GL"/>
      <sheetName val="original"/>
      <sheetName val="Missing Captime"/>
    </sheetNames>
    <sheetDataSet>
      <sheetData sheetId="0"/>
      <sheetData sheetId="1"/>
      <sheetData sheetId="2"/>
      <sheetData sheetId="3">
        <row r="53">
          <cell r="H53">
            <v>73660</v>
          </cell>
        </row>
      </sheetData>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PY ELECTRONIC TB HERE"/>
      <sheetName val="Input Schedule"/>
      <sheetName val="Linked TB"/>
      <sheetName val="Sch.A-B.S"/>
      <sheetName val="Sch.B-I.S"/>
      <sheetName val="wp-p-restate(audit)"/>
      <sheetName val="Revenue Requirement"/>
      <sheetName val="Exhibit 9"/>
      <sheetName val="wp.h-cap.struc"/>
      <sheetName val="Schedule D"/>
      <sheetName val="Sheet1"/>
      <sheetName val="xxxRate-Rev Comp"/>
      <sheetName val="Sch.E ORM "/>
      <sheetName val="Sch.C-R.B"/>
      <sheetName val="wp-appendix"/>
      <sheetName val="wp-p5 Recon Summary"/>
      <sheetName val="wp-p5a-restatement (audit)"/>
      <sheetName val="wp.a-uncoll"/>
      <sheetName val="Wp b - salary"/>
      <sheetName val="wp b1"/>
      <sheetName val="Wp b2 - Captime"/>
      <sheetName val="wp b3 - CSR"/>
      <sheetName val="Wp b4 - WSC"/>
      <sheetName val="wp-d-rc.exp"/>
      <sheetName val="wp-e-toi"/>
      <sheetName val="wp-f-depr"/>
      <sheetName val="wp(g)-inc.tx"/>
      <sheetName val="wp-i-wc"/>
      <sheetName val="wp-o-restate-acq"/>
      <sheetName val="wp-p2 Allocation of Vehicles"/>
      <sheetName val="wp-p2a Allocation of Trans Exp"/>
      <sheetName val="wp-p3-alloc of State computers"/>
      <sheetName val="wp-p4-alloc of WSC computers"/>
      <sheetName val="wp-q City of Clinton"/>
      <sheetName val="wp-q(2) salary allocation"/>
      <sheetName val="wp-q(3) Clinton salary revised"/>
      <sheetName val="wp-q(4) Clinton trans exp"/>
      <sheetName val="CPI"/>
      <sheetName val="plnt category"/>
      <sheetName val="wp c2"/>
      <sheetName val="wp c3"/>
      <sheetName val="Rate Base Reallocation wp-$ "/>
      <sheetName val="16003-170"/>
      <sheetName val="16003-171"/>
      <sheetName val="16003-172"/>
      <sheetName val="16011-170"/>
      <sheetName val="16011-171"/>
      <sheetName val="16011-172"/>
      <sheetName val="16011-173"/>
      <sheetName val="16012-171"/>
      <sheetName val="16013-171"/>
      <sheetName val="16013-172"/>
      <sheetName val="16015-172"/>
      <sheetName val="16015-173"/>
      <sheetName val="16016-172"/>
      <sheetName val="16017-170"/>
      <sheetName val="16017-172"/>
      <sheetName val="16031-170"/>
      <sheetName val="16031-172"/>
      <sheetName val="16031-173"/>
      <sheetName val="16033-170"/>
      <sheetName val="16037-170"/>
      <sheetName val="16037-171"/>
      <sheetName val="16037-172"/>
      <sheetName val="16037-173"/>
      <sheetName val="16039-171"/>
      <sheetName val="16040-171"/>
      <sheetName val="16040-173"/>
      <sheetName val="16041-172"/>
      <sheetName val="16041-173"/>
      <sheetName val="16043-170"/>
      <sheetName val="16045-173"/>
      <sheetName val="16050-173"/>
      <sheetName val="16056-171"/>
      <sheetName val="16056-173"/>
      <sheetName val="16058-172"/>
      <sheetName val="16059-171"/>
      <sheetName val="16059-172"/>
      <sheetName val="16059-173"/>
      <sheetName val="16060-173"/>
      <sheetName val="16068-170"/>
      <sheetName val="16068-171"/>
      <sheetName val="16068-172"/>
      <sheetName val="16068-173"/>
      <sheetName val="16069-170"/>
      <sheetName val="16069-171"/>
      <sheetName val="16069-172"/>
      <sheetName val="16069-173"/>
      <sheetName val="16070-172"/>
      <sheetName val="16071-170"/>
      <sheetName val="16071-171"/>
      <sheetName val="16071-173"/>
      <sheetName val="16073-170"/>
      <sheetName val="16075-170"/>
      <sheetName val="16075-171"/>
      <sheetName val="16076-170"/>
      <sheetName val="16076-171"/>
      <sheetName val="16077-171"/>
      <sheetName val="16078-170"/>
      <sheetName val="16079-171"/>
      <sheetName val="16081-170"/>
      <sheetName val="16081-171"/>
      <sheetName val="16081-172"/>
      <sheetName val="16081-173"/>
      <sheetName val="16082-170"/>
      <sheetName val="16082-171"/>
      <sheetName val="16082-172"/>
      <sheetName val="16082-173"/>
      <sheetName val="16083-171"/>
      <sheetName val="16083-172"/>
      <sheetName val="16088-170"/>
      <sheetName val="16089-171"/>
      <sheetName val="16090-172"/>
      <sheetName val="16091-170"/>
      <sheetName val="16091-171"/>
      <sheetName val="16091-172"/>
      <sheetName val="16091-173"/>
      <sheetName val="16092-170"/>
      <sheetName val="16093-170"/>
      <sheetName val="16093-172"/>
      <sheetName val="16093-173"/>
      <sheetName val="16094-170"/>
      <sheetName val="16094-171"/>
      <sheetName val="16094-172"/>
      <sheetName val="16094-173"/>
      <sheetName val="16095-170"/>
      <sheetName val="16095-172"/>
      <sheetName val="16096-170"/>
      <sheetName val="16098-170"/>
      <sheetName val="16204"/>
      <sheetName val="16205"/>
      <sheetName val="16206"/>
      <sheetName val="16208"/>
      <sheetName val="16214"/>
      <sheetName val="16230"/>
      <sheetName val="16234"/>
      <sheetName val="16235"/>
      <sheetName val="16236"/>
      <sheetName val="16238"/>
      <sheetName val="16242"/>
      <sheetName val="16244"/>
      <sheetName val="16246"/>
      <sheetName val="16247"/>
      <sheetName val="16248"/>
      <sheetName val="16252"/>
      <sheetName val="16254"/>
      <sheetName val="16257"/>
      <sheetName val="16262"/>
      <sheetName val="16263"/>
      <sheetName val="16264"/>
      <sheetName val="16265"/>
      <sheetName val="16272"/>
      <sheetName val="16275"/>
      <sheetName val="16276"/>
      <sheetName val="16278"/>
      <sheetName val="16279"/>
      <sheetName val="16280"/>
      <sheetName val="16285"/>
      <sheetName val="16286"/>
      <sheetName val="16287"/>
      <sheetName val="16290"/>
      <sheetName val="16291"/>
      <sheetName val="16292"/>
      <sheetName val="16293"/>
      <sheetName val="16294"/>
      <sheetName val="16295"/>
      <sheetName val="16296"/>
      <sheetName val="Sch.D&amp;E-REV"/>
      <sheetName val="Expense Reallocation Wp-$"/>
      <sheetName val="wp-l-gl plant additions"/>
      <sheetName val="wp-j-pf.plant"/>
      <sheetName val="wp-k-retirements"/>
      <sheetName val="w.p-b2"/>
      <sheetName val="wp-r Expense Reports"/>
      <sheetName val="Allocation Calc"/>
      <sheetName val="Operators allocation"/>
    </sheetNames>
    <sheetDataSet>
      <sheetData sheetId="0"/>
      <sheetData sheetId="1">
        <row r="6">
          <cell r="G6" t="str">
            <v>WATER SERVICE CORPORATION OF KENTUCKY</v>
          </cell>
        </row>
        <row r="7">
          <cell r="D7">
            <v>1</v>
          </cell>
        </row>
      </sheetData>
      <sheetData sheetId="2">
        <row r="233">
          <cell r="E233">
            <v>-83141</v>
          </cell>
        </row>
      </sheetData>
      <sheetData sheetId="3">
        <row r="2">
          <cell r="F2" t="str">
            <v>Case No. 2013 - 00237</v>
          </cell>
        </row>
      </sheetData>
      <sheetData sheetId="4">
        <row r="4">
          <cell r="A4" t="str">
            <v>Test Year 12/31/2012</v>
          </cell>
        </row>
      </sheetData>
      <sheetData sheetId="5"/>
      <sheetData sheetId="6"/>
      <sheetData sheetId="7"/>
      <sheetData sheetId="8"/>
      <sheetData sheetId="9"/>
      <sheetData sheetId="10"/>
      <sheetData sheetId="11"/>
      <sheetData sheetId="12">
        <row r="19">
          <cell r="F19">
            <v>-113080.53</v>
          </cell>
        </row>
      </sheetData>
      <sheetData sheetId="13"/>
      <sheetData sheetId="14">
        <row r="71">
          <cell r="E71">
            <v>-29790.759999999995</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Rate%20Case/Kentucky/2013%20Rate%20Case/DR/AG%20DR2/AG%20DR%202-7%20wp-r%20Expense%20Reports.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Rate%20Case/Kentucky/2013%20Rate%20Case/DR/AG%20DR2/AG%20DR%202-7%20wp-r%20Expense%20Reports.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Rate%20Case/Kentucky/2013%20Rate%20Case/DR/AG%20DR2/AG%20DR%202-7%20wp-r%20Expense%20Reports.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Rate%20Case/Kentucky/2013%20Rate%20Case/DR/AG%20DR2/AG%20DR%202-7%20wp-r%20Expense%20Reports.xlsx"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Rate%20Case/Kentucky/2013%20Rate%20Case/DR/AG%20DR2/AG%20DR%202-7%20wp-r%20Expense%20Reports.xlsx" TargetMode="External"/><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r:id="rId1" refreshedBy="raguttor" refreshedDate="41653.956056597221" createdVersion="3" refreshedVersion="3" minRefreshableVersion="3" recordCount="92">
  <cacheSource type="worksheet">
    <worksheetSource ref="A1:R1048576" sheet="345 WSC - KY" r:id="rId2"/>
  </cacheSource>
  <cacheFields count="18">
    <cacheField name="CO" numFmtId="0">
      <sharedItems containsString="0" containsBlank="1" containsNumber="1" containsInteger="1" minValue="345" maxValue="345"/>
    </cacheField>
    <cacheField name="BU" numFmtId="0">
      <sharedItems containsString="0" containsBlank="1" containsNumber="1" containsInteger="1" minValue="345101" maxValue="345103"/>
    </cacheField>
    <cacheField name="OBJ" numFmtId="0">
      <sharedItems containsString="0" containsBlank="1" containsNumber="1" containsInteger="1" minValue="5805" maxValue="6385" count="18">
        <n v="6220"/>
        <n v="5860"/>
        <n v="6215"/>
        <n v="5870"/>
        <n v="5805"/>
        <n v="5880"/>
        <n v="5825"/>
        <n v="5900"/>
        <n v="5895"/>
        <n v="5820"/>
        <n v="6190"/>
        <n v="6185"/>
        <n v="6200"/>
        <n v="6207"/>
        <n v="6195"/>
        <n v="6385"/>
        <n v="6285"/>
        <m/>
      </sharedItems>
    </cacheField>
    <cacheField name="SUB" numFmtId="0">
      <sharedItems containsNonDate="0" containsString="0" containsBlank="1"/>
    </cacheField>
    <cacheField name="DESCRIPTION" numFmtId="0">
      <sharedItems containsBlank="1"/>
    </cacheField>
    <cacheField name="TY" numFmtId="0">
      <sharedItems containsBlank="1"/>
    </cacheField>
    <cacheField name="DOC" numFmtId="0">
      <sharedItems containsString="0" containsBlank="1" containsNumber="1" containsInteger="1" minValue="408956" maxValue="488783"/>
    </cacheField>
    <cacheField name="DATE" numFmtId="0">
      <sharedItems containsNonDate="0" containsDate="1" containsString="0" containsBlank="1" minDate="2012-01-27T00:00:00" maxDate="2013-01-01T00:00:00"/>
    </cacheField>
    <cacheField name="DEBIT" numFmtId="164">
      <sharedItems containsString="0" containsBlank="1" containsNumber="1" minValue="2.73" maxValue="477.3"/>
    </cacheField>
    <cacheField name="CREDIT" numFmtId="164">
      <sharedItems containsNonDate="0" containsString="0" containsBlank="1"/>
    </cacheField>
    <cacheField name="NET" numFmtId="164">
      <sharedItems containsString="0" containsBlank="1" containsNumber="1" minValue="2.73" maxValue="477.3" count="75">
        <n v="5"/>
        <n v="6.36"/>
        <n v="49.82"/>
        <n v="55.45"/>
        <n v="100"/>
        <n v="190"/>
        <n v="50"/>
        <n v="7.61"/>
        <n v="2.73"/>
        <n v="200"/>
        <n v="8.48"/>
        <n v="11.5"/>
        <n v="17.45"/>
        <n v="218.5"/>
        <n v="20.9"/>
        <n v="109.25"/>
        <n v="143.75"/>
        <n v="12.8"/>
        <n v="362.25"/>
        <n v="11.9"/>
        <n v="20.38"/>
        <n v="19.350000000000001"/>
        <n v="25.1"/>
        <n v="54.7"/>
        <n v="30.85"/>
        <n v="34.5"/>
        <n v="5.25"/>
        <n v="327.63"/>
        <n v="270.2"/>
        <n v="165"/>
        <n v="110"/>
        <n v="220"/>
        <n v="330"/>
        <n v="55"/>
        <n v="289.76"/>
        <n v="60.14"/>
        <n v="59.12"/>
        <n v="77.010000000000005"/>
        <n v="32.07"/>
        <n v="55.67"/>
        <n v="13.56"/>
        <n v="30.92"/>
        <n v="7.35"/>
        <n v="69.849999999999994"/>
        <n v="49.17"/>
        <n v="35.01"/>
        <n v="27.56"/>
        <n v="39.520000000000003"/>
        <n v="21.79"/>
        <n v="69.819999999999993"/>
        <n v="30.8"/>
        <n v="22.2"/>
        <n v="21.57"/>
        <n v="99.21"/>
        <n v="83.47"/>
        <n v="87.55"/>
        <n v="69.37"/>
        <n v="101.51"/>
        <n v="24.77"/>
        <n v="83.39"/>
        <n v="64.33"/>
        <n v="19.3"/>
        <n v="179.14"/>
        <n v="56.48"/>
        <n v="102.13"/>
        <n v="146.58000000000001"/>
        <n v="43.22"/>
        <n v="9.09"/>
        <n v="7.6"/>
        <n v="40"/>
        <n v="477.3"/>
        <n v="180.19"/>
        <n v="25"/>
        <n v="10.46"/>
        <m/>
      </sharedItems>
    </cacheField>
    <cacheField name="LT" numFmtId="0">
      <sharedItems containsBlank="1"/>
    </cacheField>
    <cacheField name="PC" numFmtId="0">
      <sharedItems containsBlank="1"/>
    </cacheField>
    <cacheField name="LVL6" numFmtId="0">
      <sharedItems containsBlank="1"/>
    </cacheField>
    <cacheField name="LVL7" numFmtId="0">
      <sharedItems containsBlank="1" count="18">
        <s v="AUTO REPAIR/TIRES"/>
        <s v="CLEANING SUPPLIES"/>
        <s v="FUEL"/>
        <s v="HOLIDAY EVENTS/PICNICS"/>
        <s v="LICENSE FEES"/>
        <s v="OFFICE SUPPLY STORES"/>
        <s v="OTHER MISC EXPENSE"/>
        <s v="OTHER OFFICE EXPENSES"/>
        <s v="SHIPPING CHARGES"/>
        <s v="TRAINING EXPENSE"/>
        <s v="TRAVEL AIRFARE"/>
        <s v="TRAVEL LODGING"/>
        <s v="TRAVEL MEALS"/>
        <s v="TRAVEL OTHER"/>
        <s v="TRAVEL TRANSPORTATION"/>
        <s v="UNIFORMS"/>
        <s v="WATER-MAINT SUPPLIES"/>
        <m/>
      </sharedItems>
    </cacheField>
    <cacheField name="CO_NAME" numFmtId="0">
      <sharedItems containsBlank="1"/>
    </cacheField>
    <cacheField name="REGION" numFmtId="0">
      <sharedItems containsBlank="1"/>
    </cacheField>
    <cacheField name="STATE" numFmtId="0">
      <sharedItems containsBlank="1"/>
    </cacheField>
  </cacheFields>
</pivotCacheDefinition>
</file>

<file path=xl/pivotCache/pivotCacheDefinition2.xml><?xml version="1.0" encoding="utf-8"?>
<pivotCacheDefinition xmlns="http://schemas.openxmlformats.org/spreadsheetml/2006/main" xmlns:r="http://schemas.openxmlformats.org/officeDocument/2006/relationships" r:id="rId1" refreshedBy="raguttor" refreshedDate="41653.960527199073" createdVersion="3" refreshedVersion="3" minRefreshableVersion="3" recordCount="7">
  <cacheSource type="worksheet">
    <worksheetSource ref="A1:R1048576" sheet="800 Midwest Region" r:id="rId2"/>
  </cacheSource>
  <cacheFields count="18">
    <cacheField name="CO" numFmtId="0">
      <sharedItems containsString="0" containsBlank="1" containsNumber="1" containsInteger="1" minValue="800" maxValue="800"/>
    </cacheField>
    <cacheField name="BU" numFmtId="0">
      <sharedItems containsString="0" containsBlank="1" containsNumber="1" containsInteger="1" minValue="800100" maxValue="800100"/>
    </cacheField>
    <cacheField name="OBJ" numFmtId="0">
      <sharedItems containsString="0" containsBlank="1" containsNumber="1" containsInteger="1" minValue="5785" maxValue="6200" count="5">
        <n v="5785"/>
        <n v="6190"/>
        <n v="6200"/>
        <n v="5805"/>
        <m/>
      </sharedItems>
    </cacheField>
    <cacheField name="SUB" numFmtId="0">
      <sharedItems containsNonDate="0" containsString="0" containsBlank="1"/>
    </cacheField>
    <cacheField name="DESCRIPTION" numFmtId="0">
      <sharedItems containsBlank="1"/>
    </cacheField>
    <cacheField name="TY" numFmtId="0">
      <sharedItems containsBlank="1"/>
    </cacheField>
    <cacheField name="DOC" numFmtId="0">
      <sharedItems containsString="0" containsBlank="1" containsNumber="1" containsInteger="1" minValue="113349" maxValue="488783"/>
    </cacheField>
    <cacheField name="DATE" numFmtId="0">
      <sharedItems containsNonDate="0" containsDate="1" containsString="0" containsBlank="1" minDate="2012-02-09T00:00:00" maxDate="2013-01-01T00:00:00"/>
    </cacheField>
    <cacheField name="DEBIT" numFmtId="164">
      <sharedItems containsString="0" containsBlank="1" containsNumber="1" minValue="19.239999999999998" maxValue="500"/>
    </cacheField>
    <cacheField name="CREDIT" numFmtId="164">
      <sharedItems containsNonDate="0" containsString="0" containsBlank="1"/>
    </cacheField>
    <cacheField name="NET" numFmtId="164">
      <sharedItems containsString="0" containsBlank="1" containsNumber="1" minValue="19.239999999999998" maxValue="500" count="7">
        <n v="500"/>
        <n v="265.60000000000002"/>
        <n v="173.15"/>
        <n v="135.46"/>
        <n v="19.239999999999998"/>
        <n v="170"/>
        <m/>
      </sharedItems>
    </cacheField>
    <cacheField name="LT" numFmtId="0">
      <sharedItems containsBlank="1"/>
    </cacheField>
    <cacheField name="PC" numFmtId="0">
      <sharedItems containsBlank="1"/>
    </cacheField>
    <cacheField name="LVL6" numFmtId="0">
      <sharedItems containsBlank="1"/>
    </cacheField>
    <cacheField name="LVL7" numFmtId="0">
      <sharedItems containsBlank="1" count="5">
        <s v="ADVERTISING/MARKETING"/>
        <s v="TRAVEL AIRFARE"/>
        <s v="TRAVEL MEALS"/>
        <s v="LICENSE FEES"/>
        <m/>
      </sharedItems>
    </cacheField>
    <cacheField name="CO_NAME" numFmtId="0">
      <sharedItems containsBlank="1"/>
    </cacheField>
    <cacheField name="REGION" numFmtId="0">
      <sharedItems containsBlank="1"/>
    </cacheField>
    <cacheField name="STATE" numFmtId="0">
      <sharedItems containsBlank="1"/>
    </cacheField>
  </cacheFields>
</pivotCacheDefinition>
</file>

<file path=xl/pivotCache/pivotCacheDefinition3.xml><?xml version="1.0" encoding="utf-8"?>
<pivotCacheDefinition xmlns="http://schemas.openxmlformats.org/spreadsheetml/2006/main" xmlns:r="http://schemas.openxmlformats.org/officeDocument/2006/relationships" r:id="rId1" refreshedBy="raguttor" refreshedDate="41653.961050578706" createdVersion="3" refreshedVersion="3" minRefreshableVersion="3" recordCount="4">
  <cacheSource type="worksheet">
    <worksheetSource ref="A1:R1048576" sheet="860 State of KY" r:id="rId2"/>
  </cacheSource>
  <cacheFields count="18">
    <cacheField name="CO" numFmtId="0">
      <sharedItems containsString="0" containsBlank="1" containsNumber="1" containsInteger="1" minValue="860" maxValue="860"/>
    </cacheField>
    <cacheField name="BU" numFmtId="0">
      <sharedItems containsString="0" containsBlank="1" containsNumber="1" containsInteger="1" minValue="860100" maxValue="860100"/>
    </cacheField>
    <cacheField name="OBJ" numFmtId="0">
      <sharedItems containsString="0" containsBlank="1" containsNumber="1" containsInteger="1" minValue="6220" maxValue="6220" count="2">
        <n v="6220"/>
        <m/>
      </sharedItems>
    </cacheField>
    <cacheField name="SUB" numFmtId="0">
      <sharedItems containsNonDate="0" containsString="0" containsBlank="1"/>
    </cacheField>
    <cacheField name="DESCRIPTION" numFmtId="0">
      <sharedItems containsBlank="1"/>
    </cacheField>
    <cacheField name="TY" numFmtId="0">
      <sharedItems containsBlank="1"/>
    </cacheField>
    <cacheField name="DOC" numFmtId="0">
      <sharedItems containsString="0" containsBlank="1" containsNumber="1" containsInteger="1" minValue="409562" maxValue="447719"/>
    </cacheField>
    <cacheField name="DATE" numFmtId="0">
      <sharedItems containsNonDate="0" containsDate="1" containsString="0" containsBlank="1" minDate="2012-01-31T00:00:00" maxDate="2012-07-11T00:00:00"/>
    </cacheField>
    <cacheField name="DEBIT" numFmtId="164">
      <sharedItems containsString="0" containsBlank="1" containsNumber="1" minValue="15.13" maxValue="69.92"/>
    </cacheField>
    <cacheField name="CREDIT" numFmtId="164">
      <sharedItems containsNonDate="0" containsString="0" containsBlank="1"/>
    </cacheField>
    <cacheField name="NET" numFmtId="164">
      <sharedItems containsString="0" containsBlank="1" containsNumber="1" minValue="15.13" maxValue="69.92" count="4">
        <n v="15.13"/>
        <n v="25"/>
        <n v="69.92"/>
        <m/>
      </sharedItems>
    </cacheField>
    <cacheField name="LT" numFmtId="0">
      <sharedItems containsBlank="1"/>
    </cacheField>
    <cacheField name="PC" numFmtId="0">
      <sharedItems containsBlank="1"/>
    </cacheField>
    <cacheField name="LVL6" numFmtId="0">
      <sharedItems containsBlank="1"/>
    </cacheField>
    <cacheField name="LVL7" numFmtId="0">
      <sharedItems containsBlank="1" count="2">
        <s v="AUTO REPAIR/TIRES"/>
        <m/>
      </sharedItems>
    </cacheField>
    <cacheField name="CO_NAME" numFmtId="0">
      <sharedItems containsBlank="1"/>
    </cacheField>
    <cacheField name="REGION" numFmtId="0">
      <sharedItems containsBlank="1"/>
    </cacheField>
    <cacheField name="STATE" numFmtId="0">
      <sharedItems containsBlank="1"/>
    </cacheField>
  </cacheFields>
</pivotCacheDefinition>
</file>

<file path=xl/pivotCache/pivotCacheDefinition4.xml><?xml version="1.0" encoding="utf-8"?>
<pivotCacheDefinition xmlns="http://schemas.openxmlformats.org/spreadsheetml/2006/main" xmlns:r="http://schemas.openxmlformats.org/officeDocument/2006/relationships" r:id="rId1" refreshedBy="raguttor" refreshedDate="41653.962557986109" createdVersion="3" refreshedVersion="3" minRefreshableVersion="3" recordCount="62">
  <cacheSource type="worksheet">
    <worksheetSource ref="A1:R1048576" sheet="102 RVP Atl Midwest" r:id="rId2"/>
  </cacheSource>
  <cacheFields count="18">
    <cacheField name="CO" numFmtId="0">
      <sharedItems containsString="0" containsBlank="1" containsNumber="1" containsInteger="1" minValue="102" maxValue="102"/>
    </cacheField>
    <cacheField name="BU" numFmtId="0">
      <sharedItems containsString="0" containsBlank="1" containsNumber="1" containsInteger="1" minValue="102111" maxValue="102111"/>
    </cacheField>
    <cacheField name="OBJ" numFmtId="0">
      <sharedItems containsString="0" containsBlank="1" containsNumber="1" containsInteger="1" minValue="5805" maxValue="6360" count="15">
        <n v="6200"/>
        <n v="6190"/>
        <n v="5945"/>
        <n v="5805"/>
        <n v="6207"/>
        <n v="5880"/>
        <n v="5820"/>
        <n v="5810"/>
        <n v="6185"/>
        <n v="6195"/>
        <n v="5895"/>
        <n v="6220"/>
        <n v="6360"/>
        <n v="5825"/>
        <m/>
      </sharedItems>
    </cacheField>
    <cacheField name="SUB" numFmtId="0">
      <sharedItems containsNonDate="0" containsString="0" containsBlank="1"/>
    </cacheField>
    <cacheField name="DESCRIPTION" numFmtId="0">
      <sharedItems containsBlank="1"/>
    </cacheField>
    <cacheField name="TY" numFmtId="0">
      <sharedItems containsBlank="1"/>
    </cacheField>
    <cacheField name="DOC" numFmtId="0">
      <sharedItems containsString="0" containsBlank="1" containsNumber="1" containsInteger="1" minValue="405809" maxValue="485745"/>
    </cacheField>
    <cacheField name="DATE" numFmtId="0">
      <sharedItems containsNonDate="0" containsDate="1" containsString="0" containsBlank="1" minDate="2012-01-12T00:00:00" maxDate="2012-12-20T00:00:00"/>
    </cacheField>
    <cacheField name="DEBIT" numFmtId="164">
      <sharedItems containsString="0" containsBlank="1" containsNumber="1" minValue="3.23" maxValue="1025"/>
    </cacheField>
    <cacheField name="CREDIT" numFmtId="164">
      <sharedItems containsNonDate="0" containsString="0" containsBlank="1"/>
    </cacheField>
    <cacheField name="NET" numFmtId="164">
      <sharedItems containsString="0" containsBlank="1" containsNumber="1" minValue="3.23" maxValue="1025" count="55">
        <n v="77.09"/>
        <n v="269.10000000000002"/>
        <n v="289.10000000000002"/>
        <n v="90.88"/>
        <n v="80"/>
        <n v="18"/>
        <n v="14.65"/>
        <n v="50"/>
        <n v="37.04"/>
        <n v="695"/>
        <n v="146.80000000000001"/>
        <n v="22.44"/>
        <n v="35"/>
        <n v="94.9"/>
        <n v="56"/>
        <n v="18.21"/>
        <n v="143.63"/>
        <n v="105.31"/>
        <n v="29.45"/>
        <n v="137.63999999999999"/>
        <n v="117.8"/>
        <n v="31.81"/>
        <n v="99"/>
        <n v="686.32"/>
        <n v="45.13"/>
        <n v="45.75"/>
        <n v="24.95"/>
        <n v="45.15"/>
        <n v="272.45999999999998"/>
        <n v="85"/>
        <n v="14.17"/>
        <n v="45.07"/>
        <n v="66.209999999999994"/>
        <n v="23"/>
        <n v="6.37"/>
        <n v="307.2"/>
        <n v="246.86"/>
        <n v="90.31"/>
        <n v="3.23"/>
        <n v="402.1"/>
        <n v="1025"/>
        <n v="110"/>
        <n v="30.42"/>
        <n v="745"/>
        <n v="45.1"/>
        <n v="134.21"/>
        <n v="52.99"/>
        <n v="24.42"/>
        <n v="40"/>
        <n v="69.959999999999994"/>
        <n v="303.98"/>
        <n v="834.4"/>
        <n v="489.72"/>
        <n v="45.26"/>
        <m/>
      </sharedItems>
    </cacheField>
    <cacheField name="LT" numFmtId="0">
      <sharedItems containsBlank="1"/>
    </cacheField>
    <cacheField name="PC" numFmtId="0">
      <sharedItems containsBlank="1"/>
    </cacheField>
    <cacheField name="LVL6" numFmtId="0">
      <sharedItems containsBlank="1"/>
    </cacheField>
    <cacheField name="LVL7" numFmtId="0">
      <sharedItems containsBlank="1" count="15">
        <s v="TRAVEL MEALS"/>
        <s v="TRAVEL AIRFARE"/>
        <s v="OFFICE TELECOM"/>
        <s v="LICENSE FEES"/>
        <s v="TRAVEL OTHER"/>
        <s v="OFFICE SUPPLY STORES"/>
        <s v="TRAINING EXPENSE"/>
        <s v="MEMBERSHIPS"/>
        <s v="TRAVEL LODGING"/>
        <s v="TRAVEL TRANSPORTATION"/>
        <s v="SHIPPING CHARGES"/>
        <s v="AUTO REPAIR/TIRES"/>
        <s v="COMMUNICATION EXPENSE"/>
        <s v="OTHER MISC EXPENSE"/>
        <m/>
      </sharedItems>
    </cacheField>
    <cacheField name="CO_NAME" numFmtId="0">
      <sharedItems containsBlank="1"/>
    </cacheField>
    <cacheField name="REGION" numFmtId="0">
      <sharedItems containsBlank="1"/>
    </cacheField>
    <cacheField name="STATE" numFmtId="0">
      <sharedItems containsBlank="1"/>
    </cacheField>
  </cacheFields>
</pivotCacheDefinition>
</file>

<file path=xl/pivotCache/pivotCacheDefinition5.xml><?xml version="1.0" encoding="utf-8"?>
<pivotCacheDefinition xmlns="http://schemas.openxmlformats.org/spreadsheetml/2006/main" xmlns:r="http://schemas.openxmlformats.org/officeDocument/2006/relationships" r:id="rId1" refreshedBy="raguttor" refreshedDate="41653.963135185186" createdVersion="3" refreshedVersion="3" minRefreshableVersion="3" recordCount="531">
  <cacheSource type="worksheet">
    <worksheetSource ref="A1:R1048576" sheet="102 without RVP" r:id="rId2"/>
  </cacheSource>
  <cacheFields count="18">
    <cacheField name="CO" numFmtId="0">
      <sharedItems containsString="0" containsBlank="1" containsNumber="1" containsInteger="1" minValue="102" maxValue="102"/>
    </cacheField>
    <cacheField name="BU" numFmtId="0">
      <sharedItems containsString="0" containsBlank="1" containsNumber="1" containsInteger="1" minValue="102100" maxValue="102112"/>
    </cacheField>
    <cacheField name="OBJ" numFmtId="0">
      <sharedItems containsString="0" containsBlank="1" containsNumber="1" containsInteger="1" minValue="5650" maxValue="6215" count="23">
        <n v="6205"/>
        <n v="6195"/>
        <n v="5945"/>
        <n v="5880"/>
        <n v="6200"/>
        <n v="6190"/>
        <n v="5870"/>
        <n v="6185"/>
        <n v="6207"/>
        <n v="5810"/>
        <n v="5740"/>
        <n v="5900"/>
        <n v="5820"/>
        <n v="5885"/>
        <n v="6215"/>
        <n v="5825"/>
        <n v="5660"/>
        <n v="5805"/>
        <n v="5895"/>
        <n v="5650"/>
        <n v="5875"/>
        <n v="5655"/>
        <m/>
      </sharedItems>
    </cacheField>
    <cacheField name="SUB" numFmtId="0">
      <sharedItems containsNonDate="0" containsString="0" containsBlank="1"/>
    </cacheField>
    <cacheField name="DESCRIPTION" numFmtId="0">
      <sharedItems containsBlank="1"/>
    </cacheField>
    <cacheField name="TY" numFmtId="0">
      <sharedItems containsBlank="1"/>
    </cacheField>
    <cacheField name="DOC" numFmtId="0">
      <sharedItems containsString="0" containsBlank="1" containsNumber="1" containsInteger="1" minValue="403822" maxValue="486788"/>
    </cacheField>
    <cacheField name="DATE" numFmtId="0">
      <sharedItems containsNonDate="0" containsDate="1" containsString="0" containsBlank="1" minDate="2012-01-04T00:00:00" maxDate="2012-12-22T00:00:00"/>
    </cacheField>
    <cacheField name="DEBIT" numFmtId="164">
      <sharedItems containsString="0" containsBlank="1" containsNumber="1" minValue="1.1100000000000001" maxValue="18993.330000000002"/>
    </cacheField>
    <cacheField name="CREDIT" numFmtId="164">
      <sharedItems containsString="0" containsBlank="1" containsNumber="1" minValue="-899.48" maxValue="-42.9"/>
    </cacheField>
    <cacheField name="NET" numFmtId="164">
      <sharedItems containsString="0" containsBlank="1" containsNumber="1" minValue="-899.48" maxValue="18993.330000000002" count="446">
        <n v="46.18"/>
        <n v="66.599999999999994"/>
        <n v="467.59"/>
        <n v="69.89"/>
        <n v="411.47"/>
        <n v="54.48"/>
        <n v="59.94"/>
        <n v="79.989999999999995"/>
        <n v="93.22"/>
        <n v="210"/>
        <n v="5.32"/>
        <n v="347.39"/>
        <n v="372.6"/>
        <n v="31.59"/>
        <n v="125.46"/>
        <n v="684.69"/>
        <n v="14.84"/>
        <n v="22.52"/>
        <n v="5942.7"/>
        <n v="140.56"/>
        <n v="60"/>
        <n v="8"/>
        <n v="124.3"/>
        <n v="95.79"/>
        <n v="59.99"/>
        <n v="57"/>
        <n v="82.94"/>
        <n v="23.05"/>
        <n v="32.770000000000003"/>
        <n v="503.6"/>
        <n v="100"/>
        <n v="4.3"/>
        <n v="30"/>
        <n v="25"/>
        <n v="132"/>
        <n v="87.19"/>
        <n v="289.43"/>
        <n v="514.6"/>
        <n v="62.09"/>
        <n v="16.34"/>
        <n v="13.06"/>
        <n v="17.34"/>
        <n v="42.34"/>
        <n v="27.36"/>
        <n v="41.85"/>
        <n v="4025.29"/>
        <n v="582"/>
        <n v="214.8"/>
        <n v="29.18"/>
        <n v="320.57"/>
        <n v="295.56"/>
        <n v="1025.2"/>
        <n v="570.22"/>
        <n v="194.1"/>
        <n v="350"/>
        <n v="9.31"/>
        <n v="99"/>
        <n v="470.6"/>
        <n v="9.9499999999999993"/>
        <n v="31.5"/>
        <n v="75"/>
        <n v="11.37"/>
        <n v="84"/>
        <n v="57.8"/>
        <n v="116.7"/>
        <n v="443.62"/>
        <n v="337.4"/>
        <n v="358.4"/>
        <n v="50.85"/>
        <n v="35.159999999999997"/>
        <n v="289.41000000000003"/>
        <n v="371.6"/>
        <n v="281.73"/>
        <n v="51.8"/>
        <n v="41.98"/>
        <n v="364.83"/>
        <n v="327.60000000000002"/>
        <n v="24.79"/>
        <n v="166.14"/>
        <n v="570.9"/>
        <n v="55.36"/>
        <n v="78.95"/>
        <n v="656.1"/>
        <n v="103.04"/>
        <n v="196.16"/>
        <n v="4.93"/>
        <n v="156.57"/>
        <n v="50"/>
        <n v="68"/>
        <n v="45.07"/>
        <n v="45.74"/>
        <n v="1359.13"/>
        <n v="10.38"/>
        <n v="70.3"/>
        <n v="123.56"/>
        <n v="771.6"/>
        <n v="679.74"/>
        <n v="227.46"/>
        <n v="10.8"/>
        <n v="25.53"/>
        <n v="56.61"/>
        <n v="96.16"/>
        <n v="1.93"/>
        <n v="30.45"/>
        <n v="103.63"/>
        <n v="10.52"/>
        <n v="31.08"/>
        <n v="114"/>
        <n v="37.4"/>
        <n v="85"/>
        <n v="38"/>
        <n v="19.399999999999999"/>
        <n v="69.930000000000007"/>
        <n v="34"/>
        <n v="210.77"/>
        <n v="140"/>
        <n v="23.75"/>
        <n v="69.87"/>
        <n v="576.09"/>
        <n v="359.64"/>
        <n v="51.86"/>
        <n v="18993.330000000002"/>
        <n v="1524.4"/>
        <n v="63.25"/>
        <n v="5"/>
        <n v="427.17"/>
        <n v="595.35"/>
        <n v="449.3"/>
        <n v="206.08"/>
        <n v="52.99"/>
        <n v="524.71"/>
        <n v="368.57"/>
        <n v="45.9"/>
        <n v="2564"/>
        <n v="270.92"/>
        <n v="91.77"/>
        <n v="24.45"/>
        <n v="66"/>
        <n v="683.91"/>
        <n v="45"/>
        <n v="125"/>
        <n v="438.87"/>
        <n v="19.7"/>
        <n v="10"/>
        <n v="12"/>
        <n v="180"/>
        <n v="172.35"/>
        <n v="160"/>
        <n v="61.06"/>
        <n v="124"/>
        <n v="639.6"/>
        <n v="47.3"/>
        <n v="9.1999999999999993"/>
        <n v="24.98"/>
        <n v="54"/>
        <n v="14.31"/>
        <n v="69.19"/>
        <n v="561.80999999999995"/>
        <n v="141.18"/>
        <n v="38.630000000000003"/>
        <n v="50.2"/>
        <n v="193.5"/>
        <n v="1479.73"/>
        <n v="207.18"/>
        <n v="6.29"/>
        <n v="51.17"/>
        <n v="335.63"/>
        <n v="465.18"/>
        <n v="877.2"/>
        <n v="368.03"/>
        <n v="14.01"/>
        <n v="110.17"/>
        <n v="96.1"/>
        <n v="119.98"/>
        <n v="78.53"/>
        <n v="102.75"/>
        <n v="90.25"/>
        <n v="468.6"/>
        <n v="67.5"/>
        <n v="19.27"/>
        <n v="73"/>
        <n v="477.7"/>
        <n v="635.6"/>
        <n v="30.74"/>
        <n v="32"/>
        <n v="178.86"/>
        <n v="313.39999999999998"/>
        <n v="22.97"/>
        <n v="16"/>
        <n v="16.09"/>
        <n v="90"/>
        <n v="35.869999999999997"/>
        <n v="76.86"/>
        <n v="7.77"/>
        <n v="2"/>
        <n v="140.81"/>
        <n v="340.4"/>
        <n v="247.42"/>
        <n v="142.44999999999999"/>
        <n v="430.56"/>
        <n v="25.85"/>
        <n v="299.7"/>
        <n v="44.85"/>
        <n v="35.979999999999997"/>
        <n v="355.11"/>
        <n v="249.6"/>
        <n v="221.79"/>
        <n v="64.75"/>
        <n v="206.82"/>
        <n v="427.67"/>
        <n v="496.23"/>
        <n v="223.96"/>
        <n v="94.92"/>
        <n v="16.87"/>
        <n v="146.09"/>
        <n v="349.95"/>
        <n v="114.16"/>
        <n v="556.6"/>
        <n v="72.150000000000006"/>
        <n v="39.96"/>
        <n v="11.1"/>
        <n v="1359.01"/>
        <n v="581.88"/>
        <n v="125.62"/>
        <n v="274.37"/>
        <n v="29.32"/>
        <n v="388.54"/>
        <n v="518.58000000000004"/>
        <n v="481.46"/>
        <n v="124.49"/>
        <n v="128.63999999999999"/>
        <n v="107.31"/>
        <n v="37.74"/>
        <n v="29.99"/>
        <n v="147.63"/>
        <n v="45.85"/>
        <n v="211.99"/>
        <n v="4.58"/>
        <n v="37.54"/>
        <n v="96.03"/>
        <n v="56.75"/>
        <n v="139.87"/>
        <n v="61.7"/>
        <n v="80"/>
        <n v="827.56"/>
        <n v="600.75"/>
        <n v="97.4"/>
        <n v="165"/>
        <n v="703.86"/>
        <n v="54.95"/>
        <n v="223.56"/>
        <n v="771"/>
        <n v="1107"/>
        <n v="223.81"/>
        <n v="64.41"/>
        <n v="120"/>
        <n v="220"/>
        <n v="91.5"/>
        <n v="33.299999999999997"/>
        <n v="10.55"/>
        <n v="400"/>
        <n v="21.24"/>
        <n v="296.93"/>
        <n v="73.760000000000005"/>
        <n v="1625"/>
        <n v="312.10000000000002"/>
        <n v="20"/>
        <n v="2.2200000000000002"/>
        <n v="330.02"/>
        <n v="123.05"/>
        <n v="17.46"/>
        <n v="67.72"/>
        <n v="305.60000000000002"/>
        <n v="18"/>
        <n v="18.13"/>
        <n v="44"/>
        <n v="225"/>
        <n v="1315.19"/>
        <n v="998.14"/>
        <n v="1412.32"/>
        <n v="194.36"/>
        <n v="114.95"/>
        <n v="30.97"/>
        <n v="185"/>
        <n v="46.6"/>
        <n v="198.27"/>
        <n v="229.68"/>
        <n v="490.6"/>
        <n v="56.99"/>
        <n v="28.3"/>
        <n v="247.5"/>
        <n v="300"/>
        <n v="261.73"/>
        <n v="444.79"/>
        <n v="23.71"/>
        <n v="1000"/>
        <n v="185.2"/>
        <n v="42.56"/>
        <n v="87"/>
        <n v="109.89"/>
        <n v="95.12"/>
        <n v="983.97"/>
        <n v="308.89"/>
        <n v="469.1"/>
        <n v="109.06"/>
        <n v="297.33999999999997"/>
        <n v="408.78"/>
        <n v="905.6"/>
        <n v="319.11"/>
        <n v="73.650000000000006"/>
        <n v="1.1100000000000001"/>
        <n v="41.04"/>
        <n v="59.95"/>
        <n v="124.22"/>
        <n v="198.14"/>
        <n v="229.59"/>
        <n v="56"/>
        <n v="452.72"/>
        <n v="257.39999999999998"/>
        <n v="203.1"/>
        <n v="260.87"/>
        <n v="19.899999999999999"/>
        <n v="23.91"/>
        <n v="625"/>
        <n v="13.61"/>
        <n v="117.99"/>
        <n v="35.46"/>
        <n v="1.5"/>
        <n v="10.5"/>
        <n v="5.07"/>
        <n v="5.08"/>
        <n v="95.96"/>
        <n v="420"/>
        <n v="137.1"/>
        <n v="395"/>
        <n v="15.24"/>
        <n v="110"/>
        <n v="886.6"/>
        <n v="775.32"/>
        <n v="9.9700000000000006"/>
        <n v="121.79"/>
        <n v="36.630000000000003"/>
        <n v="291.3"/>
        <n v="-291.3"/>
        <n v="-301.75"/>
        <n v="-42.9"/>
        <n v="301.75"/>
        <n v="42.9"/>
        <n v="-404.89"/>
        <n v="404.89"/>
        <n v="-237.56"/>
        <n v="237.56"/>
        <n v="-897.6"/>
        <n v="897.6"/>
        <n v="-899.48"/>
        <n v="899.48"/>
        <n v="130"/>
        <n v="3038.4"/>
        <n v="334.91"/>
        <n v="337.12"/>
        <n v="416.49"/>
        <n v="-609.92999999999995"/>
        <n v="19.47"/>
        <n v="113.7"/>
        <n v="65.62"/>
        <n v="223.05"/>
        <n v="95.97"/>
        <n v="39.880000000000003"/>
        <n v="20.77"/>
        <n v="44.07"/>
        <n v="68.819999999999993"/>
        <n v="42.85"/>
        <n v="110.01"/>
        <n v="235.29"/>
        <n v="417.6"/>
        <n v="109.76"/>
        <n v="71.12"/>
        <n v="291.38"/>
        <n v="104.02"/>
        <n v="63.8"/>
        <n v="155.04"/>
        <n v="353.49"/>
        <n v="437.6"/>
        <n v="219.52"/>
        <n v="83.46"/>
        <n v="552.78"/>
        <n v="170.84"/>
        <n v="73.260000000000005"/>
        <n v="19.04"/>
        <n v="68.540000000000006"/>
        <n v="54.63"/>
        <n v="99.9"/>
        <n v="15"/>
        <n v="103.36"/>
        <n v="67.16"/>
        <n v="294.60000000000002"/>
        <n v="23.45"/>
        <n v="33"/>
        <n v="298.41000000000003"/>
        <n v="128.51"/>
        <n v="725.4"/>
        <n v="280.88"/>
        <n v="54.61"/>
        <n v="120.85"/>
        <n v="31.99"/>
        <n v="84.28"/>
        <n v="411.49"/>
        <n v="12.46"/>
        <n v="707.78"/>
        <n v="26.54"/>
        <n v="141.05000000000001"/>
        <n v="419.32"/>
        <n v="270.83999999999997"/>
        <n v="459.91"/>
        <n v="66.459999999999994"/>
        <n v="87.8"/>
        <n v="216.41"/>
        <n v="77.400000000000006"/>
        <n v="345.6"/>
        <n v="654.9"/>
        <n v="128.91"/>
        <n v="179.82"/>
        <n v="417.97"/>
        <n v="326.04000000000002"/>
        <n v="268.08999999999997"/>
        <n v="517.20000000000005"/>
        <n v="37"/>
        <n v="786.6"/>
        <n v="1564.14"/>
        <n v="724.78"/>
        <n v="27.75"/>
        <n v="166.99"/>
        <n v="110.26"/>
        <n v="682.93"/>
        <n v="289.48"/>
        <n v="80.39"/>
        <n v="33.89"/>
        <n v="82"/>
        <n v="2187.1"/>
        <n v="193.99"/>
        <n v="96.26"/>
        <n v="36.65"/>
        <n v="26.15"/>
        <n v="10.9"/>
        <n v="44.68"/>
        <m/>
      </sharedItems>
    </cacheField>
    <cacheField name="LT" numFmtId="0">
      <sharedItems containsBlank="1"/>
    </cacheField>
    <cacheField name="PC" numFmtId="0">
      <sharedItems containsBlank="1"/>
    </cacheField>
    <cacheField name="LVL6" numFmtId="0">
      <sharedItems containsBlank="1"/>
    </cacheField>
    <cacheField name="LVL7" numFmtId="0">
      <sharedItems containsBlank="1" count="23">
        <s v="TRAVEL ENTERTAINMENT"/>
        <s v="TRAVEL TRANSPORTATION"/>
        <s v="OFFICE TELECOM"/>
        <s v="OFFICE SUPPLY STORES"/>
        <s v="TRAVEL MEALS"/>
        <s v="TRAVEL AIRFARE"/>
        <s v="HOLIDAY EVENTS/PICNICS"/>
        <s v="TRAVEL LODGING"/>
        <s v="TRAVEL OTHER"/>
        <s v="MEMBERSHIPS"/>
        <s v="COMPUTER SUPPLIES"/>
        <s v="OTHER OFFICE EXPENSES"/>
        <s v="TRAINING EXPENSE"/>
        <s v="PRINTING/BLUEPRINTS"/>
        <s v="FUEL"/>
        <s v="OTHER MISC EXPENSE"/>
        <s v="OTHER EMP PENSION/BENEFITS"/>
        <s v="LICENSE FEES"/>
        <s v="SHIPPING CHARGES"/>
        <s v="HEALTH COSTS &amp; OTHER"/>
        <s v="KITCHEN SUPPLIES"/>
        <s v="HEALTH INS REIMBURSEMENTS"/>
        <m/>
      </sharedItems>
    </cacheField>
    <cacheField name="CO_NAME" numFmtId="0">
      <sharedItems containsBlank="1"/>
    </cacheField>
    <cacheField name="REGION" numFmtId="0">
      <sharedItems containsBlank="1"/>
    </cacheField>
    <cacheField name="STA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92">
  <r>
    <n v="345"/>
    <n v="345102"/>
    <x v="0"/>
    <m/>
    <s v="Leonard, James R."/>
    <s v="PV"/>
    <n v="408956"/>
    <d v="2012-01-27T00:00:00"/>
    <n v="5"/>
    <m/>
    <x v="0"/>
    <s v="AA"/>
    <s v="P"/>
    <s v="6210 - FLEET TRANSPORTATION EXP"/>
    <x v="0"/>
    <s v="Water Serv Corp of Kentucky"/>
    <s v="MWR"/>
    <s v="KY"/>
  </r>
  <r>
    <n v="345"/>
    <n v="345101"/>
    <x v="1"/>
    <m/>
    <s v="Turner, John R."/>
    <s v="PV"/>
    <n v="453671"/>
    <d v="2012-08-02T00:00:00"/>
    <n v="6.36"/>
    <m/>
    <x v="1"/>
    <s v="AA"/>
    <s v="P"/>
    <s v="5850 - OFFICE EXPENSE"/>
    <x v="1"/>
    <s v="Water Serv Corp of Kentucky"/>
    <s v="MWR"/>
    <s v="KY"/>
  </r>
  <r>
    <n v="345"/>
    <n v="345101"/>
    <x v="2"/>
    <m/>
    <s v="Leonard, James R."/>
    <s v="PV"/>
    <n v="418941"/>
    <d v="2012-03-06T00:00:00"/>
    <n v="49.82"/>
    <m/>
    <x v="2"/>
    <s v="AA"/>
    <s v="P"/>
    <s v="6210 - FLEET TRANSPORTATION EXP"/>
    <x v="2"/>
    <s v="Water Serv Corp of Kentucky"/>
    <s v="MWR"/>
    <s v="KY"/>
  </r>
  <r>
    <n v="345"/>
    <n v="345101"/>
    <x v="3"/>
    <m/>
    <s v="Turner, John R."/>
    <s v="PV"/>
    <n v="487869"/>
    <d v="2012-12-31T00:00:00"/>
    <n v="55.45"/>
    <m/>
    <x v="3"/>
    <s v="AA"/>
    <s v="P"/>
    <s v="5850 - OFFICE EXPENSE"/>
    <x v="3"/>
    <s v="Water Serv Corp of Kentucky"/>
    <s v="MWR"/>
    <s v="KY"/>
  </r>
  <r>
    <n v="345"/>
    <n v="345102"/>
    <x v="4"/>
    <m/>
    <s v="Leonard, James R."/>
    <s v="PV"/>
    <n v="429443"/>
    <d v="2012-04-19T00:00:00"/>
    <n v="100"/>
    <m/>
    <x v="4"/>
    <s v="AA"/>
    <s v="P"/>
    <s v="5780 - MISCELLANEOUS EXPENSE"/>
    <x v="4"/>
    <s v="Water Serv Corp of Kentucky"/>
    <s v="MWR"/>
    <s v="KY"/>
  </r>
  <r>
    <n v="345"/>
    <n v="345102"/>
    <x v="4"/>
    <m/>
    <s v="Leonard, James R."/>
    <s v="PV"/>
    <n v="424475"/>
    <d v="2012-03-29T00:00:00"/>
    <n v="100"/>
    <m/>
    <x v="4"/>
    <s v="AA"/>
    <s v="P"/>
    <s v="5780 - MISCELLANEOUS EXPENSE"/>
    <x v="4"/>
    <s v="Water Serv Corp of Kentucky"/>
    <s v="MWR"/>
    <s v="KY"/>
  </r>
  <r>
    <n v="345"/>
    <n v="345102"/>
    <x v="4"/>
    <m/>
    <s v="Leonard, James R."/>
    <s v="PV"/>
    <n v="408956"/>
    <d v="2012-01-27T00:00:00"/>
    <n v="190"/>
    <m/>
    <x v="5"/>
    <s v="AA"/>
    <s v="P"/>
    <s v="5780 - MISCELLANEOUS EXPENSE"/>
    <x v="4"/>
    <s v="Water Serv Corp of Kentucky"/>
    <s v="MWR"/>
    <s v="KY"/>
  </r>
  <r>
    <n v="345"/>
    <n v="345101"/>
    <x v="4"/>
    <m/>
    <s v="Leonard, James R."/>
    <s v="PV"/>
    <n v="445808"/>
    <d v="2012-06-29T00:00:00"/>
    <n v="50"/>
    <m/>
    <x v="6"/>
    <s v="AA"/>
    <s v="P"/>
    <s v="5780 - MISCELLANEOUS EXPENSE"/>
    <x v="4"/>
    <s v="Water Serv Corp of Kentucky"/>
    <s v="MWR"/>
    <s v="KY"/>
  </r>
  <r>
    <n v="345"/>
    <n v="345102"/>
    <x v="5"/>
    <m/>
    <s v="Leonard, James R."/>
    <s v="PV"/>
    <n v="444076"/>
    <d v="2012-06-21T00:00:00"/>
    <n v="7.61"/>
    <m/>
    <x v="7"/>
    <s v="AA"/>
    <s v="P"/>
    <s v="5850 - OFFICE EXPENSE"/>
    <x v="5"/>
    <s v="Water Serv Corp of Kentucky"/>
    <s v="MWR"/>
    <s v="KY"/>
  </r>
  <r>
    <n v="345"/>
    <n v="345101"/>
    <x v="5"/>
    <m/>
    <s v="Leonard, James R."/>
    <s v="PV"/>
    <n v="445808"/>
    <d v="2012-06-29T00:00:00"/>
    <n v="2.73"/>
    <m/>
    <x v="8"/>
    <s v="AA"/>
    <s v="P"/>
    <s v="5850 - OFFICE EXPENSE"/>
    <x v="5"/>
    <s v="Water Serv Corp of Kentucky"/>
    <s v="MWR"/>
    <s v="KY"/>
  </r>
  <r>
    <n v="345"/>
    <n v="345102"/>
    <x v="6"/>
    <m/>
    <s v="Leonard, James R."/>
    <s v="PV"/>
    <n v="414123"/>
    <d v="2012-02-22T00:00:00"/>
    <n v="200"/>
    <m/>
    <x v="9"/>
    <s v="AA"/>
    <s v="P"/>
    <s v="5780 - MISCELLANEOUS EXPENSE"/>
    <x v="6"/>
    <s v="Water Serv Corp of Kentucky"/>
    <s v="MWR"/>
    <s v="KY"/>
  </r>
  <r>
    <n v="345"/>
    <n v="345102"/>
    <x v="7"/>
    <m/>
    <s v="Leonard, James R."/>
    <s v="PV"/>
    <n v="424475"/>
    <d v="2012-03-29T00:00:00"/>
    <n v="8.48"/>
    <m/>
    <x v="10"/>
    <s v="AA"/>
    <s v="P"/>
    <s v="5850 - OFFICE EXPENSE"/>
    <x v="7"/>
    <s v="Water Serv Corp of Kentucky"/>
    <s v="MWR"/>
    <s v="KY"/>
  </r>
  <r>
    <n v="345"/>
    <n v="345102"/>
    <x v="7"/>
    <m/>
    <s v="Leonard, James R."/>
    <s v="PV"/>
    <n v="424475"/>
    <d v="2012-03-29T00:00:00"/>
    <n v="100"/>
    <m/>
    <x v="4"/>
    <s v="AA"/>
    <s v="P"/>
    <s v="5850 - OFFICE EXPENSE"/>
    <x v="7"/>
    <s v="Water Serv Corp of Kentucky"/>
    <s v="MWR"/>
    <s v="KY"/>
  </r>
  <r>
    <n v="345"/>
    <n v="345103"/>
    <x v="8"/>
    <m/>
    <s v="Leonard, James R."/>
    <s v="PV"/>
    <n v="486134"/>
    <d v="2012-12-19T00:00:00"/>
    <n v="11.5"/>
    <m/>
    <x v="11"/>
    <s v="AA"/>
    <s v="P"/>
    <s v="5850 - OFFICE EXPENSE"/>
    <x v="8"/>
    <s v="Water Serv Corp of Kentucky"/>
    <s v="MWR"/>
    <s v="KY"/>
  </r>
  <r>
    <n v="345"/>
    <n v="345103"/>
    <x v="8"/>
    <m/>
    <s v="Leonard, James R."/>
    <s v="PV"/>
    <n v="473671"/>
    <d v="2012-10-24T00:00:00"/>
    <n v="17.45"/>
    <m/>
    <x v="12"/>
    <s v="AA"/>
    <s v="P"/>
    <s v="5850 - OFFICE EXPENSE"/>
    <x v="8"/>
    <s v="Water Serv Corp of Kentucky"/>
    <s v="MWR"/>
    <s v="KY"/>
  </r>
  <r>
    <n v="345"/>
    <n v="345103"/>
    <x v="8"/>
    <m/>
    <s v="Leonard, James R."/>
    <s v="PV"/>
    <n v="461306"/>
    <d v="2012-09-05T00:00:00"/>
    <n v="11.5"/>
    <m/>
    <x v="11"/>
    <s v="AA"/>
    <s v="P"/>
    <s v="5850 - OFFICE EXPENSE"/>
    <x v="8"/>
    <s v="Water Serv Corp of Kentucky"/>
    <s v="MWR"/>
    <s v="KY"/>
  </r>
  <r>
    <n v="345"/>
    <n v="345103"/>
    <x v="8"/>
    <m/>
    <s v="Leonard, James R."/>
    <s v="PV"/>
    <n v="454908"/>
    <d v="2012-08-07T00:00:00"/>
    <n v="11.5"/>
    <m/>
    <x v="11"/>
    <s v="AA"/>
    <s v="P"/>
    <s v="5850 - OFFICE EXPENSE"/>
    <x v="8"/>
    <s v="Water Serv Corp of Kentucky"/>
    <s v="MWR"/>
    <s v="KY"/>
  </r>
  <r>
    <n v="345"/>
    <n v="345103"/>
    <x v="8"/>
    <m/>
    <s v="Leonard, James R."/>
    <s v="PV"/>
    <n v="445808"/>
    <d v="2012-06-29T00:00:00"/>
    <n v="11.5"/>
    <m/>
    <x v="11"/>
    <s v="AA"/>
    <s v="P"/>
    <s v="5850 - OFFICE EXPENSE"/>
    <x v="8"/>
    <s v="Water Serv Corp of Kentucky"/>
    <s v="MWR"/>
    <s v="KY"/>
  </r>
  <r>
    <n v="345"/>
    <n v="345103"/>
    <x v="8"/>
    <m/>
    <s v="Leonard, James R."/>
    <s v="PV"/>
    <n v="431176"/>
    <d v="2012-04-27T00:00:00"/>
    <n v="11.5"/>
    <m/>
    <x v="11"/>
    <s v="AA"/>
    <s v="P"/>
    <s v="5850 - OFFICE EXPENSE"/>
    <x v="8"/>
    <s v="Water Serv Corp of Kentucky"/>
    <s v="MWR"/>
    <s v="KY"/>
  </r>
  <r>
    <n v="345"/>
    <n v="345102"/>
    <x v="8"/>
    <m/>
    <s v="Leonard, James R."/>
    <s v="PV"/>
    <n v="475259"/>
    <d v="2012-10-31T00:00:00"/>
    <n v="218.5"/>
    <m/>
    <x v="13"/>
    <s v="AA"/>
    <s v="P"/>
    <s v="5850 - OFFICE EXPENSE"/>
    <x v="8"/>
    <s v="Water Serv Corp of Kentucky"/>
    <s v="MWR"/>
    <s v="KY"/>
  </r>
  <r>
    <n v="345"/>
    <n v="345102"/>
    <x v="8"/>
    <m/>
    <s v="Leonard, James R."/>
    <s v="PV"/>
    <n v="473671"/>
    <d v="2012-10-24T00:00:00"/>
    <n v="20.9"/>
    <m/>
    <x v="14"/>
    <s v="AA"/>
    <s v="P"/>
    <s v="5850 - OFFICE EXPENSE"/>
    <x v="8"/>
    <s v="Water Serv Corp of Kentucky"/>
    <s v="MWR"/>
    <s v="KY"/>
  </r>
  <r>
    <n v="345"/>
    <n v="345102"/>
    <x v="8"/>
    <m/>
    <s v="Leonard, James R."/>
    <s v="PV"/>
    <n v="463646"/>
    <d v="2012-09-18T00:00:00"/>
    <n v="109.25"/>
    <m/>
    <x v="15"/>
    <s v="AA"/>
    <s v="P"/>
    <s v="5850 - OFFICE EXPENSE"/>
    <x v="8"/>
    <s v="Water Serv Corp of Kentucky"/>
    <s v="MWR"/>
    <s v="KY"/>
  </r>
  <r>
    <n v="345"/>
    <n v="345102"/>
    <x v="8"/>
    <m/>
    <s v="Leonard, James R."/>
    <s v="PV"/>
    <n v="454908"/>
    <d v="2012-08-07T00:00:00"/>
    <n v="143.75"/>
    <m/>
    <x v="16"/>
    <s v="AA"/>
    <s v="P"/>
    <s v="5850 - OFFICE EXPENSE"/>
    <x v="8"/>
    <s v="Water Serv Corp of Kentucky"/>
    <s v="MWR"/>
    <s v="KY"/>
  </r>
  <r>
    <n v="345"/>
    <n v="345102"/>
    <x v="8"/>
    <m/>
    <s v="Leonard, James R."/>
    <s v="PV"/>
    <n v="445808"/>
    <d v="2012-06-29T00:00:00"/>
    <n v="12.8"/>
    <m/>
    <x v="17"/>
    <s v="AA"/>
    <s v="P"/>
    <s v="5850 - OFFICE EXPENSE"/>
    <x v="8"/>
    <s v="Water Serv Corp of Kentucky"/>
    <s v="MWR"/>
    <s v="KY"/>
  </r>
  <r>
    <n v="345"/>
    <n v="345102"/>
    <x v="8"/>
    <m/>
    <s v="Leonard, James R."/>
    <s v="PV"/>
    <n v="444076"/>
    <d v="2012-06-21T00:00:00"/>
    <n v="362.25"/>
    <m/>
    <x v="18"/>
    <s v="AA"/>
    <s v="P"/>
    <s v="5850 - OFFICE EXPENSE"/>
    <x v="8"/>
    <s v="Water Serv Corp of Kentucky"/>
    <s v="MWR"/>
    <s v="KY"/>
  </r>
  <r>
    <n v="345"/>
    <n v="345102"/>
    <x v="8"/>
    <m/>
    <s v="Leonard, James R."/>
    <s v="PV"/>
    <n v="429443"/>
    <d v="2012-04-19T00:00:00"/>
    <n v="11.9"/>
    <m/>
    <x v="19"/>
    <s v="AA"/>
    <s v="P"/>
    <s v="5850 - OFFICE EXPENSE"/>
    <x v="8"/>
    <s v="Water Serv Corp of Kentucky"/>
    <s v="MWR"/>
    <s v="KY"/>
  </r>
  <r>
    <n v="345"/>
    <n v="345102"/>
    <x v="8"/>
    <m/>
    <s v="Leonard, James R."/>
    <s v="PV"/>
    <n v="408956"/>
    <d v="2012-01-27T00:00:00"/>
    <n v="20.38"/>
    <m/>
    <x v="20"/>
    <s v="AA"/>
    <s v="P"/>
    <s v="5850 - OFFICE EXPENSE"/>
    <x v="8"/>
    <s v="Water Serv Corp of Kentucky"/>
    <s v="MWR"/>
    <s v="KY"/>
  </r>
  <r>
    <n v="345"/>
    <n v="345101"/>
    <x v="8"/>
    <m/>
    <s v="Leonard, James R."/>
    <s v="PV"/>
    <n v="478604"/>
    <d v="2012-11-15T00:00:00"/>
    <n v="19.350000000000001"/>
    <m/>
    <x v="21"/>
    <s v="AA"/>
    <s v="P"/>
    <s v="5850 - OFFICE EXPENSE"/>
    <x v="8"/>
    <s v="Water Serv Corp of Kentucky"/>
    <s v="MWR"/>
    <s v="KY"/>
  </r>
  <r>
    <n v="345"/>
    <n v="345101"/>
    <x v="8"/>
    <m/>
    <s v="Leonard, James R."/>
    <s v="PV"/>
    <n v="454908"/>
    <d v="2012-08-07T00:00:00"/>
    <n v="25.1"/>
    <m/>
    <x v="22"/>
    <s v="AA"/>
    <s v="P"/>
    <s v="5850 - OFFICE EXPENSE"/>
    <x v="8"/>
    <s v="Water Serv Corp of Kentucky"/>
    <s v="MWR"/>
    <s v="KY"/>
  </r>
  <r>
    <n v="345"/>
    <n v="345101"/>
    <x v="8"/>
    <m/>
    <s v="Leonard, James R."/>
    <s v="PV"/>
    <n v="447719"/>
    <d v="2012-07-10T00:00:00"/>
    <n v="54.7"/>
    <m/>
    <x v="23"/>
    <s v="AA"/>
    <s v="P"/>
    <s v="5850 - OFFICE EXPENSE"/>
    <x v="8"/>
    <s v="Water Serv Corp of Kentucky"/>
    <s v="MWR"/>
    <s v="KY"/>
  </r>
  <r>
    <n v="345"/>
    <n v="345101"/>
    <x v="8"/>
    <m/>
    <s v="Leonard, James R."/>
    <s v="PV"/>
    <n v="445808"/>
    <d v="2012-06-29T00:00:00"/>
    <n v="25.1"/>
    <m/>
    <x v="22"/>
    <s v="AA"/>
    <s v="P"/>
    <s v="5850 - OFFICE EXPENSE"/>
    <x v="8"/>
    <s v="Water Serv Corp of Kentucky"/>
    <s v="MWR"/>
    <s v="KY"/>
  </r>
  <r>
    <n v="345"/>
    <n v="345101"/>
    <x v="8"/>
    <m/>
    <s v="Leonard, James R."/>
    <s v="PV"/>
    <n v="433877"/>
    <d v="2012-05-09T00:00:00"/>
    <n v="30.85"/>
    <m/>
    <x v="24"/>
    <s v="AA"/>
    <s v="P"/>
    <s v="5850 - OFFICE EXPENSE"/>
    <x v="8"/>
    <s v="Water Serv Corp of Kentucky"/>
    <s v="MWR"/>
    <s v="KY"/>
  </r>
  <r>
    <n v="345"/>
    <n v="345101"/>
    <x v="8"/>
    <m/>
    <s v="Leonard, James R."/>
    <s v="PV"/>
    <n v="429443"/>
    <d v="2012-04-19T00:00:00"/>
    <n v="34.5"/>
    <m/>
    <x v="25"/>
    <s v="AA"/>
    <s v="P"/>
    <s v="5850 - OFFICE EXPENSE"/>
    <x v="8"/>
    <s v="Water Serv Corp of Kentucky"/>
    <s v="MWR"/>
    <s v="KY"/>
  </r>
  <r>
    <n v="345"/>
    <n v="345101"/>
    <x v="8"/>
    <m/>
    <s v="Turner, John R."/>
    <s v="PV"/>
    <n v="453671"/>
    <d v="2012-08-02T00:00:00"/>
    <n v="5.25"/>
    <m/>
    <x v="26"/>
    <s v="AA"/>
    <s v="P"/>
    <s v="5850 - OFFICE EXPENSE"/>
    <x v="8"/>
    <s v="Water Serv Corp of Kentucky"/>
    <s v="MWR"/>
    <s v="KY"/>
  </r>
  <r>
    <n v="345"/>
    <n v="345103"/>
    <x v="9"/>
    <m/>
    <s v="Turner, John R."/>
    <s v="PV"/>
    <n v="472041"/>
    <d v="2012-10-18T00:00:00"/>
    <n v="327.63"/>
    <m/>
    <x v="27"/>
    <s v="AA"/>
    <s v="P"/>
    <s v="5780 - MISCELLANEOUS EXPENSE"/>
    <x v="9"/>
    <s v="Water Serv Corp of Kentucky"/>
    <s v="MWR"/>
    <s v="KY"/>
  </r>
  <r>
    <n v="345"/>
    <n v="345103"/>
    <x v="9"/>
    <m/>
    <s v="Turner, John R."/>
    <s v="PV"/>
    <n v="453671"/>
    <d v="2012-08-02T00:00:00"/>
    <n v="190"/>
    <m/>
    <x v="5"/>
    <s v="AA"/>
    <s v="P"/>
    <s v="5780 - MISCELLANEOUS EXPENSE"/>
    <x v="9"/>
    <s v="Water Serv Corp of Kentucky"/>
    <s v="MWR"/>
    <s v="KY"/>
  </r>
  <r>
    <n v="345"/>
    <n v="345102"/>
    <x v="10"/>
    <m/>
    <s v="Leonard, James R."/>
    <s v="PV"/>
    <n v="418941"/>
    <d v="2012-03-06T00:00:00"/>
    <n v="270.2"/>
    <m/>
    <x v="28"/>
    <s v="AA"/>
    <s v="P"/>
    <s v="6180 - TRAVEL EXPENSE"/>
    <x v="10"/>
    <s v="Water Serv Corp of Kentucky"/>
    <s v="MWR"/>
    <s v="KY"/>
  </r>
  <r>
    <n v="345"/>
    <n v="345101"/>
    <x v="11"/>
    <m/>
    <s v="Leonard, James R."/>
    <s v="PV"/>
    <n v="486134"/>
    <d v="2012-12-19T00:00:00"/>
    <n v="165"/>
    <m/>
    <x v="29"/>
    <s v="AA"/>
    <s v="P"/>
    <s v="6180 - TRAVEL EXPENSE"/>
    <x v="11"/>
    <s v="Water Serv Corp of Kentucky"/>
    <s v="MWR"/>
    <s v="KY"/>
  </r>
  <r>
    <n v="345"/>
    <n v="345101"/>
    <x v="11"/>
    <m/>
    <s v="Leonard, James R."/>
    <s v="PV"/>
    <n v="478604"/>
    <d v="2012-11-15T00:00:00"/>
    <n v="165"/>
    <m/>
    <x v="29"/>
    <s v="AA"/>
    <s v="P"/>
    <s v="6180 - TRAVEL EXPENSE"/>
    <x v="11"/>
    <s v="Water Serv Corp of Kentucky"/>
    <s v="MWR"/>
    <s v="KY"/>
  </r>
  <r>
    <n v="345"/>
    <n v="345101"/>
    <x v="11"/>
    <m/>
    <s v="Leonard, James R."/>
    <s v="PV"/>
    <n v="473671"/>
    <d v="2012-10-24T00:00:00"/>
    <n v="165"/>
    <m/>
    <x v="29"/>
    <s v="AA"/>
    <s v="P"/>
    <s v="6180 - TRAVEL EXPENSE"/>
    <x v="11"/>
    <s v="Water Serv Corp of Kentucky"/>
    <s v="MWR"/>
    <s v="KY"/>
  </r>
  <r>
    <n v="345"/>
    <n v="345101"/>
    <x v="11"/>
    <m/>
    <s v="Leonard, James R."/>
    <s v="PV"/>
    <n v="463646"/>
    <d v="2012-09-18T00:00:00"/>
    <n v="165"/>
    <m/>
    <x v="29"/>
    <s v="AA"/>
    <s v="P"/>
    <s v="6180 - TRAVEL EXPENSE"/>
    <x v="11"/>
    <s v="Water Serv Corp of Kentucky"/>
    <s v="MWR"/>
    <s v="KY"/>
  </r>
  <r>
    <n v="345"/>
    <n v="345101"/>
    <x v="11"/>
    <m/>
    <s v="Leonard, James R."/>
    <s v="PV"/>
    <n v="461306"/>
    <d v="2012-09-05T00:00:00"/>
    <n v="165"/>
    <m/>
    <x v="29"/>
    <s v="AA"/>
    <s v="P"/>
    <s v="6180 - TRAVEL EXPENSE"/>
    <x v="11"/>
    <s v="Water Serv Corp of Kentucky"/>
    <s v="MWR"/>
    <s v="KY"/>
  </r>
  <r>
    <n v="345"/>
    <n v="345101"/>
    <x v="11"/>
    <m/>
    <s v="Leonard, James R."/>
    <s v="PV"/>
    <n v="457918"/>
    <d v="2012-08-21T00:00:00"/>
    <n v="110"/>
    <m/>
    <x v="30"/>
    <s v="AA"/>
    <s v="P"/>
    <s v="6180 - TRAVEL EXPENSE"/>
    <x v="11"/>
    <s v="Water Serv Corp of Kentucky"/>
    <s v="MWR"/>
    <s v="KY"/>
  </r>
  <r>
    <n v="345"/>
    <n v="345101"/>
    <x v="11"/>
    <m/>
    <s v="Leonard, James R."/>
    <s v="PV"/>
    <n v="454908"/>
    <d v="2012-08-07T00:00:00"/>
    <n v="110"/>
    <m/>
    <x v="30"/>
    <s v="AA"/>
    <s v="P"/>
    <s v="6180 - TRAVEL EXPENSE"/>
    <x v="11"/>
    <s v="Water Serv Corp of Kentucky"/>
    <s v="MWR"/>
    <s v="KY"/>
  </r>
  <r>
    <n v="345"/>
    <n v="345101"/>
    <x v="11"/>
    <m/>
    <s v="Leonard, James R."/>
    <s v="PV"/>
    <n v="447719"/>
    <d v="2012-07-10T00:00:00"/>
    <n v="110"/>
    <m/>
    <x v="30"/>
    <s v="AA"/>
    <s v="P"/>
    <s v="6180 - TRAVEL EXPENSE"/>
    <x v="11"/>
    <s v="Water Serv Corp of Kentucky"/>
    <s v="MWR"/>
    <s v="KY"/>
  </r>
  <r>
    <n v="345"/>
    <n v="345101"/>
    <x v="11"/>
    <m/>
    <s v="Leonard, James R."/>
    <s v="PV"/>
    <n v="445808"/>
    <d v="2012-06-29T00:00:00"/>
    <n v="220"/>
    <m/>
    <x v="31"/>
    <s v="AA"/>
    <s v="P"/>
    <s v="6180 - TRAVEL EXPENSE"/>
    <x v="11"/>
    <s v="Water Serv Corp of Kentucky"/>
    <s v="MWR"/>
    <s v="KY"/>
  </r>
  <r>
    <n v="345"/>
    <n v="345101"/>
    <x v="11"/>
    <m/>
    <s v="Leonard, James R."/>
    <s v="PV"/>
    <n v="436836"/>
    <d v="2012-05-22T00:00:00"/>
    <n v="330"/>
    <m/>
    <x v="32"/>
    <s v="AA"/>
    <s v="P"/>
    <s v="6180 - TRAVEL EXPENSE"/>
    <x v="11"/>
    <s v="Water Serv Corp of Kentucky"/>
    <s v="MWR"/>
    <s v="KY"/>
  </r>
  <r>
    <n v="345"/>
    <n v="345101"/>
    <x v="11"/>
    <m/>
    <s v="Leonard, James R."/>
    <s v="PV"/>
    <n v="431176"/>
    <d v="2012-04-27T00:00:00"/>
    <n v="165"/>
    <m/>
    <x v="29"/>
    <s v="AA"/>
    <s v="P"/>
    <s v="6180 - TRAVEL EXPENSE"/>
    <x v="11"/>
    <s v="Water Serv Corp of Kentucky"/>
    <s v="MWR"/>
    <s v="KY"/>
  </r>
  <r>
    <n v="345"/>
    <n v="345101"/>
    <x v="11"/>
    <m/>
    <s v="Leonard, James R."/>
    <s v="PV"/>
    <n v="424475"/>
    <d v="2012-03-29T00:00:00"/>
    <n v="55"/>
    <m/>
    <x v="33"/>
    <s v="AA"/>
    <s v="P"/>
    <s v="6180 - TRAVEL EXPENSE"/>
    <x v="11"/>
    <s v="Water Serv Corp of Kentucky"/>
    <s v="MWR"/>
    <s v="KY"/>
  </r>
  <r>
    <n v="345"/>
    <n v="345101"/>
    <x v="11"/>
    <m/>
    <s v="Leonard, James R."/>
    <s v="PV"/>
    <n v="408958"/>
    <d v="2012-01-27T00:00:00"/>
    <n v="220"/>
    <m/>
    <x v="31"/>
    <s v="AA"/>
    <s v="P"/>
    <s v="6180 - TRAVEL EXPENSE"/>
    <x v="11"/>
    <s v="Water Serv Corp of Kentucky"/>
    <s v="MWR"/>
    <s v="KY"/>
  </r>
  <r>
    <n v="345"/>
    <n v="345102"/>
    <x v="11"/>
    <m/>
    <s v="Sandefur, Bryan K."/>
    <s v="PV"/>
    <n v="413888"/>
    <d v="2012-02-21T00:00:00"/>
    <n v="289.76"/>
    <m/>
    <x v="34"/>
    <s v="AA"/>
    <s v="P"/>
    <s v="6180 - TRAVEL EXPENSE"/>
    <x v="11"/>
    <s v="Water Serv Corp of Kentucky"/>
    <s v="MWR"/>
    <s v="KY"/>
  </r>
  <r>
    <n v="345"/>
    <n v="345103"/>
    <x v="12"/>
    <m/>
    <s v="Haas, Bruce T."/>
    <s v="PV"/>
    <n v="488783"/>
    <d v="2012-12-31T00:00:00"/>
    <n v="60.14"/>
    <m/>
    <x v="35"/>
    <s v="AA"/>
    <s v="P"/>
    <s v="6180 - TRAVEL EXPENSE"/>
    <x v="12"/>
    <s v="Water Serv Corp of Kentucky"/>
    <s v="MWR"/>
    <s v="KY"/>
  </r>
  <r>
    <n v="345"/>
    <n v="345102"/>
    <x v="12"/>
    <m/>
    <s v="Leonard, James R."/>
    <s v="PV"/>
    <n v="486134"/>
    <d v="2012-12-19T00:00:00"/>
    <n v="59.12"/>
    <m/>
    <x v="36"/>
    <s v="AA"/>
    <s v="P"/>
    <s v="6180 - TRAVEL EXPENSE"/>
    <x v="12"/>
    <s v="Water Serv Corp of Kentucky"/>
    <s v="MWR"/>
    <s v="KY"/>
  </r>
  <r>
    <n v="345"/>
    <n v="345102"/>
    <x v="12"/>
    <m/>
    <s v="Leonard, James R."/>
    <s v="PV"/>
    <n v="478604"/>
    <d v="2012-11-15T00:00:00"/>
    <n v="77.010000000000005"/>
    <m/>
    <x v="37"/>
    <s v="AA"/>
    <s v="P"/>
    <s v="6180 - TRAVEL EXPENSE"/>
    <x v="12"/>
    <s v="Water Serv Corp of Kentucky"/>
    <s v="MWR"/>
    <s v="KY"/>
  </r>
  <r>
    <n v="345"/>
    <n v="345102"/>
    <x v="12"/>
    <m/>
    <s v="Leonard, James R."/>
    <s v="PV"/>
    <n v="475259"/>
    <d v="2012-10-31T00:00:00"/>
    <n v="32.07"/>
    <m/>
    <x v="38"/>
    <s v="AA"/>
    <s v="P"/>
    <s v="6180 - TRAVEL EXPENSE"/>
    <x v="12"/>
    <s v="Water Serv Corp of Kentucky"/>
    <s v="MWR"/>
    <s v="KY"/>
  </r>
  <r>
    <n v="345"/>
    <n v="345102"/>
    <x v="12"/>
    <m/>
    <s v="Leonard, James R."/>
    <s v="PV"/>
    <n v="473671"/>
    <d v="2012-10-24T00:00:00"/>
    <n v="55.67"/>
    <m/>
    <x v="39"/>
    <s v="AA"/>
    <s v="P"/>
    <s v="6180 - TRAVEL EXPENSE"/>
    <x v="12"/>
    <s v="Water Serv Corp of Kentucky"/>
    <s v="MWR"/>
    <s v="KY"/>
  </r>
  <r>
    <n v="345"/>
    <n v="345102"/>
    <x v="12"/>
    <m/>
    <s v="Leonard, James R."/>
    <s v="PV"/>
    <n v="463646"/>
    <d v="2012-09-18T00:00:00"/>
    <n v="13.56"/>
    <m/>
    <x v="40"/>
    <s v="AA"/>
    <s v="P"/>
    <s v="6180 - TRAVEL EXPENSE"/>
    <x v="12"/>
    <s v="Water Serv Corp of Kentucky"/>
    <s v="MWR"/>
    <s v="KY"/>
  </r>
  <r>
    <n v="345"/>
    <n v="345102"/>
    <x v="12"/>
    <m/>
    <s v="Leonard, James R."/>
    <s v="PV"/>
    <n v="463646"/>
    <d v="2012-09-18T00:00:00"/>
    <n v="30.92"/>
    <m/>
    <x v="41"/>
    <s v="AA"/>
    <s v="P"/>
    <s v="6180 - TRAVEL EXPENSE"/>
    <x v="12"/>
    <s v="Water Serv Corp of Kentucky"/>
    <s v="MWR"/>
    <s v="KY"/>
  </r>
  <r>
    <n v="345"/>
    <n v="345102"/>
    <x v="12"/>
    <m/>
    <s v="Leonard, James R."/>
    <s v="PV"/>
    <n v="461306"/>
    <d v="2012-09-05T00:00:00"/>
    <n v="7.35"/>
    <m/>
    <x v="42"/>
    <s v="AA"/>
    <s v="P"/>
    <s v="6180 - TRAVEL EXPENSE"/>
    <x v="12"/>
    <s v="Water Serv Corp of Kentucky"/>
    <s v="MWR"/>
    <s v="KY"/>
  </r>
  <r>
    <n v="345"/>
    <n v="345102"/>
    <x v="12"/>
    <m/>
    <s v="Leonard, James R."/>
    <s v="PV"/>
    <n v="457918"/>
    <d v="2012-08-21T00:00:00"/>
    <n v="69.849999999999994"/>
    <m/>
    <x v="43"/>
    <s v="AA"/>
    <s v="P"/>
    <s v="6180 - TRAVEL EXPENSE"/>
    <x v="12"/>
    <s v="Water Serv Corp of Kentucky"/>
    <s v="MWR"/>
    <s v="KY"/>
  </r>
  <r>
    <n v="345"/>
    <n v="345102"/>
    <x v="12"/>
    <m/>
    <s v="Leonard, James R."/>
    <s v="PV"/>
    <n v="454908"/>
    <d v="2012-08-07T00:00:00"/>
    <n v="49.17"/>
    <m/>
    <x v="44"/>
    <s v="AA"/>
    <s v="P"/>
    <s v="6180 - TRAVEL EXPENSE"/>
    <x v="12"/>
    <s v="Water Serv Corp of Kentucky"/>
    <s v="MWR"/>
    <s v="KY"/>
  </r>
  <r>
    <n v="345"/>
    <n v="345102"/>
    <x v="12"/>
    <m/>
    <s v="Leonard, James R."/>
    <s v="PV"/>
    <n v="447719"/>
    <d v="2012-07-10T00:00:00"/>
    <n v="35.01"/>
    <m/>
    <x v="45"/>
    <s v="AA"/>
    <s v="P"/>
    <s v="6180 - TRAVEL EXPENSE"/>
    <x v="12"/>
    <s v="Water Serv Corp of Kentucky"/>
    <s v="MWR"/>
    <s v="KY"/>
  </r>
  <r>
    <n v="345"/>
    <n v="345102"/>
    <x v="12"/>
    <m/>
    <s v="Leonard, James R."/>
    <s v="PV"/>
    <n v="445808"/>
    <d v="2012-06-29T00:00:00"/>
    <n v="27.56"/>
    <m/>
    <x v="46"/>
    <s v="AA"/>
    <s v="P"/>
    <s v="6180 - TRAVEL EXPENSE"/>
    <x v="12"/>
    <s v="Water Serv Corp of Kentucky"/>
    <s v="MWR"/>
    <s v="KY"/>
  </r>
  <r>
    <n v="345"/>
    <n v="345102"/>
    <x v="12"/>
    <m/>
    <s v="Leonard, James R."/>
    <s v="PV"/>
    <n v="444076"/>
    <d v="2012-06-21T00:00:00"/>
    <n v="39.520000000000003"/>
    <m/>
    <x v="47"/>
    <s v="AA"/>
    <s v="P"/>
    <s v="6180 - TRAVEL EXPENSE"/>
    <x v="12"/>
    <s v="Water Serv Corp of Kentucky"/>
    <s v="MWR"/>
    <s v="KY"/>
  </r>
  <r>
    <n v="345"/>
    <n v="345102"/>
    <x v="12"/>
    <m/>
    <s v="Leonard, James R."/>
    <s v="PV"/>
    <n v="436836"/>
    <d v="2012-05-22T00:00:00"/>
    <n v="21.79"/>
    <m/>
    <x v="48"/>
    <s v="AA"/>
    <s v="P"/>
    <s v="6180 - TRAVEL EXPENSE"/>
    <x v="12"/>
    <s v="Water Serv Corp of Kentucky"/>
    <s v="MWR"/>
    <s v="KY"/>
  </r>
  <r>
    <n v="345"/>
    <n v="345102"/>
    <x v="12"/>
    <m/>
    <s v="Leonard, James R."/>
    <s v="PV"/>
    <n v="429443"/>
    <d v="2012-04-19T00:00:00"/>
    <n v="69.819999999999993"/>
    <m/>
    <x v="49"/>
    <s v="AA"/>
    <s v="P"/>
    <s v="6180 - TRAVEL EXPENSE"/>
    <x v="12"/>
    <s v="Water Serv Corp of Kentucky"/>
    <s v="MWR"/>
    <s v="KY"/>
  </r>
  <r>
    <n v="345"/>
    <n v="345102"/>
    <x v="12"/>
    <m/>
    <s v="Leonard, James R."/>
    <s v="PV"/>
    <n v="424475"/>
    <d v="2012-03-29T00:00:00"/>
    <n v="30.8"/>
    <m/>
    <x v="50"/>
    <s v="AA"/>
    <s v="P"/>
    <s v="6180 - TRAVEL EXPENSE"/>
    <x v="12"/>
    <s v="Water Serv Corp of Kentucky"/>
    <s v="MWR"/>
    <s v="KY"/>
  </r>
  <r>
    <n v="345"/>
    <n v="345102"/>
    <x v="12"/>
    <m/>
    <s v="Leonard, James R."/>
    <s v="PV"/>
    <n v="418941"/>
    <d v="2012-03-06T00:00:00"/>
    <n v="22.2"/>
    <m/>
    <x v="51"/>
    <s v="AA"/>
    <s v="P"/>
    <s v="6180 - TRAVEL EXPENSE"/>
    <x v="12"/>
    <s v="Water Serv Corp of Kentucky"/>
    <s v="MWR"/>
    <s v="KY"/>
  </r>
  <r>
    <n v="345"/>
    <n v="345102"/>
    <x v="12"/>
    <m/>
    <s v="Leonard, James R."/>
    <s v="PV"/>
    <n v="414123"/>
    <d v="2012-02-22T00:00:00"/>
    <n v="21.57"/>
    <m/>
    <x v="52"/>
    <s v="AA"/>
    <s v="P"/>
    <s v="6180 - TRAVEL EXPENSE"/>
    <x v="12"/>
    <s v="Water Serv Corp of Kentucky"/>
    <s v="MWR"/>
    <s v="KY"/>
  </r>
  <r>
    <n v="345"/>
    <n v="345101"/>
    <x v="12"/>
    <m/>
    <s v="Leonard, James R."/>
    <s v="PV"/>
    <n v="486134"/>
    <d v="2012-12-19T00:00:00"/>
    <n v="99.21"/>
    <m/>
    <x v="53"/>
    <s v="AA"/>
    <s v="P"/>
    <s v="6180 - TRAVEL EXPENSE"/>
    <x v="12"/>
    <s v="Water Serv Corp of Kentucky"/>
    <s v="MWR"/>
    <s v="KY"/>
  </r>
  <r>
    <n v="345"/>
    <n v="345101"/>
    <x v="12"/>
    <m/>
    <s v="Leonard, James R."/>
    <s v="PV"/>
    <n v="478604"/>
    <d v="2012-11-15T00:00:00"/>
    <n v="83.47"/>
    <m/>
    <x v="54"/>
    <s v="AA"/>
    <s v="P"/>
    <s v="6180 - TRAVEL EXPENSE"/>
    <x v="12"/>
    <s v="Water Serv Corp of Kentucky"/>
    <s v="MWR"/>
    <s v="KY"/>
  </r>
  <r>
    <n v="345"/>
    <n v="345101"/>
    <x v="12"/>
    <m/>
    <s v="Leonard, James R."/>
    <s v="PV"/>
    <n v="473671"/>
    <d v="2012-10-24T00:00:00"/>
    <n v="87.55"/>
    <m/>
    <x v="55"/>
    <s v="AA"/>
    <s v="P"/>
    <s v="6180 - TRAVEL EXPENSE"/>
    <x v="12"/>
    <s v="Water Serv Corp of Kentucky"/>
    <s v="MWR"/>
    <s v="KY"/>
  </r>
  <r>
    <n v="345"/>
    <n v="345101"/>
    <x v="12"/>
    <m/>
    <s v="Leonard, James R."/>
    <s v="PV"/>
    <n v="463646"/>
    <d v="2012-09-18T00:00:00"/>
    <n v="69.37"/>
    <m/>
    <x v="56"/>
    <s v="AA"/>
    <s v="P"/>
    <s v="6180 - TRAVEL EXPENSE"/>
    <x v="12"/>
    <s v="Water Serv Corp of Kentucky"/>
    <s v="MWR"/>
    <s v="KY"/>
  </r>
  <r>
    <n v="345"/>
    <n v="345101"/>
    <x v="12"/>
    <m/>
    <s v="Leonard, James R."/>
    <s v="PV"/>
    <n v="461306"/>
    <d v="2012-09-05T00:00:00"/>
    <n v="101.51"/>
    <m/>
    <x v="57"/>
    <s v="AA"/>
    <s v="P"/>
    <s v="6180 - TRAVEL EXPENSE"/>
    <x v="12"/>
    <s v="Water Serv Corp of Kentucky"/>
    <s v="MWR"/>
    <s v="KY"/>
  </r>
  <r>
    <n v="345"/>
    <n v="345101"/>
    <x v="12"/>
    <m/>
    <s v="Leonard, James R."/>
    <s v="PV"/>
    <n v="457918"/>
    <d v="2012-08-21T00:00:00"/>
    <n v="24.77"/>
    <m/>
    <x v="58"/>
    <s v="AA"/>
    <s v="P"/>
    <s v="6180 - TRAVEL EXPENSE"/>
    <x v="12"/>
    <s v="Water Serv Corp of Kentucky"/>
    <s v="MWR"/>
    <s v="KY"/>
  </r>
  <r>
    <n v="345"/>
    <n v="345101"/>
    <x v="12"/>
    <m/>
    <s v="Leonard, James R."/>
    <s v="PV"/>
    <n v="454908"/>
    <d v="2012-08-07T00:00:00"/>
    <n v="83.39"/>
    <m/>
    <x v="59"/>
    <s v="AA"/>
    <s v="P"/>
    <s v="6180 - TRAVEL EXPENSE"/>
    <x v="12"/>
    <s v="Water Serv Corp of Kentucky"/>
    <s v="MWR"/>
    <s v="KY"/>
  </r>
  <r>
    <n v="345"/>
    <n v="345101"/>
    <x v="12"/>
    <m/>
    <s v="Leonard, James R."/>
    <s v="PV"/>
    <n v="447719"/>
    <d v="2012-07-10T00:00:00"/>
    <n v="64.33"/>
    <m/>
    <x v="60"/>
    <s v="AA"/>
    <s v="P"/>
    <s v="6180 - TRAVEL EXPENSE"/>
    <x v="12"/>
    <s v="Water Serv Corp of Kentucky"/>
    <s v="MWR"/>
    <s v="KY"/>
  </r>
  <r>
    <n v="345"/>
    <n v="345101"/>
    <x v="12"/>
    <m/>
    <s v="Leonard, James R."/>
    <s v="PV"/>
    <n v="445808"/>
    <d v="2012-06-29T00:00:00"/>
    <n v="19.3"/>
    <m/>
    <x v="61"/>
    <s v="AA"/>
    <s v="P"/>
    <s v="6180 - TRAVEL EXPENSE"/>
    <x v="12"/>
    <s v="Water Serv Corp of Kentucky"/>
    <s v="MWR"/>
    <s v="KY"/>
  </r>
  <r>
    <n v="345"/>
    <n v="345101"/>
    <x v="12"/>
    <m/>
    <s v="Leonard, James R."/>
    <s v="PV"/>
    <n v="436836"/>
    <d v="2012-05-22T00:00:00"/>
    <n v="179.14"/>
    <m/>
    <x v="62"/>
    <s v="AA"/>
    <s v="P"/>
    <s v="6180 - TRAVEL EXPENSE"/>
    <x v="12"/>
    <s v="Water Serv Corp of Kentucky"/>
    <s v="MWR"/>
    <s v="KY"/>
  </r>
  <r>
    <n v="345"/>
    <n v="345101"/>
    <x v="12"/>
    <m/>
    <s v="Leonard, James R."/>
    <s v="PV"/>
    <n v="433877"/>
    <d v="2012-05-09T00:00:00"/>
    <n v="56.48"/>
    <m/>
    <x v="63"/>
    <s v="AA"/>
    <s v="P"/>
    <s v="6180 - TRAVEL EXPENSE"/>
    <x v="12"/>
    <s v="Water Serv Corp of Kentucky"/>
    <s v="MWR"/>
    <s v="KY"/>
  </r>
  <r>
    <n v="345"/>
    <n v="345101"/>
    <x v="12"/>
    <m/>
    <s v="Leonard, James R."/>
    <s v="PV"/>
    <n v="431176"/>
    <d v="2012-04-27T00:00:00"/>
    <n v="102.13"/>
    <m/>
    <x v="64"/>
    <s v="AA"/>
    <s v="P"/>
    <s v="6180 - TRAVEL EXPENSE"/>
    <x v="12"/>
    <s v="Water Serv Corp of Kentucky"/>
    <s v="MWR"/>
    <s v="KY"/>
  </r>
  <r>
    <n v="345"/>
    <n v="345101"/>
    <x v="12"/>
    <m/>
    <s v="Leonard, James R."/>
    <s v="PV"/>
    <n v="408958"/>
    <d v="2012-01-27T00:00:00"/>
    <n v="146.58000000000001"/>
    <m/>
    <x v="65"/>
    <s v="AA"/>
    <s v="P"/>
    <s v="6180 - TRAVEL EXPENSE"/>
    <x v="12"/>
    <s v="Water Serv Corp of Kentucky"/>
    <s v="MWR"/>
    <s v="KY"/>
  </r>
  <r>
    <n v="345"/>
    <n v="345102"/>
    <x v="12"/>
    <m/>
    <s v="Sandefur, Bryan K."/>
    <s v="PV"/>
    <n v="413888"/>
    <d v="2012-02-21T00:00:00"/>
    <n v="43.22"/>
    <m/>
    <x v="66"/>
    <s v="AA"/>
    <s v="P"/>
    <s v="6180 - TRAVEL EXPENSE"/>
    <x v="12"/>
    <s v="Water Serv Corp of Kentucky"/>
    <s v="MWR"/>
    <s v="KY"/>
  </r>
  <r>
    <n v="345"/>
    <n v="345103"/>
    <x v="12"/>
    <m/>
    <s v="Turner, John R."/>
    <s v="PV"/>
    <n v="472041"/>
    <d v="2012-10-18T00:00:00"/>
    <n v="9.09"/>
    <m/>
    <x v="67"/>
    <s v="AA"/>
    <s v="P"/>
    <s v="6180 - TRAVEL EXPENSE"/>
    <x v="12"/>
    <s v="Water Serv Corp of Kentucky"/>
    <s v="MWR"/>
    <s v="KY"/>
  </r>
  <r>
    <n v="345"/>
    <n v="345101"/>
    <x v="12"/>
    <m/>
    <s v="Turner, John R."/>
    <s v="PV"/>
    <n v="453671"/>
    <d v="2012-08-02T00:00:00"/>
    <n v="7.6"/>
    <m/>
    <x v="68"/>
    <s v="AA"/>
    <s v="P"/>
    <s v="6180 - TRAVEL EXPENSE"/>
    <x v="12"/>
    <s v="Water Serv Corp of Kentucky"/>
    <s v="MWR"/>
    <s v="KY"/>
  </r>
  <r>
    <n v="345"/>
    <n v="345102"/>
    <x v="13"/>
    <m/>
    <s v="Leonard, James R."/>
    <s v="PV"/>
    <n v="418941"/>
    <d v="2012-03-06T00:00:00"/>
    <n v="40"/>
    <m/>
    <x v="69"/>
    <s v="AA"/>
    <s v="P"/>
    <s v="6180 - TRAVEL EXPENSE"/>
    <x v="13"/>
    <s v="Water Serv Corp of Kentucky"/>
    <s v="MWR"/>
    <s v="KY"/>
  </r>
  <r>
    <n v="345"/>
    <n v="345101"/>
    <x v="14"/>
    <m/>
    <s v="Leonard, James R."/>
    <s v="PV"/>
    <n v="433877"/>
    <d v="2012-05-09T00:00:00"/>
    <n v="477.3"/>
    <m/>
    <x v="70"/>
    <s v="AA"/>
    <s v="P"/>
    <s v="6180 - TRAVEL EXPENSE"/>
    <x v="14"/>
    <s v="Water Serv Corp of Kentucky"/>
    <s v="MWR"/>
    <s v="KY"/>
  </r>
  <r>
    <n v="345"/>
    <n v="345102"/>
    <x v="15"/>
    <m/>
    <s v="Sandefur, Bryan K."/>
    <s v="PV"/>
    <n v="482359"/>
    <d v="2012-12-04T00:00:00"/>
    <n v="100"/>
    <m/>
    <x v="4"/>
    <s v="AA"/>
    <s v="P"/>
    <s v="6350 - MAINTENANCE-WTR&amp;SWR PLAN"/>
    <x v="15"/>
    <s v="Water Serv Corp of Kentucky"/>
    <s v="MWR"/>
    <s v="KY"/>
  </r>
  <r>
    <n v="345"/>
    <n v="345102"/>
    <x v="16"/>
    <m/>
    <s v="Leonard, James R."/>
    <s v="PV"/>
    <n v="475259"/>
    <d v="2012-10-31T00:00:00"/>
    <n v="180.19"/>
    <m/>
    <x v="71"/>
    <s v="AA"/>
    <s v="P"/>
    <s v="6280 - MAINTENANCE-WATER PLANT"/>
    <x v="16"/>
    <s v="Water Serv Corp of Kentucky"/>
    <s v="MWR"/>
    <s v="KY"/>
  </r>
  <r>
    <n v="345"/>
    <n v="345102"/>
    <x v="16"/>
    <m/>
    <s v="Leonard, James R."/>
    <s v="PV"/>
    <n v="408958"/>
    <d v="2012-01-27T00:00:00"/>
    <n v="25"/>
    <m/>
    <x v="72"/>
    <s v="AA"/>
    <s v="P"/>
    <s v="6280 - MAINTENANCE-WATER PLANT"/>
    <x v="16"/>
    <s v="Water Serv Corp of Kentucky"/>
    <s v="MWR"/>
    <s v="KY"/>
  </r>
  <r>
    <n v="345"/>
    <n v="345101"/>
    <x v="16"/>
    <m/>
    <s v="Leonard, James R."/>
    <s v="PV"/>
    <n v="463646"/>
    <d v="2012-09-18T00:00:00"/>
    <n v="10.46"/>
    <m/>
    <x v="73"/>
    <s v="AA"/>
    <s v="P"/>
    <s v="6280 - MAINTENANCE-WATER PLANT"/>
    <x v="16"/>
    <s v="Water Serv Corp of Kentucky"/>
    <s v="MWR"/>
    <s v="KY"/>
  </r>
  <r>
    <m/>
    <m/>
    <x v="17"/>
    <m/>
    <m/>
    <m/>
    <m/>
    <m/>
    <m/>
    <m/>
    <x v="74"/>
    <m/>
    <m/>
    <m/>
    <x v="17"/>
    <m/>
    <m/>
    <m/>
  </r>
</pivotCacheRecords>
</file>

<file path=xl/pivotCache/pivotCacheRecords2.xml><?xml version="1.0" encoding="utf-8"?>
<pivotCacheRecords xmlns="http://schemas.openxmlformats.org/spreadsheetml/2006/main" xmlns:r="http://schemas.openxmlformats.org/officeDocument/2006/relationships" count="7">
  <r>
    <n v="800"/>
    <n v="800100"/>
    <x v="0"/>
    <m/>
    <s v="RUDOLPH J. CALZAVARA"/>
    <s v="OV"/>
    <n v="113349"/>
    <d v="2012-05-03T00:00:00"/>
    <n v="500"/>
    <m/>
    <x v="0"/>
    <s v="AA"/>
    <s v="P"/>
    <s v="5780 - MISCELLANEOUS EXPENSE"/>
    <x v="0"/>
    <s v="Midwest Region Cost Center"/>
    <s v="MWR"/>
    <s v="RCC"/>
  </r>
  <r>
    <n v="800"/>
    <n v="800100"/>
    <x v="1"/>
    <m/>
    <s v="Tapella, Thomas A."/>
    <s v="PV"/>
    <n v="411627"/>
    <d v="2012-02-09T00:00:00"/>
    <n v="265.60000000000002"/>
    <m/>
    <x v="1"/>
    <s v="AA"/>
    <s v="P"/>
    <s v="6180 - TRAVEL EXPENSE"/>
    <x v="1"/>
    <s v="Midwest Region Cost Center"/>
    <s v="MWR"/>
    <s v="RCC"/>
  </r>
  <r>
    <n v="800"/>
    <n v="800100"/>
    <x v="2"/>
    <m/>
    <s v="Self, Rose D."/>
    <s v="PV"/>
    <n v="473612"/>
    <d v="2012-10-24T00:00:00"/>
    <n v="173.15"/>
    <m/>
    <x v="2"/>
    <s v="AA"/>
    <s v="P"/>
    <s v="6180 - TRAVEL EXPENSE"/>
    <x v="2"/>
    <s v="Midwest Region Cost Center"/>
    <s v="MWR"/>
    <s v="RCC"/>
  </r>
  <r>
    <n v="800"/>
    <n v="800100"/>
    <x v="2"/>
    <m/>
    <s v="Sasic, Karen L."/>
    <s v="PV"/>
    <n v="475392"/>
    <d v="2012-10-31T00:00:00"/>
    <n v="135.46"/>
    <m/>
    <x v="3"/>
    <s v="AA"/>
    <s v="P"/>
    <s v="6180 - TRAVEL EXPENSE"/>
    <x v="2"/>
    <s v="Midwest Region Cost Center"/>
    <s v="MWR"/>
    <s v="RCC"/>
  </r>
  <r>
    <n v="800"/>
    <n v="800100"/>
    <x v="2"/>
    <m/>
    <s v="Haas, Bruce T."/>
    <s v="PV"/>
    <n v="488783"/>
    <d v="2012-12-31T00:00:00"/>
    <n v="19.239999999999998"/>
    <m/>
    <x v="4"/>
    <s v="AA"/>
    <s v="P"/>
    <s v="6180 - TRAVEL EXPENSE"/>
    <x v="2"/>
    <s v="Midwest Region Cost Center"/>
    <s v="MWR"/>
    <s v="RCC"/>
  </r>
  <r>
    <n v="800"/>
    <n v="800100"/>
    <x v="3"/>
    <m/>
    <s v="Haas, Bruce T."/>
    <s v="PV"/>
    <n v="488783"/>
    <d v="2012-12-31T00:00:00"/>
    <n v="170"/>
    <m/>
    <x v="5"/>
    <s v="AA"/>
    <s v="P"/>
    <s v="5780 - MISCELLANEOUS EXPENSE"/>
    <x v="3"/>
    <s v="Midwest Region Cost Center"/>
    <s v="MWR"/>
    <s v="RCC"/>
  </r>
  <r>
    <m/>
    <m/>
    <x v="4"/>
    <m/>
    <m/>
    <m/>
    <m/>
    <m/>
    <m/>
    <m/>
    <x v="6"/>
    <m/>
    <m/>
    <m/>
    <x v="4"/>
    <m/>
    <m/>
    <m/>
  </r>
</pivotCacheRecords>
</file>

<file path=xl/pivotCache/pivotCacheRecords3.xml><?xml version="1.0" encoding="utf-8"?>
<pivotCacheRecords xmlns="http://schemas.openxmlformats.org/spreadsheetml/2006/main" xmlns:r="http://schemas.openxmlformats.org/officeDocument/2006/relationships" count="4">
  <r>
    <n v="860"/>
    <n v="860100"/>
    <x v="0"/>
    <m/>
    <s v="GARY MILLS"/>
    <s v="PV"/>
    <n v="409562"/>
    <d v="2012-01-31T00:00:00"/>
    <n v="15.13"/>
    <m/>
    <x v="0"/>
    <s v="AA"/>
    <s v="P"/>
    <s v="6210 - FLEET TRANSPORTATION EXP"/>
    <x v="0"/>
    <s v="State of KY Cost Center"/>
    <s v="MWR"/>
    <s v="KY"/>
  </r>
  <r>
    <n v="860"/>
    <n v="860100"/>
    <x v="0"/>
    <m/>
    <s v="Pickard, Michael A."/>
    <s v="PV"/>
    <n v="429486"/>
    <d v="2012-04-19T00:00:00"/>
    <n v="25"/>
    <m/>
    <x v="1"/>
    <s v="AA"/>
    <s v="P"/>
    <s v="6210 - FLEET TRANSPORTATION EXP"/>
    <x v="0"/>
    <s v="State of KY Cost Center"/>
    <s v="MWR"/>
    <s v="KY"/>
  </r>
  <r>
    <n v="860"/>
    <n v="860100"/>
    <x v="0"/>
    <m/>
    <s v="Leonard, James R."/>
    <s v="PV"/>
    <n v="447719"/>
    <d v="2012-07-10T00:00:00"/>
    <n v="69.92"/>
    <m/>
    <x v="2"/>
    <s v="AA"/>
    <s v="P"/>
    <s v="6210 - FLEET TRANSPORTATION EXP"/>
    <x v="0"/>
    <s v="State of KY Cost Center"/>
    <s v="MWR"/>
    <s v="KY"/>
  </r>
  <r>
    <m/>
    <m/>
    <x v="1"/>
    <m/>
    <m/>
    <m/>
    <m/>
    <m/>
    <m/>
    <m/>
    <x v="3"/>
    <m/>
    <m/>
    <m/>
    <x v="1"/>
    <m/>
    <m/>
    <m/>
  </r>
</pivotCacheRecords>
</file>

<file path=xl/pivotCache/pivotCacheRecords4.xml><?xml version="1.0" encoding="utf-8"?>
<pivotCacheRecords xmlns="http://schemas.openxmlformats.org/spreadsheetml/2006/main" xmlns:r="http://schemas.openxmlformats.org/officeDocument/2006/relationships" count="62">
  <r>
    <n v="102"/>
    <n v="102111"/>
    <x v="0"/>
    <m/>
    <s v="Georgiev, Lena"/>
    <s v="PV"/>
    <n v="405809"/>
    <d v="2012-01-12T00:00:00"/>
    <n v="77.09"/>
    <m/>
    <x v="0"/>
    <s v="AA"/>
    <s v="P"/>
    <s v="6180 - TRAVEL EXPENSE"/>
    <x v="0"/>
    <s v="Water Service Corporation"/>
    <s v="CORP"/>
    <s v="CORP"/>
  </r>
  <r>
    <n v="102"/>
    <n v="102111"/>
    <x v="1"/>
    <m/>
    <s v="Lupton, Helen C."/>
    <s v="PV"/>
    <n v="410100"/>
    <d v="2012-02-01T00:00:00"/>
    <n v="269.10000000000002"/>
    <m/>
    <x v="1"/>
    <s v="AA"/>
    <s v="P"/>
    <s v="6180 - TRAVEL EXPENSE"/>
    <x v="1"/>
    <s v="Water Service Corporation"/>
    <s v="CORP"/>
    <s v="CORP"/>
  </r>
  <r>
    <n v="102"/>
    <n v="102111"/>
    <x v="1"/>
    <m/>
    <s v="Daniel, Carl"/>
    <s v="PV"/>
    <n v="414429"/>
    <d v="2012-02-22T00:00:00"/>
    <n v="289.10000000000002"/>
    <m/>
    <x v="2"/>
    <s v="AA"/>
    <s v="P"/>
    <s v="6180 - TRAVEL EXPENSE"/>
    <x v="1"/>
    <s v="Water Service Corporation"/>
    <s v="CORP"/>
    <s v="CORP"/>
  </r>
  <r>
    <n v="102"/>
    <n v="102111"/>
    <x v="2"/>
    <m/>
    <s v="Daniel, Carl"/>
    <s v="PV"/>
    <n v="414429"/>
    <d v="2012-02-22T00:00:00"/>
    <n v="90.88"/>
    <m/>
    <x v="3"/>
    <s v="AA"/>
    <s v="P"/>
    <s v="5925 - OFFICE UTILITIES/MAINTEN"/>
    <x v="2"/>
    <s v="Water Service Corporation"/>
    <s v="CORP"/>
    <s v="CORP"/>
  </r>
  <r>
    <n v="102"/>
    <n v="102111"/>
    <x v="3"/>
    <m/>
    <s v="Daniel, Carl"/>
    <s v="PV"/>
    <n v="414429"/>
    <d v="2012-02-22T00:00:00"/>
    <n v="80"/>
    <m/>
    <x v="4"/>
    <s v="AA"/>
    <s v="P"/>
    <s v="5780 - MISCELLANEOUS EXPENSE"/>
    <x v="3"/>
    <s v="Water Service Corporation"/>
    <s v="CORP"/>
    <s v="CORP"/>
  </r>
  <r>
    <n v="102"/>
    <n v="102111"/>
    <x v="4"/>
    <m/>
    <s v="Rollins, Mary F."/>
    <s v="PV"/>
    <n v="418146"/>
    <d v="2012-02-29T00:00:00"/>
    <n v="18"/>
    <m/>
    <x v="5"/>
    <s v="AA"/>
    <s v="P"/>
    <s v="6180 - TRAVEL EXPENSE"/>
    <x v="4"/>
    <s v="Water Service Corporation"/>
    <s v="CORP"/>
    <s v="CORP"/>
  </r>
  <r>
    <n v="102"/>
    <n v="102111"/>
    <x v="0"/>
    <m/>
    <s v="Rollins, Mary F."/>
    <s v="PV"/>
    <n v="418146"/>
    <d v="2012-02-29T00:00:00"/>
    <n v="14.65"/>
    <m/>
    <x v="6"/>
    <s v="AA"/>
    <s v="P"/>
    <s v="6180 - TRAVEL EXPENSE"/>
    <x v="0"/>
    <s v="Water Service Corporation"/>
    <s v="CORP"/>
    <s v="CORP"/>
  </r>
  <r>
    <n v="102"/>
    <n v="102111"/>
    <x v="1"/>
    <m/>
    <s v="Rollins, Mary F."/>
    <s v="PV"/>
    <n v="418146"/>
    <d v="2012-02-29T00:00:00"/>
    <n v="289.10000000000002"/>
    <m/>
    <x v="2"/>
    <s v="AA"/>
    <s v="P"/>
    <s v="6180 - TRAVEL EXPENSE"/>
    <x v="1"/>
    <s v="Water Service Corporation"/>
    <s v="CORP"/>
    <s v="CORP"/>
  </r>
  <r>
    <n v="102"/>
    <n v="102111"/>
    <x v="4"/>
    <m/>
    <s v="Lupton, Helen C."/>
    <s v="PV"/>
    <n v="418147"/>
    <d v="2012-02-29T00:00:00"/>
    <n v="18"/>
    <m/>
    <x v="5"/>
    <s v="AA"/>
    <s v="P"/>
    <s v="6180 - TRAVEL EXPENSE"/>
    <x v="4"/>
    <s v="Water Service Corporation"/>
    <s v="CORP"/>
    <s v="CORP"/>
  </r>
  <r>
    <n v="102"/>
    <n v="102111"/>
    <x v="1"/>
    <m/>
    <s v="Lupton, Helen C."/>
    <s v="PV"/>
    <n v="418147"/>
    <d v="2012-02-29T00:00:00"/>
    <n v="50"/>
    <m/>
    <x v="7"/>
    <s v="AA"/>
    <s v="P"/>
    <s v="6180 - TRAVEL EXPENSE"/>
    <x v="1"/>
    <s v="Water Service Corporation"/>
    <s v="CORP"/>
    <s v="CORP"/>
  </r>
  <r>
    <n v="102"/>
    <n v="102111"/>
    <x v="5"/>
    <m/>
    <s v="Lupton, Helen C."/>
    <s v="PV"/>
    <n v="418147"/>
    <d v="2012-02-29T00:00:00"/>
    <n v="37.04"/>
    <m/>
    <x v="8"/>
    <s v="AA"/>
    <s v="P"/>
    <s v="5850 - OFFICE EXPENSE"/>
    <x v="5"/>
    <s v="Water Service Corporation"/>
    <s v="CORP"/>
    <s v="CORP"/>
  </r>
  <r>
    <n v="102"/>
    <n v="102111"/>
    <x v="6"/>
    <m/>
    <s v="Rollins, Mary F."/>
    <s v="PV"/>
    <n v="425899"/>
    <d v="2012-04-04T00:00:00"/>
    <n v="695"/>
    <m/>
    <x v="9"/>
    <s v="AA"/>
    <s v="P"/>
    <s v="5780 - MISCELLANEOUS EXPENSE"/>
    <x v="6"/>
    <s v="Water Service Corporation"/>
    <s v="CORP"/>
    <s v="CORP"/>
  </r>
  <r>
    <n v="102"/>
    <n v="102111"/>
    <x v="0"/>
    <m/>
    <s v="Georgiev, Lena"/>
    <s v="PV"/>
    <n v="427498"/>
    <d v="2012-04-11T00:00:00"/>
    <n v="146.80000000000001"/>
    <m/>
    <x v="10"/>
    <s v="AA"/>
    <s v="P"/>
    <s v="6180 - TRAVEL EXPENSE"/>
    <x v="0"/>
    <s v="Water Service Corporation"/>
    <s v="CORP"/>
    <s v="CORP"/>
  </r>
  <r>
    <n v="102"/>
    <n v="102111"/>
    <x v="0"/>
    <m/>
    <s v="Lupton, Helen C."/>
    <s v="PV"/>
    <n v="428931"/>
    <d v="2012-04-18T00:00:00"/>
    <n v="22.44"/>
    <m/>
    <x v="11"/>
    <s v="AA"/>
    <s v="P"/>
    <s v="6180 - TRAVEL EXPENSE"/>
    <x v="0"/>
    <s v="Water Service Corporation"/>
    <s v="CORP"/>
    <s v="CORP"/>
  </r>
  <r>
    <n v="102"/>
    <n v="102111"/>
    <x v="7"/>
    <m/>
    <s v="Lupton, Helen C."/>
    <s v="PV"/>
    <n v="428931"/>
    <d v="2012-04-18T00:00:00"/>
    <n v="35"/>
    <m/>
    <x v="12"/>
    <s v="AA"/>
    <s v="P"/>
    <s v="5780 - MISCELLANEOUS EXPENSE"/>
    <x v="7"/>
    <s v="Water Service Corporation"/>
    <s v="CORP"/>
    <s v="CORP"/>
  </r>
  <r>
    <n v="102"/>
    <n v="102111"/>
    <x v="6"/>
    <m/>
    <s v="Rollins, Mary F."/>
    <s v="PV"/>
    <n v="430904"/>
    <d v="2012-04-26T00:00:00"/>
    <n v="94.9"/>
    <m/>
    <x v="13"/>
    <s v="AA"/>
    <s v="P"/>
    <s v="5780 - MISCELLANEOUS EXPENSE"/>
    <x v="6"/>
    <s v="Water Service Corporation"/>
    <s v="CORP"/>
    <s v="CORP"/>
  </r>
  <r>
    <n v="102"/>
    <n v="102111"/>
    <x v="4"/>
    <m/>
    <s v="Daniel, Carl"/>
    <s v="PV"/>
    <n v="432221"/>
    <d v="2012-05-03T00:00:00"/>
    <n v="56"/>
    <m/>
    <x v="14"/>
    <s v="AA"/>
    <s v="P"/>
    <s v="6180 - TRAVEL EXPENSE"/>
    <x v="4"/>
    <s v="Water Service Corporation"/>
    <s v="CORP"/>
    <s v="CORP"/>
  </r>
  <r>
    <n v="102"/>
    <n v="102111"/>
    <x v="0"/>
    <m/>
    <s v="Daniel, Carl"/>
    <s v="PV"/>
    <n v="432221"/>
    <d v="2012-05-03T00:00:00"/>
    <n v="18.21"/>
    <m/>
    <x v="15"/>
    <s v="AA"/>
    <s v="P"/>
    <s v="6180 - TRAVEL EXPENSE"/>
    <x v="0"/>
    <s v="Water Service Corporation"/>
    <s v="CORP"/>
    <s v="CORP"/>
  </r>
  <r>
    <n v="102"/>
    <n v="102111"/>
    <x v="8"/>
    <m/>
    <s v="Daniel, Carl"/>
    <s v="PV"/>
    <n v="432221"/>
    <d v="2012-05-03T00:00:00"/>
    <n v="143.63"/>
    <m/>
    <x v="16"/>
    <s v="AA"/>
    <s v="P"/>
    <s v="6180 - TRAVEL EXPENSE"/>
    <x v="8"/>
    <s v="Water Service Corporation"/>
    <s v="CORP"/>
    <s v="CORP"/>
  </r>
  <r>
    <n v="102"/>
    <n v="102111"/>
    <x v="2"/>
    <m/>
    <s v="Daniel, Carl"/>
    <s v="PV"/>
    <n v="432221"/>
    <d v="2012-05-03T00:00:00"/>
    <n v="105.31"/>
    <m/>
    <x v="17"/>
    <s v="AA"/>
    <s v="P"/>
    <s v="5925 - OFFICE UTILITIES/MAINTEN"/>
    <x v="2"/>
    <s v="Water Service Corporation"/>
    <s v="CORP"/>
    <s v="CORP"/>
  </r>
  <r>
    <n v="102"/>
    <n v="102111"/>
    <x v="0"/>
    <m/>
    <s v="Lupton, Helen C."/>
    <s v="PV"/>
    <n v="435836"/>
    <d v="2012-05-17T00:00:00"/>
    <n v="29.45"/>
    <m/>
    <x v="18"/>
    <s v="AA"/>
    <s v="P"/>
    <s v="6180 - TRAVEL EXPENSE"/>
    <x v="0"/>
    <s v="Water Service Corporation"/>
    <s v="CORP"/>
    <s v="CORP"/>
  </r>
  <r>
    <n v="102"/>
    <n v="102111"/>
    <x v="9"/>
    <m/>
    <s v="Lupton, Helen C."/>
    <s v="PV"/>
    <n v="435836"/>
    <d v="2012-05-17T00:00:00"/>
    <n v="137.63999999999999"/>
    <m/>
    <x v="19"/>
    <s v="AA"/>
    <s v="P"/>
    <s v="6180 - TRAVEL EXPENSE"/>
    <x v="9"/>
    <s v="Water Service Corporation"/>
    <s v="CORP"/>
    <s v="CORP"/>
  </r>
  <r>
    <n v="102"/>
    <n v="102111"/>
    <x v="8"/>
    <m/>
    <s v="Lupton, Helen C."/>
    <s v="PV"/>
    <n v="435836"/>
    <d v="2012-05-17T00:00:00"/>
    <n v="117.8"/>
    <m/>
    <x v="20"/>
    <s v="AA"/>
    <s v="P"/>
    <s v="6180 - TRAVEL EXPENSE"/>
    <x v="8"/>
    <s v="Water Service Corporation"/>
    <s v="CORP"/>
    <s v="CORP"/>
  </r>
  <r>
    <n v="102"/>
    <n v="102111"/>
    <x v="10"/>
    <m/>
    <s v="Lupton, Helen C."/>
    <s v="PV"/>
    <n v="435836"/>
    <d v="2012-05-17T00:00:00"/>
    <n v="31.81"/>
    <m/>
    <x v="21"/>
    <s v="AA"/>
    <s v="P"/>
    <s v="5850 - OFFICE EXPENSE"/>
    <x v="10"/>
    <s v="Water Service Corporation"/>
    <s v="CORP"/>
    <s v="CORP"/>
  </r>
  <r>
    <n v="102"/>
    <n v="102111"/>
    <x v="6"/>
    <m/>
    <s v="Lupton, Helen C."/>
    <s v="PV"/>
    <n v="435836"/>
    <d v="2012-05-17T00:00:00"/>
    <n v="99"/>
    <m/>
    <x v="22"/>
    <s v="AA"/>
    <s v="P"/>
    <s v="5780 - MISCELLANEOUS EXPENSE"/>
    <x v="6"/>
    <s v="Water Service Corporation"/>
    <s v="CORP"/>
    <s v="CORP"/>
  </r>
  <r>
    <n v="102"/>
    <n v="102111"/>
    <x v="0"/>
    <m/>
    <s v="Daniel, Carl"/>
    <s v="PV"/>
    <n v="438019"/>
    <d v="2012-05-29T00:00:00"/>
    <n v="686.32"/>
    <m/>
    <x v="23"/>
    <s v="AA"/>
    <s v="P"/>
    <s v="6180 - TRAVEL EXPENSE"/>
    <x v="0"/>
    <s v="Water Service Corporation"/>
    <s v="CORP"/>
    <s v="CORP"/>
  </r>
  <r>
    <n v="102"/>
    <n v="102111"/>
    <x v="2"/>
    <m/>
    <s v="Daniel, Carl"/>
    <s v="PV"/>
    <n v="438019"/>
    <d v="2012-05-29T00:00:00"/>
    <n v="45.13"/>
    <m/>
    <x v="24"/>
    <s v="AA"/>
    <s v="P"/>
    <s v="5925 - OFFICE UTILITIES/MAINTEN"/>
    <x v="2"/>
    <s v="Water Service Corporation"/>
    <s v="CORP"/>
    <s v="CORP"/>
  </r>
  <r>
    <n v="102"/>
    <n v="102111"/>
    <x v="7"/>
    <m/>
    <s v="Georgiev, Lena"/>
    <s v="PV"/>
    <n v="443032"/>
    <d v="2012-06-19T00:00:00"/>
    <n v="45.75"/>
    <m/>
    <x v="25"/>
    <s v="AA"/>
    <s v="P"/>
    <s v="5780 - MISCELLANEOUS EXPENSE"/>
    <x v="7"/>
    <s v="Water Service Corporation"/>
    <s v="CORP"/>
    <s v="CORP"/>
  </r>
  <r>
    <n v="102"/>
    <n v="102111"/>
    <x v="11"/>
    <m/>
    <s v="Daniel, Carl"/>
    <s v="PV"/>
    <n v="444599"/>
    <d v="2012-06-26T00:00:00"/>
    <n v="24.95"/>
    <m/>
    <x v="26"/>
    <s v="AA"/>
    <s v="P"/>
    <s v="6210 - FLEET TRANSPORTATION EXP"/>
    <x v="11"/>
    <s v="Water Service Corporation"/>
    <s v="CORP"/>
    <s v="CORP"/>
  </r>
  <r>
    <n v="102"/>
    <n v="102111"/>
    <x v="2"/>
    <m/>
    <s v="Daniel, Carl"/>
    <s v="PV"/>
    <n v="444599"/>
    <d v="2012-06-26T00:00:00"/>
    <n v="45.15"/>
    <m/>
    <x v="27"/>
    <s v="AA"/>
    <s v="P"/>
    <s v="5925 - OFFICE UTILITIES/MAINTEN"/>
    <x v="2"/>
    <s v="Water Service Corporation"/>
    <s v="CORP"/>
    <s v="CORP"/>
  </r>
  <r>
    <n v="102"/>
    <n v="102111"/>
    <x v="8"/>
    <m/>
    <s v="Rollins, Mary F."/>
    <s v="PV"/>
    <n v="446882"/>
    <d v="2012-07-05T00:00:00"/>
    <n v="272.45999999999998"/>
    <m/>
    <x v="28"/>
    <s v="AA"/>
    <s v="P"/>
    <s v="6180 - TRAVEL EXPENSE"/>
    <x v="8"/>
    <s v="Water Service Corporation"/>
    <s v="CORP"/>
    <s v="CORP"/>
  </r>
  <r>
    <n v="102"/>
    <n v="102111"/>
    <x v="6"/>
    <m/>
    <s v="Rollins, Mary F."/>
    <s v="PV"/>
    <n v="446882"/>
    <d v="2012-07-05T00:00:00"/>
    <n v="99"/>
    <m/>
    <x v="22"/>
    <s v="AA"/>
    <s v="P"/>
    <s v="5780 - MISCELLANEOUS EXPENSE"/>
    <x v="6"/>
    <s v="Water Service Corporation"/>
    <s v="CORP"/>
    <s v="CORP"/>
  </r>
  <r>
    <n v="102"/>
    <n v="102111"/>
    <x v="7"/>
    <m/>
    <s v="Rollins, Mary F."/>
    <s v="PV"/>
    <n v="446882"/>
    <d v="2012-07-05T00:00:00"/>
    <n v="35"/>
    <m/>
    <x v="12"/>
    <s v="AA"/>
    <s v="P"/>
    <s v="5780 - MISCELLANEOUS EXPENSE"/>
    <x v="7"/>
    <s v="Water Service Corporation"/>
    <s v="CORP"/>
    <s v="CORP"/>
  </r>
  <r>
    <n v="102"/>
    <n v="102111"/>
    <x v="0"/>
    <m/>
    <s v="Georgiev, Lena"/>
    <s v="PV"/>
    <n v="448169"/>
    <d v="2012-07-11T00:00:00"/>
    <n v="85"/>
    <m/>
    <x v="29"/>
    <s v="AA"/>
    <s v="P"/>
    <s v="6180 - TRAVEL EXPENSE"/>
    <x v="0"/>
    <s v="Water Service Corporation"/>
    <s v="CORP"/>
    <s v="CORP"/>
  </r>
  <r>
    <n v="102"/>
    <n v="102111"/>
    <x v="12"/>
    <m/>
    <s v="Daniel, Carl"/>
    <s v="PV"/>
    <n v="453533"/>
    <d v="2012-08-02T00:00:00"/>
    <n v="14.17"/>
    <m/>
    <x v="30"/>
    <s v="AA"/>
    <s v="P"/>
    <s v="6350 - MAINTENANCE-WTR&amp;SWR PLAN"/>
    <x v="12"/>
    <s v="Water Service Corporation"/>
    <s v="CORP"/>
    <s v="CORP"/>
  </r>
  <r>
    <n v="102"/>
    <n v="102111"/>
    <x v="2"/>
    <m/>
    <s v="Daniel, Carl"/>
    <s v="PV"/>
    <n v="453533"/>
    <d v="2012-08-02T00:00:00"/>
    <n v="45.07"/>
    <m/>
    <x v="31"/>
    <s v="AA"/>
    <s v="P"/>
    <s v="5925 - OFFICE UTILITIES/MAINTEN"/>
    <x v="2"/>
    <s v="Water Service Corporation"/>
    <s v="CORP"/>
    <s v="CORP"/>
  </r>
  <r>
    <n v="102"/>
    <n v="102111"/>
    <x v="0"/>
    <m/>
    <s v="Rollins, Mary F."/>
    <s v="PV"/>
    <n v="455091"/>
    <d v="2012-08-08T00:00:00"/>
    <n v="66.209999999999994"/>
    <m/>
    <x v="32"/>
    <s v="AA"/>
    <s v="P"/>
    <s v="6180 - TRAVEL EXPENSE"/>
    <x v="0"/>
    <s v="Water Service Corporation"/>
    <s v="CORP"/>
    <s v="CORP"/>
  </r>
  <r>
    <n v="102"/>
    <n v="102111"/>
    <x v="4"/>
    <m/>
    <s v="Daniel, Carl"/>
    <s v="PV"/>
    <n v="461554"/>
    <d v="2012-09-05T00:00:00"/>
    <n v="23"/>
    <m/>
    <x v="33"/>
    <s v="AA"/>
    <s v="P"/>
    <s v="6180 - TRAVEL EXPENSE"/>
    <x v="4"/>
    <s v="Water Service Corporation"/>
    <s v="CORP"/>
    <s v="CORP"/>
  </r>
  <r>
    <n v="102"/>
    <n v="102111"/>
    <x v="0"/>
    <m/>
    <s v="Daniel, Carl"/>
    <s v="PV"/>
    <n v="461554"/>
    <d v="2012-09-05T00:00:00"/>
    <n v="6.37"/>
    <m/>
    <x v="34"/>
    <s v="AA"/>
    <s v="P"/>
    <s v="6180 - TRAVEL EXPENSE"/>
    <x v="0"/>
    <s v="Water Service Corporation"/>
    <s v="CORP"/>
    <s v="CORP"/>
  </r>
  <r>
    <n v="102"/>
    <n v="102111"/>
    <x v="1"/>
    <m/>
    <s v="Daniel, Carl"/>
    <s v="PV"/>
    <n v="461554"/>
    <d v="2012-09-05T00:00:00"/>
    <n v="307.2"/>
    <m/>
    <x v="35"/>
    <s v="AA"/>
    <s v="P"/>
    <s v="6180 - TRAVEL EXPENSE"/>
    <x v="1"/>
    <s v="Water Service Corporation"/>
    <s v="CORP"/>
    <s v="CORP"/>
  </r>
  <r>
    <n v="102"/>
    <n v="102111"/>
    <x v="8"/>
    <m/>
    <s v="Daniel, Carl"/>
    <s v="PV"/>
    <n v="461554"/>
    <d v="2012-09-05T00:00:00"/>
    <n v="246.86"/>
    <m/>
    <x v="36"/>
    <s v="AA"/>
    <s v="P"/>
    <s v="6180 - TRAVEL EXPENSE"/>
    <x v="8"/>
    <s v="Water Service Corporation"/>
    <s v="CORP"/>
    <s v="CORP"/>
  </r>
  <r>
    <n v="102"/>
    <n v="102111"/>
    <x v="2"/>
    <m/>
    <s v="Daniel, Carl"/>
    <s v="PV"/>
    <n v="461556"/>
    <d v="2012-09-05T00:00:00"/>
    <n v="90.31"/>
    <m/>
    <x v="37"/>
    <s v="AA"/>
    <s v="P"/>
    <s v="5925 - OFFICE UTILITIES/MAINTEN"/>
    <x v="2"/>
    <s v="Water Service Corporation"/>
    <s v="CORP"/>
    <s v="CORP"/>
  </r>
  <r>
    <n v="102"/>
    <n v="102111"/>
    <x v="13"/>
    <m/>
    <s v="Daniel, Carl"/>
    <s v="PV"/>
    <n v="461556"/>
    <d v="2012-09-05T00:00:00"/>
    <n v="3.23"/>
    <m/>
    <x v="38"/>
    <s v="AA"/>
    <s v="P"/>
    <s v="5780 - MISCELLANEOUS EXPENSE"/>
    <x v="13"/>
    <s v="Water Service Corporation"/>
    <s v="CORP"/>
    <s v="CORP"/>
  </r>
  <r>
    <n v="102"/>
    <n v="102111"/>
    <x v="1"/>
    <m/>
    <s v="Lupton, Helen C."/>
    <s v="PV"/>
    <n v="467725"/>
    <d v="2012-10-02T00:00:00"/>
    <n v="402.1"/>
    <m/>
    <x v="39"/>
    <s v="AA"/>
    <s v="P"/>
    <s v="6180 - TRAVEL EXPENSE"/>
    <x v="1"/>
    <s v="Water Service Corporation"/>
    <s v="CORP"/>
    <s v="CORP"/>
  </r>
  <r>
    <n v="102"/>
    <n v="102111"/>
    <x v="6"/>
    <m/>
    <s v="Lupton, Helen C."/>
    <s v="PV"/>
    <n v="467725"/>
    <d v="2012-10-02T00:00:00"/>
    <n v="1025"/>
    <m/>
    <x v="40"/>
    <s v="AA"/>
    <s v="P"/>
    <s v="5780 - MISCELLANEOUS EXPENSE"/>
    <x v="6"/>
    <s v="Water Service Corporation"/>
    <s v="CORP"/>
    <s v="CORP"/>
  </r>
  <r>
    <n v="102"/>
    <n v="102111"/>
    <x v="7"/>
    <m/>
    <s v="Georgiev, Lena"/>
    <s v="PV"/>
    <n v="468156"/>
    <d v="2012-10-03T00:00:00"/>
    <n v="110"/>
    <m/>
    <x v="41"/>
    <s v="AA"/>
    <s v="P"/>
    <s v="5780 - MISCELLANEOUS EXPENSE"/>
    <x v="7"/>
    <s v="Water Service Corporation"/>
    <s v="CORP"/>
    <s v="CORP"/>
  </r>
  <r>
    <n v="102"/>
    <n v="102111"/>
    <x v="0"/>
    <m/>
    <s v="Rollins, Mary F."/>
    <s v="PV"/>
    <n v="468164"/>
    <d v="2012-10-03T00:00:00"/>
    <n v="30.42"/>
    <m/>
    <x v="42"/>
    <s v="AA"/>
    <s v="P"/>
    <s v="6180 - TRAVEL EXPENSE"/>
    <x v="0"/>
    <s v="Water Service Corporation"/>
    <s v="CORP"/>
    <s v="CORP"/>
  </r>
  <r>
    <n v="102"/>
    <n v="102111"/>
    <x v="6"/>
    <m/>
    <s v="Rollins, Mary F."/>
    <s v="PV"/>
    <n v="468164"/>
    <d v="2012-10-03T00:00:00"/>
    <n v="745"/>
    <m/>
    <x v="43"/>
    <s v="AA"/>
    <s v="P"/>
    <s v="5780 - MISCELLANEOUS EXPENSE"/>
    <x v="6"/>
    <s v="Water Service Corporation"/>
    <s v="CORP"/>
    <s v="CORP"/>
  </r>
  <r>
    <n v="102"/>
    <n v="102111"/>
    <x v="2"/>
    <m/>
    <s v="Daniel, Carl"/>
    <s v="PV"/>
    <n v="469046"/>
    <d v="2012-10-08T00:00:00"/>
    <n v="45.1"/>
    <m/>
    <x v="44"/>
    <s v="AA"/>
    <s v="P"/>
    <s v="5925 - OFFICE UTILITIES/MAINTEN"/>
    <x v="2"/>
    <s v="Water Service Corporation"/>
    <s v="CORP"/>
    <s v="CORP"/>
  </r>
  <r>
    <n v="102"/>
    <n v="102111"/>
    <x v="2"/>
    <m/>
    <s v="Daniel, Carl"/>
    <s v="PV"/>
    <n v="469046"/>
    <d v="2012-10-08T00:00:00"/>
    <n v="14.17"/>
    <m/>
    <x v="30"/>
    <s v="AA"/>
    <s v="P"/>
    <s v="5925 - OFFICE UTILITIES/MAINTEN"/>
    <x v="2"/>
    <s v="Water Service Corporation"/>
    <s v="CORP"/>
    <s v="CORP"/>
  </r>
  <r>
    <n v="102"/>
    <n v="102111"/>
    <x v="0"/>
    <m/>
    <s v="Georgiev, Lena"/>
    <s v="PV"/>
    <n v="469597"/>
    <d v="2012-10-09T00:00:00"/>
    <n v="134.21"/>
    <m/>
    <x v="45"/>
    <s v="AA"/>
    <s v="P"/>
    <s v="6180 - TRAVEL EXPENSE"/>
    <x v="0"/>
    <s v="Water Service Corporation"/>
    <s v="CORP"/>
    <s v="CORP"/>
  </r>
  <r>
    <n v="102"/>
    <n v="102111"/>
    <x v="0"/>
    <m/>
    <s v="Tackett, Samantha R."/>
    <s v="PV"/>
    <n v="473633"/>
    <d v="2012-10-24T00:00:00"/>
    <n v="52.99"/>
    <m/>
    <x v="46"/>
    <s v="AA"/>
    <s v="P"/>
    <s v="6180 - TRAVEL EXPENSE"/>
    <x v="0"/>
    <s v="Water Service Corporation"/>
    <s v="CORP"/>
    <s v="CORP"/>
  </r>
  <r>
    <n v="102"/>
    <n v="102111"/>
    <x v="9"/>
    <m/>
    <s v="Stanis, Veronica M."/>
    <s v="PV"/>
    <n v="476770"/>
    <d v="2012-11-07T00:00:00"/>
    <n v="24.42"/>
    <m/>
    <x v="47"/>
    <s v="AA"/>
    <s v="P"/>
    <s v="6180 - TRAVEL EXPENSE"/>
    <x v="9"/>
    <s v="Water Service Corporation"/>
    <s v="CORP"/>
    <s v="CORP"/>
  </r>
  <r>
    <n v="102"/>
    <n v="102111"/>
    <x v="4"/>
    <m/>
    <s v="Lupton, Helen C."/>
    <s v="PV"/>
    <n v="477920"/>
    <d v="2012-11-14T00:00:00"/>
    <n v="40"/>
    <m/>
    <x v="48"/>
    <s v="AA"/>
    <s v="P"/>
    <s v="6180 - TRAVEL EXPENSE"/>
    <x v="4"/>
    <s v="Water Service Corporation"/>
    <s v="CORP"/>
    <s v="CORP"/>
  </r>
  <r>
    <n v="102"/>
    <n v="102111"/>
    <x v="0"/>
    <m/>
    <s v="Lupton, Helen C."/>
    <s v="PV"/>
    <n v="477920"/>
    <d v="2012-11-14T00:00:00"/>
    <n v="69.959999999999994"/>
    <m/>
    <x v="49"/>
    <s v="AA"/>
    <s v="P"/>
    <s v="6180 - TRAVEL EXPENSE"/>
    <x v="0"/>
    <s v="Water Service Corporation"/>
    <s v="CORP"/>
    <s v="CORP"/>
  </r>
  <r>
    <n v="102"/>
    <n v="102111"/>
    <x v="9"/>
    <m/>
    <s v="Lupton, Helen C."/>
    <s v="PV"/>
    <n v="477920"/>
    <d v="2012-11-14T00:00:00"/>
    <n v="303.98"/>
    <m/>
    <x v="50"/>
    <s v="AA"/>
    <s v="P"/>
    <s v="6180 - TRAVEL EXPENSE"/>
    <x v="9"/>
    <s v="Water Service Corporation"/>
    <s v="CORP"/>
    <s v="CORP"/>
  </r>
  <r>
    <n v="102"/>
    <n v="102111"/>
    <x v="1"/>
    <m/>
    <s v="Lupton, Helen C."/>
    <s v="PV"/>
    <n v="477920"/>
    <d v="2012-11-14T00:00:00"/>
    <n v="50"/>
    <m/>
    <x v="7"/>
    <s v="AA"/>
    <s v="P"/>
    <s v="6180 - TRAVEL EXPENSE"/>
    <x v="1"/>
    <s v="Water Service Corporation"/>
    <s v="CORP"/>
    <s v="CORP"/>
  </r>
  <r>
    <n v="102"/>
    <n v="102111"/>
    <x v="8"/>
    <m/>
    <s v="Lupton, Helen C."/>
    <s v="PV"/>
    <n v="477920"/>
    <d v="2012-11-14T00:00:00"/>
    <n v="834.4"/>
    <m/>
    <x v="51"/>
    <s v="AA"/>
    <s v="P"/>
    <s v="6180 - TRAVEL EXPENSE"/>
    <x v="8"/>
    <s v="Water Service Corporation"/>
    <s v="CORP"/>
    <s v="CORP"/>
  </r>
  <r>
    <n v="102"/>
    <n v="102111"/>
    <x v="7"/>
    <m/>
    <s v="Lupton, Helen C."/>
    <s v="PV"/>
    <n v="480297"/>
    <d v="2012-11-21T00:00:00"/>
    <n v="489.72"/>
    <m/>
    <x v="52"/>
    <s v="AA"/>
    <s v="P"/>
    <s v="5780 - MISCELLANEOUS EXPENSE"/>
    <x v="7"/>
    <s v="Water Service Corporation"/>
    <s v="CORP"/>
    <s v="CORP"/>
  </r>
  <r>
    <n v="102"/>
    <n v="102111"/>
    <x v="2"/>
    <m/>
    <s v="Daniel, Carl"/>
    <s v="PV"/>
    <n v="485745"/>
    <d v="2012-12-19T00:00:00"/>
    <n v="45.26"/>
    <m/>
    <x v="53"/>
    <s v="AA"/>
    <s v="P"/>
    <s v="5925 - OFFICE UTILITIES/MAINTEN"/>
    <x v="2"/>
    <s v="Water Service Corporation"/>
    <s v="CORP"/>
    <s v="CORP"/>
  </r>
  <r>
    <n v="102"/>
    <n v="102111"/>
    <x v="6"/>
    <m/>
    <s v="Daniel, Carl"/>
    <s v="PV"/>
    <n v="485745"/>
    <d v="2012-12-19T00:00:00"/>
    <n v="99"/>
    <m/>
    <x v="22"/>
    <s v="AA"/>
    <s v="P"/>
    <s v="5780 - MISCELLANEOUS EXPENSE"/>
    <x v="6"/>
    <s v="Water Service Corporation"/>
    <s v="CORP"/>
    <s v="CORP"/>
  </r>
  <r>
    <m/>
    <m/>
    <x v="14"/>
    <m/>
    <m/>
    <m/>
    <m/>
    <m/>
    <m/>
    <m/>
    <x v="54"/>
    <m/>
    <m/>
    <m/>
    <x v="14"/>
    <m/>
    <m/>
    <m/>
  </r>
</pivotCacheRecords>
</file>

<file path=xl/pivotCache/pivotCacheRecords5.xml><?xml version="1.0" encoding="utf-8"?>
<pivotCacheRecords xmlns="http://schemas.openxmlformats.org/spreadsheetml/2006/main" xmlns:r="http://schemas.openxmlformats.org/officeDocument/2006/relationships" count="531">
  <r>
    <n v="102"/>
    <n v="102107"/>
    <x v="0"/>
    <m/>
    <s v="Japczyk, James F."/>
    <s v="PV"/>
    <n v="403822"/>
    <d v="2012-01-04T00:00:00"/>
    <n v="46.18"/>
    <m/>
    <x v="0"/>
    <s v="AA"/>
    <s v="P"/>
    <s v="6180 - TRAVEL EXPENSE"/>
    <x v="0"/>
    <s v="Water Service Corporation"/>
    <s v="CORP"/>
    <s v="CORP"/>
  </r>
  <r>
    <n v="102"/>
    <n v="102106"/>
    <x v="1"/>
    <m/>
    <s v="Silva, Lisa M."/>
    <s v="PV"/>
    <n v="405018"/>
    <d v="2012-01-10T00:00:00"/>
    <n v="66.599999999999994"/>
    <m/>
    <x v="1"/>
    <s v="AA"/>
    <s v="P"/>
    <s v="6180 - TRAVEL EXPENSE"/>
    <x v="1"/>
    <s v="Water Service Corporation"/>
    <s v="CORP"/>
    <s v="CORP"/>
  </r>
  <r>
    <n v="102"/>
    <n v="102102"/>
    <x v="2"/>
    <m/>
    <s v="Lubertozzi, Steven M."/>
    <s v="PV"/>
    <n v="405808"/>
    <d v="2012-01-12T00:00:00"/>
    <n v="467.59"/>
    <m/>
    <x v="2"/>
    <s v="AA"/>
    <s v="P"/>
    <s v="5925 - OFFICE UTILITIES/MAINTEN"/>
    <x v="2"/>
    <s v="Water Service Corporation"/>
    <s v="CORP"/>
    <s v="CORP"/>
  </r>
  <r>
    <n v="102"/>
    <n v="102102"/>
    <x v="2"/>
    <m/>
    <s v="Weeks, Kirsten E."/>
    <s v="PV"/>
    <n v="405879"/>
    <d v="2012-01-12T00:00:00"/>
    <n v="69.89"/>
    <m/>
    <x v="3"/>
    <s v="AA"/>
    <s v="P"/>
    <s v="5925 - OFFICE UTILITIES/MAINTEN"/>
    <x v="2"/>
    <s v="Water Service Corporation"/>
    <s v="CORP"/>
    <s v="CORP"/>
  </r>
  <r>
    <n v="102"/>
    <n v="102107"/>
    <x v="2"/>
    <m/>
    <s v="Sparrow, Lisa A."/>
    <s v="PV"/>
    <n v="408243"/>
    <d v="2012-01-25T00:00:00"/>
    <n v="411.47"/>
    <m/>
    <x v="4"/>
    <s v="AA"/>
    <s v="P"/>
    <s v="5925 - OFFICE UTILITIES/MAINTEN"/>
    <x v="2"/>
    <s v="Water Service Corporation"/>
    <s v="CORP"/>
    <s v="CORP"/>
  </r>
  <r>
    <n v="102"/>
    <n v="102104"/>
    <x v="3"/>
    <m/>
    <s v="Dave, Hardik"/>
    <s v="PV"/>
    <n v="408245"/>
    <d v="2012-01-25T00:00:00"/>
    <n v="54.48"/>
    <m/>
    <x v="5"/>
    <s v="AA"/>
    <s v="P"/>
    <s v="5850 - OFFICE EXPENSE"/>
    <x v="3"/>
    <s v="Water Service Corporation"/>
    <s v="CORP"/>
    <s v="CORP"/>
  </r>
  <r>
    <n v="102"/>
    <n v="102106"/>
    <x v="1"/>
    <m/>
    <s v="Silva, Lisa M."/>
    <s v="PV"/>
    <n v="408300"/>
    <d v="2012-01-25T00:00:00"/>
    <n v="59.94"/>
    <m/>
    <x v="6"/>
    <s v="AA"/>
    <s v="P"/>
    <s v="6180 - TRAVEL EXPENSE"/>
    <x v="1"/>
    <s v="Water Service Corporation"/>
    <s v="CORP"/>
    <s v="CORP"/>
  </r>
  <r>
    <n v="102"/>
    <n v="102104"/>
    <x v="2"/>
    <m/>
    <s v="Lingeman, Samuel W."/>
    <s v="PV"/>
    <n v="409504"/>
    <d v="2012-01-31T00:00:00"/>
    <n v="79.989999999999995"/>
    <m/>
    <x v="7"/>
    <s v="AA"/>
    <s v="P"/>
    <s v="5925 - OFFICE UTILITIES/MAINTEN"/>
    <x v="2"/>
    <s v="Water Service Corporation"/>
    <s v="CORP"/>
    <s v="CORP"/>
  </r>
  <r>
    <n v="102"/>
    <n v="102106"/>
    <x v="4"/>
    <m/>
    <s v="Fragos, Marc"/>
    <s v="PV"/>
    <n v="410638"/>
    <d v="2012-02-06T00:00:00"/>
    <n v="93.22"/>
    <m/>
    <x v="8"/>
    <s v="AA"/>
    <s v="P"/>
    <s v="6180 - TRAVEL EXPENSE"/>
    <x v="4"/>
    <s v="Water Service Corporation"/>
    <s v="CORP"/>
    <s v="CORP"/>
  </r>
  <r>
    <n v="102"/>
    <n v="102104"/>
    <x v="2"/>
    <m/>
    <s v="Fragos, Marc"/>
    <s v="PV"/>
    <n v="410638"/>
    <d v="2012-02-06T00:00:00"/>
    <n v="210"/>
    <m/>
    <x v="9"/>
    <s v="AA"/>
    <s v="P"/>
    <s v="5925 - OFFICE UTILITIES/MAINTEN"/>
    <x v="2"/>
    <s v="Water Service Corporation"/>
    <s v="CORP"/>
    <s v="CORP"/>
  </r>
  <r>
    <n v="102"/>
    <n v="102106"/>
    <x v="3"/>
    <m/>
    <s v="Fragos, Marc"/>
    <s v="PV"/>
    <n v="410638"/>
    <d v="2012-02-06T00:00:00"/>
    <n v="5.32"/>
    <m/>
    <x v="10"/>
    <s v="AA"/>
    <s v="P"/>
    <s v="5850 - OFFICE EXPENSE"/>
    <x v="3"/>
    <s v="Water Service Corporation"/>
    <s v="CORP"/>
    <s v="CORP"/>
  </r>
  <r>
    <n v="102"/>
    <n v="102101"/>
    <x v="4"/>
    <m/>
    <s v="Federico, Antoinette"/>
    <s v="PV"/>
    <n v="410646"/>
    <d v="2012-02-06T00:00:00"/>
    <n v="347.39"/>
    <m/>
    <x v="11"/>
    <s v="AA"/>
    <s v="P"/>
    <s v="6180 - TRAVEL EXPENSE"/>
    <x v="4"/>
    <s v="Water Service Corporation"/>
    <s v="CORP"/>
    <s v="CORP"/>
  </r>
  <r>
    <n v="102"/>
    <n v="102108"/>
    <x v="5"/>
    <m/>
    <s v="Rose, Kendra E."/>
    <s v="PV"/>
    <n v="410683"/>
    <d v="2012-02-07T00:00:00"/>
    <n v="372.6"/>
    <m/>
    <x v="12"/>
    <s v="AA"/>
    <s v="P"/>
    <s v="6180 - TRAVEL EXPENSE"/>
    <x v="5"/>
    <s v="Water Service Corporation"/>
    <s v="CORP"/>
    <s v="CORP"/>
  </r>
  <r>
    <n v="102"/>
    <n v="102103"/>
    <x v="4"/>
    <m/>
    <s v="Meyers, Nathan K"/>
    <s v="PV"/>
    <n v="411618"/>
    <d v="2012-02-09T00:00:00"/>
    <n v="31.59"/>
    <m/>
    <x v="13"/>
    <s v="AA"/>
    <s v="P"/>
    <s v="6180 - TRAVEL EXPENSE"/>
    <x v="4"/>
    <s v="Water Service Corporation"/>
    <s v="CORP"/>
    <s v="CORP"/>
  </r>
  <r>
    <n v="102"/>
    <n v="102103"/>
    <x v="6"/>
    <m/>
    <s v="Meyers, Nathan K"/>
    <s v="PV"/>
    <n v="411618"/>
    <d v="2012-02-09T00:00:00"/>
    <n v="125.46"/>
    <m/>
    <x v="14"/>
    <s v="AA"/>
    <s v="P"/>
    <s v="5850 - OFFICE EXPENSE"/>
    <x v="6"/>
    <s v="Water Service Corporation"/>
    <s v="CORP"/>
    <s v="CORP"/>
  </r>
  <r>
    <n v="102"/>
    <n v="102107"/>
    <x v="4"/>
    <m/>
    <s v="Sudduth, Donald E."/>
    <s v="PV"/>
    <n v="412976"/>
    <d v="2012-02-15T00:00:00"/>
    <n v="684.69"/>
    <m/>
    <x v="15"/>
    <s v="AA"/>
    <s v="P"/>
    <s v="6180 - TRAVEL EXPENSE"/>
    <x v="4"/>
    <s v="Water Service Corporation"/>
    <s v="CORP"/>
    <s v="CORP"/>
  </r>
  <r>
    <n v="102"/>
    <n v="102106"/>
    <x v="4"/>
    <m/>
    <s v="Sudduth, Donald E."/>
    <s v="PV"/>
    <n v="412976"/>
    <d v="2012-02-15T00:00:00"/>
    <n v="14.84"/>
    <m/>
    <x v="16"/>
    <s v="AA"/>
    <s v="P"/>
    <s v="6180 - TRAVEL EXPENSE"/>
    <x v="4"/>
    <s v="Water Service Corporation"/>
    <s v="CORP"/>
    <s v="CORP"/>
  </r>
  <r>
    <n v="102"/>
    <n v="102105"/>
    <x v="4"/>
    <m/>
    <s v="Sudduth, Donald E."/>
    <s v="PV"/>
    <n v="412976"/>
    <d v="2012-02-15T00:00:00"/>
    <n v="22.52"/>
    <m/>
    <x v="17"/>
    <s v="AA"/>
    <s v="P"/>
    <s v="6180 - TRAVEL EXPENSE"/>
    <x v="4"/>
    <s v="Water Service Corporation"/>
    <s v="CORP"/>
    <s v="CORP"/>
  </r>
  <r>
    <n v="102"/>
    <n v="102107"/>
    <x v="7"/>
    <m/>
    <s v="Sudduth, Donald E."/>
    <s v="PV"/>
    <n v="412976"/>
    <d v="2012-02-15T00:00:00"/>
    <n v="5942.7"/>
    <m/>
    <x v="18"/>
    <s v="AA"/>
    <s v="P"/>
    <s v="6180 - TRAVEL EXPENSE"/>
    <x v="7"/>
    <s v="Water Service Corporation"/>
    <s v="CORP"/>
    <s v="CORP"/>
  </r>
  <r>
    <n v="102"/>
    <n v="102107"/>
    <x v="3"/>
    <m/>
    <s v="Sudduth, Donald E."/>
    <s v="PV"/>
    <n v="412976"/>
    <d v="2012-02-15T00:00:00"/>
    <n v="140.56"/>
    <m/>
    <x v="19"/>
    <s v="AA"/>
    <s v="P"/>
    <s v="5850 - OFFICE EXPENSE"/>
    <x v="3"/>
    <s v="Water Service Corporation"/>
    <s v="CORP"/>
    <s v="CORP"/>
  </r>
  <r>
    <n v="102"/>
    <n v="102107"/>
    <x v="4"/>
    <m/>
    <s v="Sudduth, Donald E."/>
    <s v="PV"/>
    <n v="412977"/>
    <d v="2012-02-15T00:00:00"/>
    <n v="60"/>
    <m/>
    <x v="20"/>
    <s v="AA"/>
    <s v="P"/>
    <s v="6180 - TRAVEL EXPENSE"/>
    <x v="4"/>
    <s v="Water Service Corporation"/>
    <s v="CORP"/>
    <s v="CORP"/>
  </r>
  <r>
    <n v="102"/>
    <n v="102107"/>
    <x v="1"/>
    <m/>
    <s v="Sudduth, Donald E."/>
    <s v="PV"/>
    <n v="412977"/>
    <d v="2012-02-15T00:00:00"/>
    <n v="8"/>
    <m/>
    <x v="21"/>
    <s v="AA"/>
    <s v="P"/>
    <s v="6180 - TRAVEL EXPENSE"/>
    <x v="1"/>
    <s v="Water Service Corporation"/>
    <s v="CORP"/>
    <s v="CORP"/>
  </r>
  <r>
    <n v="102"/>
    <n v="102107"/>
    <x v="7"/>
    <m/>
    <s v="Sudduth, Donald E."/>
    <s v="PV"/>
    <n v="412977"/>
    <d v="2012-02-15T00:00:00"/>
    <n v="124.3"/>
    <m/>
    <x v="22"/>
    <s v="AA"/>
    <s v="P"/>
    <s v="6180 - TRAVEL EXPENSE"/>
    <x v="7"/>
    <s v="Water Service Corporation"/>
    <s v="CORP"/>
    <s v="CORP"/>
  </r>
  <r>
    <n v="102"/>
    <n v="102101"/>
    <x v="2"/>
    <m/>
    <s v="Kim, Christine"/>
    <s v="PV"/>
    <n v="413164"/>
    <d v="2012-02-15T00:00:00"/>
    <n v="95.79"/>
    <m/>
    <x v="23"/>
    <s v="AA"/>
    <s v="P"/>
    <s v="5925 - OFFICE UTILITIES/MAINTEN"/>
    <x v="2"/>
    <s v="Water Service Corporation"/>
    <s v="CORP"/>
    <s v="CORP"/>
  </r>
  <r>
    <n v="102"/>
    <n v="102104"/>
    <x v="2"/>
    <m/>
    <s v="Lingeman, Samuel W."/>
    <s v="PV"/>
    <n v="414430"/>
    <d v="2012-02-22T00:00:00"/>
    <n v="79.989999999999995"/>
    <m/>
    <x v="7"/>
    <s v="AA"/>
    <s v="P"/>
    <s v="5925 - OFFICE UTILITIES/MAINTEN"/>
    <x v="2"/>
    <s v="Water Service Corporation"/>
    <s v="CORP"/>
    <s v="CORP"/>
  </r>
  <r>
    <n v="102"/>
    <n v="102106"/>
    <x v="1"/>
    <m/>
    <s v="Silva, Lisa M."/>
    <s v="PV"/>
    <n v="414434"/>
    <d v="2012-02-22T00:00:00"/>
    <n v="59.94"/>
    <m/>
    <x v="6"/>
    <s v="AA"/>
    <s v="P"/>
    <s v="6180 - TRAVEL EXPENSE"/>
    <x v="1"/>
    <s v="Water Service Corporation"/>
    <s v="CORP"/>
    <s v="CORP"/>
  </r>
  <r>
    <n v="102"/>
    <n v="102104"/>
    <x v="2"/>
    <m/>
    <s v="Ostler, Tom G."/>
    <s v="PV"/>
    <n v="418144"/>
    <d v="2012-02-29T00:00:00"/>
    <n v="59.99"/>
    <m/>
    <x v="24"/>
    <s v="AA"/>
    <s v="P"/>
    <s v="5925 - OFFICE UTILITIES/MAINTEN"/>
    <x v="2"/>
    <s v="Water Service Corporation"/>
    <s v="CORP"/>
    <s v="CORP"/>
  </r>
  <r>
    <n v="102"/>
    <n v="102101"/>
    <x v="8"/>
    <m/>
    <s v="Shimkus, Matthew D."/>
    <s v="PV"/>
    <n v="418145"/>
    <d v="2012-02-29T00:00:00"/>
    <n v="57"/>
    <m/>
    <x v="25"/>
    <s v="AA"/>
    <s v="P"/>
    <s v="6180 - TRAVEL EXPENSE"/>
    <x v="8"/>
    <s v="Water Service Corporation"/>
    <s v="CORP"/>
    <s v="CORP"/>
  </r>
  <r>
    <n v="102"/>
    <n v="102101"/>
    <x v="0"/>
    <m/>
    <s v="Shimkus, Matthew D."/>
    <s v="PV"/>
    <n v="418145"/>
    <d v="2012-02-29T00:00:00"/>
    <n v="82.94"/>
    <m/>
    <x v="26"/>
    <s v="AA"/>
    <s v="P"/>
    <s v="6180 - TRAVEL EXPENSE"/>
    <x v="0"/>
    <s v="Water Service Corporation"/>
    <s v="CORP"/>
    <s v="CORP"/>
  </r>
  <r>
    <n v="102"/>
    <n v="102101"/>
    <x v="4"/>
    <m/>
    <s v="Shimkus, Matthew D."/>
    <s v="PV"/>
    <n v="418145"/>
    <d v="2012-02-29T00:00:00"/>
    <n v="23.05"/>
    <m/>
    <x v="27"/>
    <s v="AA"/>
    <s v="P"/>
    <s v="6180 - TRAVEL EXPENSE"/>
    <x v="4"/>
    <s v="Water Service Corporation"/>
    <s v="CORP"/>
    <s v="CORP"/>
  </r>
  <r>
    <n v="102"/>
    <n v="102101"/>
    <x v="1"/>
    <m/>
    <s v="Shimkus, Matthew D."/>
    <s v="PV"/>
    <n v="418145"/>
    <d v="2012-02-29T00:00:00"/>
    <n v="32.770000000000003"/>
    <m/>
    <x v="28"/>
    <s v="AA"/>
    <s v="P"/>
    <s v="6180 - TRAVEL EXPENSE"/>
    <x v="1"/>
    <s v="Water Service Corporation"/>
    <s v="CORP"/>
    <s v="CORP"/>
  </r>
  <r>
    <n v="102"/>
    <n v="102101"/>
    <x v="5"/>
    <m/>
    <s v="Shimkus, Matthew D."/>
    <s v="PV"/>
    <n v="418145"/>
    <d v="2012-02-29T00:00:00"/>
    <n v="503.6"/>
    <m/>
    <x v="29"/>
    <s v="AA"/>
    <s v="P"/>
    <s v="6180 - TRAVEL EXPENSE"/>
    <x v="5"/>
    <s v="Water Service Corporation"/>
    <s v="CORP"/>
    <s v="CORP"/>
  </r>
  <r>
    <n v="102"/>
    <n v="102104"/>
    <x v="2"/>
    <m/>
    <s v="Shimkus, Matthew D."/>
    <s v="PV"/>
    <n v="418145"/>
    <d v="2012-02-29T00:00:00"/>
    <n v="100"/>
    <m/>
    <x v="30"/>
    <s v="AA"/>
    <s v="P"/>
    <s v="5925 - OFFICE UTILITIES/MAINTEN"/>
    <x v="2"/>
    <s v="Water Service Corporation"/>
    <s v="CORP"/>
    <s v="CORP"/>
  </r>
  <r>
    <n v="102"/>
    <n v="102104"/>
    <x v="2"/>
    <m/>
    <s v="Andrejko, James"/>
    <s v="PV"/>
    <n v="418148"/>
    <d v="2012-02-29T00:00:00"/>
    <n v="100"/>
    <m/>
    <x v="30"/>
    <s v="AA"/>
    <s v="P"/>
    <s v="5925 - OFFICE UTILITIES/MAINTEN"/>
    <x v="2"/>
    <s v="Water Service Corporation"/>
    <s v="CORP"/>
    <s v="CORP"/>
  </r>
  <r>
    <n v="102"/>
    <n v="102105"/>
    <x v="4"/>
    <m/>
    <s v="Krugler, Adrienne R."/>
    <s v="PV"/>
    <n v="418149"/>
    <d v="2012-02-29T00:00:00"/>
    <n v="4.3"/>
    <m/>
    <x v="31"/>
    <s v="AA"/>
    <s v="P"/>
    <s v="6180 - TRAVEL EXPENSE"/>
    <x v="4"/>
    <s v="Water Service Corporation"/>
    <s v="CORP"/>
    <s v="CORP"/>
  </r>
  <r>
    <n v="102"/>
    <n v="102105"/>
    <x v="1"/>
    <m/>
    <s v="Krugler, Adrienne R."/>
    <s v="PV"/>
    <n v="418149"/>
    <d v="2012-02-29T00:00:00"/>
    <n v="30"/>
    <m/>
    <x v="32"/>
    <s v="AA"/>
    <s v="P"/>
    <s v="6180 - TRAVEL EXPENSE"/>
    <x v="1"/>
    <s v="Water Service Corporation"/>
    <s v="CORP"/>
    <s v="CORP"/>
  </r>
  <r>
    <n v="102"/>
    <n v="102105"/>
    <x v="5"/>
    <m/>
    <s v="Krugler, Adrienne R."/>
    <s v="PV"/>
    <n v="418149"/>
    <d v="2012-02-29T00:00:00"/>
    <n v="25"/>
    <m/>
    <x v="33"/>
    <s v="AA"/>
    <s v="P"/>
    <s v="6180 - TRAVEL EXPENSE"/>
    <x v="5"/>
    <s v="Water Service Corporation"/>
    <s v="CORP"/>
    <s v="CORP"/>
  </r>
  <r>
    <n v="102"/>
    <n v="102107"/>
    <x v="8"/>
    <m/>
    <s v="Japczyk, James F."/>
    <s v="PV"/>
    <n v="418150"/>
    <d v="2012-02-29T00:00:00"/>
    <n v="132"/>
    <m/>
    <x v="34"/>
    <s v="AA"/>
    <s v="P"/>
    <s v="6180 - TRAVEL EXPENSE"/>
    <x v="8"/>
    <s v="Water Service Corporation"/>
    <s v="CORP"/>
    <s v="CORP"/>
  </r>
  <r>
    <n v="102"/>
    <n v="102107"/>
    <x v="0"/>
    <m/>
    <s v="Japczyk, James F."/>
    <s v="PV"/>
    <n v="418150"/>
    <d v="2012-02-29T00:00:00"/>
    <n v="87.19"/>
    <m/>
    <x v="35"/>
    <s v="AA"/>
    <s v="P"/>
    <s v="6180 - TRAVEL EXPENSE"/>
    <x v="0"/>
    <s v="Water Service Corporation"/>
    <s v="CORP"/>
    <s v="CORP"/>
  </r>
  <r>
    <n v="102"/>
    <n v="102107"/>
    <x v="1"/>
    <m/>
    <s v="Japczyk, James F."/>
    <s v="PV"/>
    <n v="418150"/>
    <d v="2012-02-29T00:00:00"/>
    <n v="289.43"/>
    <m/>
    <x v="36"/>
    <s v="AA"/>
    <s v="P"/>
    <s v="6180 - TRAVEL EXPENSE"/>
    <x v="1"/>
    <s v="Water Service Corporation"/>
    <s v="CORP"/>
    <s v="CORP"/>
  </r>
  <r>
    <n v="102"/>
    <n v="102107"/>
    <x v="5"/>
    <m/>
    <s v="Japczyk, James F."/>
    <s v="PV"/>
    <n v="418150"/>
    <d v="2012-02-29T00:00:00"/>
    <n v="514.6"/>
    <m/>
    <x v="37"/>
    <s v="AA"/>
    <s v="P"/>
    <s v="6180 - TRAVEL EXPENSE"/>
    <x v="5"/>
    <s v="Water Service Corporation"/>
    <s v="CORP"/>
    <s v="CORP"/>
  </r>
  <r>
    <n v="102"/>
    <n v="102107"/>
    <x v="2"/>
    <m/>
    <s v="Japczyk, James F."/>
    <s v="PV"/>
    <n v="418150"/>
    <d v="2012-02-29T00:00:00"/>
    <n v="62.09"/>
    <m/>
    <x v="38"/>
    <s v="AA"/>
    <s v="P"/>
    <s v="5925 - OFFICE UTILITIES/MAINTEN"/>
    <x v="2"/>
    <s v="Water Service Corporation"/>
    <s v="CORP"/>
    <s v="CORP"/>
  </r>
  <r>
    <n v="102"/>
    <n v="102103"/>
    <x v="6"/>
    <m/>
    <s v="Luppino, Nancy L."/>
    <s v="PV"/>
    <n v="418151"/>
    <d v="2012-02-29T00:00:00"/>
    <n v="16.34"/>
    <m/>
    <x v="39"/>
    <s v="AA"/>
    <s v="P"/>
    <s v="5850 - OFFICE EXPENSE"/>
    <x v="6"/>
    <s v="Water Service Corporation"/>
    <s v="CORP"/>
    <s v="CORP"/>
  </r>
  <r>
    <n v="102"/>
    <n v="102103"/>
    <x v="6"/>
    <m/>
    <s v="Zavilla, Annette"/>
    <s v="PV"/>
    <n v="418152"/>
    <d v="2012-02-29T00:00:00"/>
    <n v="13.06"/>
    <m/>
    <x v="40"/>
    <s v="AA"/>
    <s v="P"/>
    <s v="5850 - OFFICE EXPENSE"/>
    <x v="6"/>
    <s v="Water Service Corporation"/>
    <s v="CORP"/>
    <s v="CORP"/>
  </r>
  <r>
    <n v="102"/>
    <n v="102103"/>
    <x v="6"/>
    <m/>
    <s v="Cusack, Jamie J"/>
    <s v="PV"/>
    <n v="418153"/>
    <d v="2012-02-29T00:00:00"/>
    <n v="17.34"/>
    <m/>
    <x v="41"/>
    <s v="AA"/>
    <s v="P"/>
    <s v="5850 - OFFICE EXPENSE"/>
    <x v="6"/>
    <s v="Water Service Corporation"/>
    <s v="CORP"/>
    <s v="CORP"/>
  </r>
  <r>
    <n v="102"/>
    <n v="102103"/>
    <x v="6"/>
    <m/>
    <s v="Federico, Antoinette"/>
    <s v="PV"/>
    <n v="418158"/>
    <d v="2012-02-29T00:00:00"/>
    <n v="42.34"/>
    <m/>
    <x v="42"/>
    <s v="AA"/>
    <s v="P"/>
    <s v="5850 - OFFICE EXPENSE"/>
    <x v="6"/>
    <s v="Water Service Corporation"/>
    <s v="CORP"/>
    <s v="CORP"/>
  </r>
  <r>
    <n v="102"/>
    <n v="102103"/>
    <x v="6"/>
    <m/>
    <s v="Guttormsen, Robert A"/>
    <s v="PV"/>
    <n v="418159"/>
    <d v="2012-02-29T00:00:00"/>
    <n v="27.36"/>
    <m/>
    <x v="43"/>
    <s v="AA"/>
    <s v="P"/>
    <s v="5850 - OFFICE EXPENSE"/>
    <x v="6"/>
    <s v="Water Service Corporation"/>
    <s v="CORP"/>
    <s v="CORP"/>
  </r>
  <r>
    <n v="102"/>
    <n v="102103"/>
    <x v="6"/>
    <m/>
    <s v="Meyers, Nathan K"/>
    <s v="PV"/>
    <n v="419552"/>
    <d v="2012-03-07T00:00:00"/>
    <n v="41.85"/>
    <m/>
    <x v="44"/>
    <s v="AA"/>
    <s v="P"/>
    <s v="5850 - OFFICE EXPENSE"/>
    <x v="6"/>
    <s v="Water Service Corporation"/>
    <s v="CORP"/>
    <s v="CORP"/>
  </r>
  <r>
    <n v="102"/>
    <n v="102104"/>
    <x v="2"/>
    <m/>
    <s v="Lingeman, Samuel W."/>
    <s v="PV"/>
    <n v="419555"/>
    <d v="2012-03-07T00:00:00"/>
    <n v="79.989999999999995"/>
    <m/>
    <x v="7"/>
    <s v="AA"/>
    <s v="P"/>
    <s v="5925 - OFFICE UTILITIES/MAINTEN"/>
    <x v="2"/>
    <s v="Water Service Corporation"/>
    <s v="CORP"/>
    <s v="CORP"/>
  </r>
  <r>
    <n v="102"/>
    <n v="102107"/>
    <x v="4"/>
    <m/>
    <s v="Sudduth, Donald E."/>
    <s v="PV"/>
    <n v="419557"/>
    <d v="2012-03-07T00:00:00"/>
    <n v="4025.29"/>
    <m/>
    <x v="45"/>
    <s v="AA"/>
    <s v="P"/>
    <s v="6180 - TRAVEL EXPENSE"/>
    <x v="4"/>
    <s v="Water Service Corporation"/>
    <s v="CORP"/>
    <s v="CORP"/>
  </r>
  <r>
    <n v="102"/>
    <n v="102107"/>
    <x v="1"/>
    <m/>
    <s v="Sudduth, Donald E."/>
    <s v="PV"/>
    <n v="419557"/>
    <d v="2012-03-07T00:00:00"/>
    <n v="582"/>
    <m/>
    <x v="46"/>
    <s v="AA"/>
    <s v="P"/>
    <s v="6180 - TRAVEL EXPENSE"/>
    <x v="1"/>
    <s v="Water Service Corporation"/>
    <s v="CORP"/>
    <s v="CORP"/>
  </r>
  <r>
    <n v="102"/>
    <n v="102107"/>
    <x v="5"/>
    <m/>
    <s v="Sudduth, Donald E."/>
    <s v="PV"/>
    <n v="419557"/>
    <d v="2012-03-07T00:00:00"/>
    <n v="214.8"/>
    <m/>
    <x v="47"/>
    <s v="AA"/>
    <s v="P"/>
    <s v="6180 - TRAVEL EXPENSE"/>
    <x v="5"/>
    <s v="Water Service Corporation"/>
    <s v="CORP"/>
    <s v="CORP"/>
  </r>
  <r>
    <n v="102"/>
    <n v="102107"/>
    <x v="0"/>
    <m/>
    <s v="Sparrow, Lisa A."/>
    <s v="PV"/>
    <n v="419560"/>
    <d v="2012-03-07T00:00:00"/>
    <n v="29.18"/>
    <m/>
    <x v="48"/>
    <s v="AA"/>
    <s v="P"/>
    <s v="6180 - TRAVEL EXPENSE"/>
    <x v="0"/>
    <s v="Water Service Corporation"/>
    <s v="CORP"/>
    <s v="CORP"/>
  </r>
  <r>
    <n v="102"/>
    <n v="102107"/>
    <x v="4"/>
    <m/>
    <s v="Sparrow, Lisa A."/>
    <s v="PV"/>
    <n v="419560"/>
    <d v="2012-03-07T00:00:00"/>
    <n v="320.57"/>
    <m/>
    <x v="49"/>
    <s v="AA"/>
    <s v="P"/>
    <s v="6180 - TRAVEL EXPENSE"/>
    <x v="4"/>
    <s v="Water Service Corporation"/>
    <s v="CORP"/>
    <s v="CORP"/>
  </r>
  <r>
    <n v="102"/>
    <n v="102107"/>
    <x v="1"/>
    <m/>
    <s v="Sparrow, Lisa A."/>
    <s v="PV"/>
    <n v="419560"/>
    <d v="2012-03-07T00:00:00"/>
    <n v="295.56"/>
    <m/>
    <x v="50"/>
    <s v="AA"/>
    <s v="P"/>
    <s v="6180 - TRAVEL EXPENSE"/>
    <x v="1"/>
    <s v="Water Service Corporation"/>
    <s v="CORP"/>
    <s v="CORP"/>
  </r>
  <r>
    <n v="102"/>
    <n v="102107"/>
    <x v="5"/>
    <m/>
    <s v="Sparrow, Lisa A."/>
    <s v="PV"/>
    <n v="419560"/>
    <d v="2012-03-07T00:00:00"/>
    <n v="1025.2"/>
    <m/>
    <x v="51"/>
    <s v="AA"/>
    <s v="P"/>
    <s v="6180 - TRAVEL EXPENSE"/>
    <x v="5"/>
    <s v="Water Service Corporation"/>
    <s v="CORP"/>
    <s v="CORP"/>
  </r>
  <r>
    <n v="102"/>
    <n v="102107"/>
    <x v="7"/>
    <m/>
    <s v="Sparrow, Lisa A."/>
    <s v="PV"/>
    <n v="419560"/>
    <d v="2012-03-07T00:00:00"/>
    <n v="570.22"/>
    <m/>
    <x v="52"/>
    <s v="AA"/>
    <s v="P"/>
    <s v="6180 - TRAVEL EXPENSE"/>
    <x v="7"/>
    <s v="Water Service Corporation"/>
    <s v="CORP"/>
    <s v="CORP"/>
  </r>
  <r>
    <n v="102"/>
    <n v="102107"/>
    <x v="2"/>
    <m/>
    <s v="Sparrow, Lisa A."/>
    <s v="PV"/>
    <n v="419560"/>
    <d v="2012-03-07T00:00:00"/>
    <n v="194.1"/>
    <m/>
    <x v="53"/>
    <s v="AA"/>
    <s v="P"/>
    <s v="5925 - OFFICE UTILITIES/MAINTEN"/>
    <x v="2"/>
    <s v="Water Service Corporation"/>
    <s v="CORP"/>
    <s v="CORP"/>
  </r>
  <r>
    <n v="102"/>
    <n v="102107"/>
    <x v="9"/>
    <m/>
    <s v="Sparrow, Lisa A."/>
    <s v="PV"/>
    <n v="419560"/>
    <d v="2012-03-07T00:00:00"/>
    <n v="350"/>
    <m/>
    <x v="54"/>
    <s v="AA"/>
    <s v="P"/>
    <s v="5780 - MISCELLANEOUS EXPENSE"/>
    <x v="9"/>
    <s v="Water Service Corporation"/>
    <s v="CORP"/>
    <s v="CORP"/>
  </r>
  <r>
    <n v="102"/>
    <n v="102102"/>
    <x v="4"/>
    <m/>
    <s v="Lubertozzi, Steven M."/>
    <s v="PV"/>
    <n v="419564"/>
    <d v="2012-03-07T00:00:00"/>
    <n v="9.31"/>
    <m/>
    <x v="55"/>
    <s v="AA"/>
    <s v="P"/>
    <s v="6180 - TRAVEL EXPENSE"/>
    <x v="4"/>
    <s v="Water Service Corporation"/>
    <s v="CORP"/>
    <s v="CORP"/>
  </r>
  <r>
    <n v="102"/>
    <n v="102102"/>
    <x v="1"/>
    <m/>
    <s v="Lubertozzi, Steven M."/>
    <s v="PV"/>
    <n v="419564"/>
    <d v="2012-03-07T00:00:00"/>
    <n v="99"/>
    <m/>
    <x v="56"/>
    <s v="AA"/>
    <s v="P"/>
    <s v="6180 - TRAVEL EXPENSE"/>
    <x v="1"/>
    <s v="Water Service Corporation"/>
    <s v="CORP"/>
    <s v="CORP"/>
  </r>
  <r>
    <n v="102"/>
    <n v="102102"/>
    <x v="5"/>
    <m/>
    <s v="Lubertozzi, Steven M."/>
    <s v="PV"/>
    <n v="419564"/>
    <d v="2012-03-07T00:00:00"/>
    <n v="470.6"/>
    <m/>
    <x v="57"/>
    <s v="AA"/>
    <s v="P"/>
    <s v="6180 - TRAVEL EXPENSE"/>
    <x v="5"/>
    <s v="Water Service Corporation"/>
    <s v="CORP"/>
    <s v="CORP"/>
  </r>
  <r>
    <n v="102"/>
    <n v="102102"/>
    <x v="2"/>
    <m/>
    <s v="Lubertozzi, Steven M."/>
    <s v="PV"/>
    <n v="419564"/>
    <d v="2012-03-07T00:00:00"/>
    <n v="9.9499999999999993"/>
    <m/>
    <x v="58"/>
    <s v="AA"/>
    <s v="P"/>
    <s v="5925 - OFFICE UTILITIES/MAINTEN"/>
    <x v="2"/>
    <s v="Water Service Corporation"/>
    <s v="CORP"/>
    <s v="CORP"/>
  </r>
  <r>
    <n v="102"/>
    <n v="102103"/>
    <x v="8"/>
    <m/>
    <s v="Devine, James P."/>
    <s v="PV"/>
    <n v="419565"/>
    <d v="2012-03-07T00:00:00"/>
    <n v="31.5"/>
    <m/>
    <x v="59"/>
    <s v="AA"/>
    <s v="P"/>
    <s v="6180 - TRAVEL EXPENSE"/>
    <x v="8"/>
    <s v="Water Service Corporation"/>
    <s v="CORP"/>
    <s v="CORP"/>
  </r>
  <r>
    <n v="102"/>
    <n v="102103"/>
    <x v="1"/>
    <m/>
    <s v="Devine, James P."/>
    <s v="PV"/>
    <n v="419565"/>
    <d v="2012-03-07T00:00:00"/>
    <n v="75"/>
    <m/>
    <x v="60"/>
    <s v="AA"/>
    <s v="P"/>
    <s v="6180 - TRAVEL EXPENSE"/>
    <x v="1"/>
    <s v="Water Service Corporation"/>
    <s v="CORP"/>
    <s v="CORP"/>
  </r>
  <r>
    <n v="102"/>
    <n v="102108"/>
    <x v="4"/>
    <m/>
    <s v="Rose, Kendra E."/>
    <s v="PV"/>
    <n v="419566"/>
    <d v="2012-03-07T00:00:00"/>
    <n v="11.37"/>
    <m/>
    <x v="61"/>
    <s v="AA"/>
    <s v="P"/>
    <s v="6180 - TRAVEL EXPENSE"/>
    <x v="4"/>
    <s v="Water Service Corporation"/>
    <s v="CORP"/>
    <s v="CORP"/>
  </r>
  <r>
    <n v="102"/>
    <n v="102108"/>
    <x v="1"/>
    <m/>
    <s v="Rose, Kendra E."/>
    <s v="PV"/>
    <n v="419566"/>
    <d v="2012-03-07T00:00:00"/>
    <n v="84"/>
    <m/>
    <x v="62"/>
    <s v="AA"/>
    <s v="P"/>
    <s v="6180 - TRAVEL EXPENSE"/>
    <x v="1"/>
    <s v="Water Service Corporation"/>
    <s v="CORP"/>
    <s v="CORP"/>
  </r>
  <r>
    <n v="102"/>
    <n v="102108"/>
    <x v="5"/>
    <m/>
    <s v="Rose, Kendra E."/>
    <s v="PV"/>
    <n v="419566"/>
    <d v="2012-03-07T00:00:00"/>
    <n v="25"/>
    <m/>
    <x v="33"/>
    <s v="AA"/>
    <s v="P"/>
    <s v="6180 - TRAVEL EXPENSE"/>
    <x v="5"/>
    <s v="Water Service Corporation"/>
    <s v="CORP"/>
    <s v="CORP"/>
  </r>
  <r>
    <n v="102"/>
    <n v="102112"/>
    <x v="8"/>
    <m/>
    <s v="Sowell, George W."/>
    <s v="PV"/>
    <n v="419567"/>
    <d v="2012-03-07T00:00:00"/>
    <n v="57.8"/>
    <m/>
    <x v="63"/>
    <s v="AA"/>
    <s v="P"/>
    <s v="6180 - TRAVEL EXPENSE"/>
    <x v="8"/>
    <s v="Water Service Corporation"/>
    <s v="CORP"/>
    <s v="CORP"/>
  </r>
  <r>
    <n v="102"/>
    <n v="102112"/>
    <x v="4"/>
    <m/>
    <s v="Sowell, George W."/>
    <s v="PV"/>
    <n v="419567"/>
    <d v="2012-03-07T00:00:00"/>
    <n v="116.7"/>
    <m/>
    <x v="64"/>
    <s v="AA"/>
    <s v="P"/>
    <s v="6180 - TRAVEL EXPENSE"/>
    <x v="4"/>
    <s v="Water Service Corporation"/>
    <s v="CORP"/>
    <s v="CORP"/>
  </r>
  <r>
    <n v="102"/>
    <n v="102112"/>
    <x v="1"/>
    <m/>
    <s v="Sowell, George W."/>
    <s v="PV"/>
    <n v="419567"/>
    <d v="2012-03-07T00:00:00"/>
    <n v="443.62"/>
    <m/>
    <x v="65"/>
    <s v="AA"/>
    <s v="P"/>
    <s v="6180 - TRAVEL EXPENSE"/>
    <x v="1"/>
    <s v="Water Service Corporation"/>
    <s v="CORP"/>
    <s v="CORP"/>
  </r>
  <r>
    <n v="102"/>
    <n v="102112"/>
    <x v="5"/>
    <m/>
    <s v="Sowell, George W."/>
    <s v="PV"/>
    <n v="419567"/>
    <d v="2012-03-07T00:00:00"/>
    <n v="337.4"/>
    <m/>
    <x v="66"/>
    <s v="AA"/>
    <s v="P"/>
    <s v="6180 - TRAVEL EXPENSE"/>
    <x v="5"/>
    <s v="Water Service Corporation"/>
    <s v="CORP"/>
    <s v="CORP"/>
  </r>
  <r>
    <n v="102"/>
    <n v="102112"/>
    <x v="7"/>
    <m/>
    <s v="Sowell, George W."/>
    <s v="PV"/>
    <n v="419567"/>
    <d v="2012-03-07T00:00:00"/>
    <n v="358.4"/>
    <m/>
    <x v="67"/>
    <s v="AA"/>
    <s v="P"/>
    <s v="6180 - TRAVEL EXPENSE"/>
    <x v="7"/>
    <s v="Water Service Corporation"/>
    <s v="CORP"/>
    <s v="CORP"/>
  </r>
  <r>
    <n v="102"/>
    <n v="102112"/>
    <x v="8"/>
    <m/>
    <s v="Sowell, George W."/>
    <s v="PV"/>
    <n v="419568"/>
    <d v="2012-03-07T00:00:00"/>
    <n v="50.85"/>
    <m/>
    <x v="68"/>
    <s v="AA"/>
    <s v="P"/>
    <s v="6180 - TRAVEL EXPENSE"/>
    <x v="8"/>
    <s v="Water Service Corporation"/>
    <s v="CORP"/>
    <s v="CORP"/>
  </r>
  <r>
    <n v="102"/>
    <n v="102112"/>
    <x v="4"/>
    <m/>
    <s v="Sowell, George W."/>
    <s v="PV"/>
    <n v="419568"/>
    <d v="2012-03-07T00:00:00"/>
    <n v="35.159999999999997"/>
    <m/>
    <x v="69"/>
    <s v="AA"/>
    <s v="P"/>
    <s v="6180 - TRAVEL EXPENSE"/>
    <x v="4"/>
    <s v="Water Service Corporation"/>
    <s v="CORP"/>
    <s v="CORP"/>
  </r>
  <r>
    <n v="102"/>
    <n v="102112"/>
    <x v="1"/>
    <m/>
    <s v="Sowell, George W."/>
    <s v="PV"/>
    <n v="419568"/>
    <d v="2012-03-07T00:00:00"/>
    <n v="289.41000000000003"/>
    <m/>
    <x v="70"/>
    <s v="AA"/>
    <s v="P"/>
    <s v="6180 - TRAVEL EXPENSE"/>
    <x v="1"/>
    <s v="Water Service Corporation"/>
    <s v="CORP"/>
    <s v="CORP"/>
  </r>
  <r>
    <n v="102"/>
    <n v="102112"/>
    <x v="5"/>
    <m/>
    <s v="Sowell, George W."/>
    <s v="PV"/>
    <n v="419568"/>
    <d v="2012-03-07T00:00:00"/>
    <n v="371.6"/>
    <m/>
    <x v="71"/>
    <s v="AA"/>
    <s v="P"/>
    <s v="6180 - TRAVEL EXPENSE"/>
    <x v="5"/>
    <s v="Water Service Corporation"/>
    <s v="CORP"/>
    <s v="CORP"/>
  </r>
  <r>
    <n v="102"/>
    <n v="102112"/>
    <x v="7"/>
    <m/>
    <s v="Sowell, George W."/>
    <s v="PV"/>
    <n v="419568"/>
    <d v="2012-03-07T00:00:00"/>
    <n v="281.73"/>
    <m/>
    <x v="72"/>
    <s v="AA"/>
    <s v="P"/>
    <s v="6180 - TRAVEL EXPENSE"/>
    <x v="7"/>
    <s v="Water Service Corporation"/>
    <s v="CORP"/>
    <s v="CORP"/>
  </r>
  <r>
    <n v="102"/>
    <n v="102112"/>
    <x v="8"/>
    <m/>
    <s v="Sowell, George W."/>
    <s v="PV"/>
    <n v="419580"/>
    <d v="2012-03-08T00:00:00"/>
    <n v="51.8"/>
    <m/>
    <x v="73"/>
    <s v="AA"/>
    <s v="P"/>
    <s v="6180 - TRAVEL EXPENSE"/>
    <x v="8"/>
    <s v="Water Service Corporation"/>
    <s v="CORP"/>
    <s v="CORP"/>
  </r>
  <r>
    <n v="102"/>
    <n v="102112"/>
    <x v="4"/>
    <m/>
    <s v="Sowell, George W."/>
    <s v="PV"/>
    <n v="419580"/>
    <d v="2012-03-08T00:00:00"/>
    <n v="41.98"/>
    <m/>
    <x v="74"/>
    <s v="AA"/>
    <s v="P"/>
    <s v="6180 - TRAVEL EXPENSE"/>
    <x v="4"/>
    <s v="Water Service Corporation"/>
    <s v="CORP"/>
    <s v="CORP"/>
  </r>
  <r>
    <n v="102"/>
    <n v="102112"/>
    <x v="1"/>
    <m/>
    <s v="Sowell, George W."/>
    <s v="PV"/>
    <n v="419580"/>
    <d v="2012-03-08T00:00:00"/>
    <n v="364.83"/>
    <m/>
    <x v="75"/>
    <s v="AA"/>
    <s v="P"/>
    <s v="6180 - TRAVEL EXPENSE"/>
    <x v="1"/>
    <s v="Water Service Corporation"/>
    <s v="CORP"/>
    <s v="CORP"/>
  </r>
  <r>
    <n v="102"/>
    <n v="102112"/>
    <x v="5"/>
    <m/>
    <s v="Sowell, George W."/>
    <s v="PV"/>
    <n v="419580"/>
    <d v="2012-03-08T00:00:00"/>
    <n v="327.60000000000002"/>
    <m/>
    <x v="76"/>
    <s v="AA"/>
    <s v="P"/>
    <s v="6180 - TRAVEL EXPENSE"/>
    <x v="5"/>
    <s v="Water Service Corporation"/>
    <s v="CORP"/>
    <s v="CORP"/>
  </r>
  <r>
    <n v="102"/>
    <n v="102107"/>
    <x v="4"/>
    <m/>
    <s v="Hoy, John P."/>
    <s v="PV"/>
    <n v="420182"/>
    <d v="2012-03-09T00:00:00"/>
    <n v="24.79"/>
    <m/>
    <x v="77"/>
    <s v="AA"/>
    <s v="P"/>
    <s v="6180 - TRAVEL EXPENSE"/>
    <x v="4"/>
    <s v="Water Service Corporation"/>
    <s v="CORP"/>
    <s v="CORP"/>
  </r>
  <r>
    <n v="102"/>
    <n v="102107"/>
    <x v="1"/>
    <m/>
    <s v="Hoy, John P."/>
    <s v="PV"/>
    <n v="420182"/>
    <d v="2012-03-09T00:00:00"/>
    <n v="166.14"/>
    <m/>
    <x v="78"/>
    <s v="AA"/>
    <s v="P"/>
    <s v="6180 - TRAVEL EXPENSE"/>
    <x v="1"/>
    <s v="Water Service Corporation"/>
    <s v="CORP"/>
    <s v="CORP"/>
  </r>
  <r>
    <n v="102"/>
    <n v="102107"/>
    <x v="5"/>
    <m/>
    <s v="Hoy, John P."/>
    <s v="PV"/>
    <n v="420182"/>
    <d v="2012-03-09T00:00:00"/>
    <n v="570.9"/>
    <m/>
    <x v="79"/>
    <s v="AA"/>
    <s v="P"/>
    <s v="6180 - TRAVEL EXPENSE"/>
    <x v="5"/>
    <s v="Water Service Corporation"/>
    <s v="CORP"/>
    <s v="CORP"/>
  </r>
  <r>
    <n v="102"/>
    <n v="102107"/>
    <x v="7"/>
    <m/>
    <s v="Hoy, John P."/>
    <s v="PV"/>
    <n v="420182"/>
    <d v="2012-03-09T00:00:00"/>
    <n v="570.22"/>
    <m/>
    <x v="52"/>
    <s v="AA"/>
    <s v="P"/>
    <s v="6180 - TRAVEL EXPENSE"/>
    <x v="7"/>
    <s v="Water Service Corporation"/>
    <s v="CORP"/>
    <s v="CORP"/>
  </r>
  <r>
    <n v="102"/>
    <n v="102107"/>
    <x v="2"/>
    <m/>
    <s v="Hoy, John P."/>
    <s v="PV"/>
    <n v="420182"/>
    <d v="2012-03-09T00:00:00"/>
    <n v="9.9499999999999993"/>
    <m/>
    <x v="58"/>
    <s v="AA"/>
    <s v="P"/>
    <s v="5925 - OFFICE UTILITIES/MAINTEN"/>
    <x v="2"/>
    <s v="Water Service Corporation"/>
    <s v="CORP"/>
    <s v="CORP"/>
  </r>
  <r>
    <n v="102"/>
    <n v="102107"/>
    <x v="4"/>
    <m/>
    <s v="Hoy, John P."/>
    <s v="PV"/>
    <n v="420183"/>
    <d v="2012-03-09T00:00:00"/>
    <n v="55.36"/>
    <m/>
    <x v="80"/>
    <s v="AA"/>
    <s v="P"/>
    <s v="6180 - TRAVEL EXPENSE"/>
    <x v="4"/>
    <s v="Water Service Corporation"/>
    <s v="CORP"/>
    <s v="CORP"/>
  </r>
  <r>
    <n v="102"/>
    <n v="102107"/>
    <x v="1"/>
    <m/>
    <s v="Hoy, John P."/>
    <s v="PV"/>
    <n v="420183"/>
    <d v="2012-03-09T00:00:00"/>
    <n v="78.95"/>
    <m/>
    <x v="81"/>
    <s v="AA"/>
    <s v="P"/>
    <s v="6180 - TRAVEL EXPENSE"/>
    <x v="1"/>
    <s v="Water Service Corporation"/>
    <s v="CORP"/>
    <s v="CORP"/>
  </r>
  <r>
    <n v="102"/>
    <n v="102107"/>
    <x v="5"/>
    <m/>
    <s v="Hoy, John P."/>
    <s v="PV"/>
    <n v="420183"/>
    <d v="2012-03-09T00:00:00"/>
    <n v="656.1"/>
    <m/>
    <x v="82"/>
    <s v="AA"/>
    <s v="P"/>
    <s v="6180 - TRAVEL EXPENSE"/>
    <x v="5"/>
    <s v="Water Service Corporation"/>
    <s v="CORP"/>
    <s v="CORP"/>
  </r>
  <r>
    <n v="102"/>
    <n v="102107"/>
    <x v="7"/>
    <m/>
    <s v="Hoy, John P."/>
    <s v="PV"/>
    <n v="420183"/>
    <d v="2012-03-09T00:00:00"/>
    <n v="103.04"/>
    <m/>
    <x v="83"/>
    <s v="AA"/>
    <s v="P"/>
    <s v="6180 - TRAVEL EXPENSE"/>
    <x v="7"/>
    <s v="Water Service Corporation"/>
    <s v="CORP"/>
    <s v="CORP"/>
  </r>
  <r>
    <n v="102"/>
    <n v="102107"/>
    <x v="2"/>
    <m/>
    <s v="Hoy, John P."/>
    <s v="PV"/>
    <n v="420183"/>
    <d v="2012-03-09T00:00:00"/>
    <n v="9.9499999999999993"/>
    <m/>
    <x v="58"/>
    <s v="AA"/>
    <s v="P"/>
    <s v="5925 - OFFICE UTILITIES/MAINTEN"/>
    <x v="2"/>
    <s v="Water Service Corporation"/>
    <s v="CORP"/>
    <s v="CORP"/>
  </r>
  <r>
    <n v="102"/>
    <n v="102104"/>
    <x v="2"/>
    <m/>
    <s v="Smutny, Thomas A."/>
    <s v="PV"/>
    <n v="421319"/>
    <d v="2012-03-14T00:00:00"/>
    <n v="196.16"/>
    <m/>
    <x v="84"/>
    <s v="AA"/>
    <s v="P"/>
    <s v="5925 - OFFICE UTILITIES/MAINTEN"/>
    <x v="2"/>
    <s v="Water Service Corporation"/>
    <s v="CORP"/>
    <s v="CORP"/>
  </r>
  <r>
    <n v="102"/>
    <n v="102104"/>
    <x v="10"/>
    <m/>
    <s v="Smutny, Thomas A."/>
    <s v="PV"/>
    <n v="421319"/>
    <d v="2012-03-14T00:00:00"/>
    <n v="4.93"/>
    <m/>
    <x v="85"/>
    <s v="AA"/>
    <s v="P"/>
    <s v="5730 - IT DEPARTMENT"/>
    <x v="10"/>
    <s v="Water Service Corporation"/>
    <s v="CORP"/>
    <s v="CORP"/>
  </r>
  <r>
    <n v="102"/>
    <n v="102106"/>
    <x v="4"/>
    <m/>
    <s v="Self, Rose D."/>
    <s v="PV"/>
    <n v="422923"/>
    <d v="2012-03-22T00:00:00"/>
    <n v="156.57"/>
    <m/>
    <x v="86"/>
    <s v="AA"/>
    <s v="P"/>
    <s v="6180 - TRAVEL EXPENSE"/>
    <x v="4"/>
    <s v="Water Service Corporation"/>
    <s v="CORP"/>
    <s v="CORP"/>
  </r>
  <r>
    <n v="102"/>
    <n v="102106"/>
    <x v="5"/>
    <m/>
    <s v="Self, Rose D."/>
    <s v="PV"/>
    <n v="422923"/>
    <d v="2012-03-22T00:00:00"/>
    <n v="50"/>
    <m/>
    <x v="87"/>
    <s v="AA"/>
    <s v="P"/>
    <s v="6180 - TRAVEL EXPENSE"/>
    <x v="5"/>
    <s v="Water Service Corporation"/>
    <s v="CORP"/>
    <s v="CORP"/>
  </r>
  <r>
    <n v="102"/>
    <n v="102106"/>
    <x v="7"/>
    <m/>
    <s v="Self, Rose D."/>
    <s v="PV"/>
    <n v="422923"/>
    <d v="2012-03-22T00:00:00"/>
    <n v="68"/>
    <m/>
    <x v="88"/>
    <s v="AA"/>
    <s v="P"/>
    <s v="6180 - TRAVEL EXPENSE"/>
    <x v="7"/>
    <s v="Water Service Corporation"/>
    <s v="CORP"/>
    <s v="CORP"/>
  </r>
  <r>
    <n v="102"/>
    <n v="102106"/>
    <x v="11"/>
    <m/>
    <s v="Self, Rose D."/>
    <s v="PV"/>
    <n v="422923"/>
    <d v="2012-03-22T00:00:00"/>
    <n v="45.07"/>
    <m/>
    <x v="89"/>
    <s v="AA"/>
    <s v="P"/>
    <s v="5850 - OFFICE EXPENSE"/>
    <x v="11"/>
    <s v="Water Service Corporation"/>
    <s v="CORP"/>
    <s v="CORP"/>
  </r>
  <r>
    <n v="102"/>
    <n v="102106"/>
    <x v="6"/>
    <m/>
    <s v="Self, Rose D."/>
    <s v="PV"/>
    <n v="422923"/>
    <d v="2012-03-22T00:00:00"/>
    <n v="45.74"/>
    <m/>
    <x v="90"/>
    <s v="AA"/>
    <s v="P"/>
    <s v="5850 - OFFICE EXPENSE"/>
    <x v="6"/>
    <s v="Water Service Corporation"/>
    <s v="CORP"/>
    <s v="CORP"/>
  </r>
  <r>
    <n v="102"/>
    <n v="102104"/>
    <x v="2"/>
    <m/>
    <s v="Ostler, Tom G."/>
    <s v="PV"/>
    <n v="422926"/>
    <d v="2012-03-22T00:00:00"/>
    <n v="59.99"/>
    <m/>
    <x v="24"/>
    <s v="AA"/>
    <s v="P"/>
    <s v="5925 - OFFICE UTILITIES/MAINTEN"/>
    <x v="2"/>
    <s v="Water Service Corporation"/>
    <s v="CORP"/>
    <s v="CORP"/>
  </r>
  <r>
    <n v="102"/>
    <n v="102103"/>
    <x v="12"/>
    <m/>
    <s v="Meyers, Nathan K"/>
    <s v="PV"/>
    <n v="422927"/>
    <d v="2012-03-22T00:00:00"/>
    <n v="1359.13"/>
    <m/>
    <x v="91"/>
    <s v="AA"/>
    <s v="P"/>
    <s v="5780 - MISCELLANEOUS EXPENSE"/>
    <x v="12"/>
    <s v="Water Service Corporation"/>
    <s v="CORP"/>
    <s v="CORP"/>
  </r>
  <r>
    <n v="102"/>
    <n v="102107"/>
    <x v="8"/>
    <m/>
    <s v="Sparrow, Lisa A."/>
    <s v="PV"/>
    <n v="424454"/>
    <d v="2012-03-29T00:00:00"/>
    <n v="99"/>
    <m/>
    <x v="56"/>
    <s v="AA"/>
    <s v="P"/>
    <s v="6180 - TRAVEL EXPENSE"/>
    <x v="8"/>
    <s v="Water Service Corporation"/>
    <s v="CORP"/>
    <s v="CORP"/>
  </r>
  <r>
    <n v="102"/>
    <n v="102107"/>
    <x v="0"/>
    <m/>
    <s v="Sparrow, Lisa A."/>
    <s v="PV"/>
    <n v="424454"/>
    <d v="2012-03-29T00:00:00"/>
    <n v="10.38"/>
    <m/>
    <x v="92"/>
    <s v="AA"/>
    <s v="P"/>
    <s v="6180 - TRAVEL EXPENSE"/>
    <x v="0"/>
    <s v="Water Service Corporation"/>
    <s v="CORP"/>
    <s v="CORP"/>
  </r>
  <r>
    <n v="102"/>
    <n v="102107"/>
    <x v="4"/>
    <m/>
    <s v="Sparrow, Lisa A."/>
    <s v="PV"/>
    <n v="424454"/>
    <d v="2012-03-29T00:00:00"/>
    <n v="70.3"/>
    <m/>
    <x v="93"/>
    <s v="AA"/>
    <s v="P"/>
    <s v="6180 - TRAVEL EXPENSE"/>
    <x v="4"/>
    <s v="Water Service Corporation"/>
    <s v="CORP"/>
    <s v="CORP"/>
  </r>
  <r>
    <n v="102"/>
    <n v="102107"/>
    <x v="1"/>
    <m/>
    <s v="Sparrow, Lisa A."/>
    <s v="PV"/>
    <n v="424454"/>
    <d v="2012-03-29T00:00:00"/>
    <n v="123.56"/>
    <m/>
    <x v="94"/>
    <s v="AA"/>
    <s v="P"/>
    <s v="6180 - TRAVEL EXPENSE"/>
    <x v="1"/>
    <s v="Water Service Corporation"/>
    <s v="CORP"/>
    <s v="CORP"/>
  </r>
  <r>
    <n v="102"/>
    <n v="102107"/>
    <x v="5"/>
    <m/>
    <s v="Sparrow, Lisa A."/>
    <s v="PV"/>
    <n v="424454"/>
    <d v="2012-03-29T00:00:00"/>
    <n v="771.6"/>
    <m/>
    <x v="95"/>
    <s v="AA"/>
    <s v="P"/>
    <s v="6180 - TRAVEL EXPENSE"/>
    <x v="5"/>
    <s v="Water Service Corporation"/>
    <s v="CORP"/>
    <s v="CORP"/>
  </r>
  <r>
    <n v="102"/>
    <n v="102107"/>
    <x v="7"/>
    <m/>
    <s v="Sparrow, Lisa A."/>
    <s v="PV"/>
    <n v="424454"/>
    <d v="2012-03-29T00:00:00"/>
    <n v="679.74"/>
    <m/>
    <x v="96"/>
    <s v="AA"/>
    <s v="P"/>
    <s v="6180 - TRAVEL EXPENSE"/>
    <x v="7"/>
    <s v="Water Service Corporation"/>
    <s v="CORP"/>
    <s v="CORP"/>
  </r>
  <r>
    <n v="102"/>
    <n v="102107"/>
    <x v="2"/>
    <m/>
    <s v="Sparrow, Lisa A."/>
    <s v="PV"/>
    <n v="424454"/>
    <d v="2012-03-29T00:00:00"/>
    <n v="227.46"/>
    <m/>
    <x v="97"/>
    <s v="AA"/>
    <s v="P"/>
    <s v="5925 - OFFICE UTILITIES/MAINTEN"/>
    <x v="2"/>
    <s v="Water Service Corporation"/>
    <s v="CORP"/>
    <s v="CORP"/>
  </r>
  <r>
    <n v="102"/>
    <n v="102107"/>
    <x v="13"/>
    <m/>
    <s v="Sparrow, Lisa A."/>
    <s v="PV"/>
    <n v="424454"/>
    <d v="2012-03-29T00:00:00"/>
    <n v="10.8"/>
    <m/>
    <x v="98"/>
    <s v="AA"/>
    <s v="P"/>
    <s v="5850 - OFFICE EXPENSE"/>
    <x v="13"/>
    <s v="Water Service Corporation"/>
    <s v="CORP"/>
    <s v="CORP"/>
  </r>
  <r>
    <n v="102"/>
    <n v="102103"/>
    <x v="6"/>
    <m/>
    <s v="Federico, Antoinette"/>
    <s v="PV"/>
    <n v="425815"/>
    <d v="2012-04-04T00:00:00"/>
    <n v="25.53"/>
    <m/>
    <x v="99"/>
    <s v="AA"/>
    <s v="P"/>
    <s v="5850 - OFFICE EXPENSE"/>
    <x v="6"/>
    <s v="Water Service Corporation"/>
    <s v="CORP"/>
    <s v="CORP"/>
  </r>
  <r>
    <n v="102"/>
    <n v="102106"/>
    <x v="1"/>
    <m/>
    <s v="Silva, Lisa M."/>
    <s v="PV"/>
    <n v="425897"/>
    <d v="2012-04-04T00:00:00"/>
    <n v="56.61"/>
    <m/>
    <x v="100"/>
    <s v="AA"/>
    <s v="P"/>
    <s v="6180 - TRAVEL EXPENSE"/>
    <x v="1"/>
    <s v="Water Service Corporation"/>
    <s v="CORP"/>
    <s v="CORP"/>
  </r>
  <r>
    <n v="102"/>
    <n v="102101"/>
    <x v="2"/>
    <m/>
    <s v="Kim, Christine"/>
    <s v="PV"/>
    <n v="425898"/>
    <d v="2012-04-04T00:00:00"/>
    <n v="96.16"/>
    <m/>
    <x v="101"/>
    <s v="AA"/>
    <s v="P"/>
    <s v="5925 - OFFICE UTILITIES/MAINTEN"/>
    <x v="2"/>
    <s v="Water Service Corporation"/>
    <s v="CORP"/>
    <s v="CORP"/>
  </r>
  <r>
    <n v="102"/>
    <n v="102103"/>
    <x v="6"/>
    <m/>
    <s v="Malecki, Krzysztof"/>
    <s v="PV"/>
    <n v="425905"/>
    <d v="2012-04-04T00:00:00"/>
    <n v="1.93"/>
    <m/>
    <x v="102"/>
    <s v="AA"/>
    <s v="P"/>
    <s v="5850 - OFFICE EXPENSE"/>
    <x v="6"/>
    <s v="Water Service Corporation"/>
    <s v="CORP"/>
    <s v="CORP"/>
  </r>
  <r>
    <n v="102"/>
    <n v="102103"/>
    <x v="6"/>
    <m/>
    <s v="Paule, Nancy P."/>
    <s v="PV"/>
    <n v="425907"/>
    <d v="2012-04-04T00:00:00"/>
    <n v="30.45"/>
    <m/>
    <x v="103"/>
    <s v="AA"/>
    <s v="P"/>
    <s v="5850 - OFFICE EXPENSE"/>
    <x v="6"/>
    <s v="Water Service Corporation"/>
    <s v="CORP"/>
    <s v="CORP"/>
  </r>
  <r>
    <n v="102"/>
    <n v="102104"/>
    <x v="2"/>
    <m/>
    <s v="Lingeman, Samuel W."/>
    <s v="PV"/>
    <n v="425908"/>
    <d v="2012-04-04T00:00:00"/>
    <n v="79.989999999999995"/>
    <m/>
    <x v="7"/>
    <s v="AA"/>
    <s v="P"/>
    <s v="5925 - OFFICE UTILITIES/MAINTEN"/>
    <x v="2"/>
    <s v="Water Service Corporation"/>
    <s v="CORP"/>
    <s v="CORP"/>
  </r>
  <r>
    <n v="102"/>
    <n v="102104"/>
    <x v="2"/>
    <m/>
    <s v="Andrejko, James"/>
    <s v="PV"/>
    <n v="425910"/>
    <d v="2012-04-04T00:00:00"/>
    <n v="50"/>
    <m/>
    <x v="87"/>
    <s v="AA"/>
    <s v="P"/>
    <s v="5925 - OFFICE UTILITIES/MAINTEN"/>
    <x v="2"/>
    <s v="Water Service Corporation"/>
    <s v="CORP"/>
    <s v="CORP"/>
  </r>
  <r>
    <n v="102"/>
    <n v="102103"/>
    <x v="6"/>
    <m/>
    <s v="Meyers, Nathan K"/>
    <s v="PV"/>
    <n v="426066"/>
    <d v="2012-04-05T00:00:00"/>
    <n v="103.63"/>
    <m/>
    <x v="104"/>
    <s v="AA"/>
    <s v="P"/>
    <s v="5850 - OFFICE EXPENSE"/>
    <x v="6"/>
    <s v="Water Service Corporation"/>
    <s v="CORP"/>
    <s v="CORP"/>
  </r>
  <r>
    <n v="102"/>
    <n v="102105"/>
    <x v="4"/>
    <m/>
    <s v="Sverida, Agnes"/>
    <s v="PV"/>
    <n v="427499"/>
    <d v="2012-04-11T00:00:00"/>
    <n v="10.52"/>
    <m/>
    <x v="105"/>
    <s v="AA"/>
    <s v="P"/>
    <s v="6180 - TRAVEL EXPENSE"/>
    <x v="4"/>
    <s v="Water Service Corporation"/>
    <s v="CORP"/>
    <s v="CORP"/>
  </r>
  <r>
    <n v="102"/>
    <n v="102105"/>
    <x v="1"/>
    <m/>
    <s v="Sverida, Agnes"/>
    <s v="PV"/>
    <n v="427499"/>
    <d v="2012-04-11T00:00:00"/>
    <n v="31.08"/>
    <m/>
    <x v="106"/>
    <s v="AA"/>
    <s v="P"/>
    <s v="6180 - TRAVEL EXPENSE"/>
    <x v="1"/>
    <s v="Water Service Corporation"/>
    <s v="CORP"/>
    <s v="CORP"/>
  </r>
  <r>
    <n v="102"/>
    <n v="102105"/>
    <x v="5"/>
    <m/>
    <s v="Sverida, Agnes"/>
    <s v="PV"/>
    <n v="427499"/>
    <d v="2012-04-11T00:00:00"/>
    <n v="114"/>
    <m/>
    <x v="107"/>
    <s v="AA"/>
    <s v="P"/>
    <s v="6180 - TRAVEL EXPENSE"/>
    <x v="5"/>
    <s v="Water Service Corporation"/>
    <s v="CORP"/>
    <s v="CORP"/>
  </r>
  <r>
    <n v="102"/>
    <n v="102112"/>
    <x v="4"/>
    <m/>
    <s v="Stone, Leslie A."/>
    <s v="PV"/>
    <n v="427500"/>
    <d v="2012-04-11T00:00:00"/>
    <n v="37.4"/>
    <m/>
    <x v="108"/>
    <s v="AA"/>
    <s v="P"/>
    <s v="6180 - TRAVEL EXPENSE"/>
    <x v="4"/>
    <s v="Water Service Corporation"/>
    <s v="CORP"/>
    <s v="CORP"/>
  </r>
  <r>
    <n v="102"/>
    <n v="102112"/>
    <x v="1"/>
    <m/>
    <s v="Stone, Leslie A."/>
    <s v="PV"/>
    <n v="427500"/>
    <d v="2012-04-11T00:00:00"/>
    <n v="85"/>
    <m/>
    <x v="109"/>
    <s v="AA"/>
    <s v="P"/>
    <s v="6180 - TRAVEL EXPENSE"/>
    <x v="1"/>
    <s v="Water Service Corporation"/>
    <s v="CORP"/>
    <s v="CORP"/>
  </r>
  <r>
    <n v="102"/>
    <n v="102112"/>
    <x v="5"/>
    <m/>
    <s v="Stone, Leslie A."/>
    <s v="PV"/>
    <n v="427500"/>
    <d v="2012-04-11T00:00:00"/>
    <n v="38"/>
    <m/>
    <x v="110"/>
    <s v="AA"/>
    <s v="P"/>
    <s v="6180 - TRAVEL EXPENSE"/>
    <x v="5"/>
    <s v="Water Service Corporation"/>
    <s v="CORP"/>
    <s v="CORP"/>
  </r>
  <r>
    <n v="102"/>
    <n v="102103"/>
    <x v="6"/>
    <m/>
    <s v="Zavilla, Annette"/>
    <s v="PV"/>
    <n v="427501"/>
    <d v="2012-04-11T00:00:00"/>
    <n v="19.399999999999999"/>
    <m/>
    <x v="111"/>
    <s v="AA"/>
    <s v="P"/>
    <s v="5850 - OFFICE EXPENSE"/>
    <x v="6"/>
    <s v="Water Service Corporation"/>
    <s v="CORP"/>
    <s v="CORP"/>
  </r>
  <r>
    <n v="102"/>
    <n v="102106"/>
    <x v="1"/>
    <m/>
    <s v="Silva, Lisa M."/>
    <s v="PV"/>
    <n v="427502"/>
    <d v="2012-04-11T00:00:00"/>
    <n v="69.930000000000007"/>
    <m/>
    <x v="112"/>
    <s v="AA"/>
    <s v="P"/>
    <s v="6180 - TRAVEL EXPENSE"/>
    <x v="1"/>
    <s v="Water Service Corporation"/>
    <s v="CORP"/>
    <s v="CORP"/>
  </r>
  <r>
    <n v="102"/>
    <n v="102106"/>
    <x v="8"/>
    <m/>
    <s v="Fragos, Marc"/>
    <s v="PV"/>
    <n v="427503"/>
    <d v="2012-04-11T00:00:00"/>
    <n v="34"/>
    <m/>
    <x v="113"/>
    <s v="AA"/>
    <s v="P"/>
    <s v="6180 - TRAVEL EXPENSE"/>
    <x v="8"/>
    <s v="Water Service Corporation"/>
    <s v="CORP"/>
    <s v="CORP"/>
  </r>
  <r>
    <n v="102"/>
    <n v="102106"/>
    <x v="4"/>
    <m/>
    <s v="Fragos, Marc"/>
    <s v="PV"/>
    <n v="427503"/>
    <d v="2012-04-11T00:00:00"/>
    <n v="210.77"/>
    <m/>
    <x v="114"/>
    <s v="AA"/>
    <s v="P"/>
    <s v="6180 - TRAVEL EXPENSE"/>
    <x v="4"/>
    <s v="Water Service Corporation"/>
    <s v="CORP"/>
    <s v="CORP"/>
  </r>
  <r>
    <n v="102"/>
    <n v="102106"/>
    <x v="2"/>
    <m/>
    <s v="Fragos, Marc"/>
    <s v="PV"/>
    <n v="427503"/>
    <d v="2012-04-11T00:00:00"/>
    <n v="140"/>
    <m/>
    <x v="115"/>
    <s v="AA"/>
    <s v="P"/>
    <s v="5925 - OFFICE UTILITIES/MAINTEN"/>
    <x v="2"/>
    <s v="Water Service Corporation"/>
    <s v="CORP"/>
    <s v="CORP"/>
  </r>
  <r>
    <n v="102"/>
    <n v="102112"/>
    <x v="8"/>
    <m/>
    <s v="Sowell, George W."/>
    <s v="PV"/>
    <n v="427837"/>
    <d v="2012-04-12T00:00:00"/>
    <n v="23.75"/>
    <m/>
    <x v="116"/>
    <s v="AA"/>
    <s v="P"/>
    <s v="6180 - TRAVEL EXPENSE"/>
    <x v="8"/>
    <s v="Water Service Corporation"/>
    <s v="CORP"/>
    <s v="CORP"/>
  </r>
  <r>
    <n v="102"/>
    <n v="102112"/>
    <x v="4"/>
    <m/>
    <s v="Sowell, George W."/>
    <s v="PV"/>
    <n v="427837"/>
    <d v="2012-04-12T00:00:00"/>
    <n v="69.87"/>
    <m/>
    <x v="117"/>
    <s v="AA"/>
    <s v="P"/>
    <s v="6180 - TRAVEL EXPENSE"/>
    <x v="4"/>
    <s v="Water Service Corporation"/>
    <s v="CORP"/>
    <s v="CORP"/>
  </r>
  <r>
    <n v="102"/>
    <n v="102112"/>
    <x v="1"/>
    <m/>
    <s v="Sowell, George W."/>
    <s v="PV"/>
    <n v="427837"/>
    <d v="2012-04-12T00:00:00"/>
    <n v="576.09"/>
    <m/>
    <x v="118"/>
    <s v="AA"/>
    <s v="P"/>
    <s v="6180 - TRAVEL EXPENSE"/>
    <x v="1"/>
    <s v="Water Service Corporation"/>
    <s v="CORP"/>
    <s v="CORP"/>
  </r>
  <r>
    <n v="102"/>
    <n v="102112"/>
    <x v="7"/>
    <m/>
    <s v="Sowell, George W."/>
    <s v="PV"/>
    <n v="427837"/>
    <d v="2012-04-12T00:00:00"/>
    <n v="359.64"/>
    <m/>
    <x v="119"/>
    <s v="AA"/>
    <s v="P"/>
    <s v="6180 - TRAVEL EXPENSE"/>
    <x v="7"/>
    <s v="Water Service Corporation"/>
    <s v="CORP"/>
    <s v="CORP"/>
  </r>
  <r>
    <n v="102"/>
    <n v="102112"/>
    <x v="3"/>
    <m/>
    <s v="Sowell, George W."/>
    <s v="PV"/>
    <n v="427837"/>
    <d v="2012-04-12T00:00:00"/>
    <n v="51.86"/>
    <m/>
    <x v="120"/>
    <s v="AA"/>
    <s v="P"/>
    <s v="5850 - OFFICE EXPENSE"/>
    <x v="3"/>
    <s v="Water Service Corporation"/>
    <s v="CORP"/>
    <s v="CORP"/>
  </r>
  <r>
    <n v="102"/>
    <n v="102107"/>
    <x v="0"/>
    <m/>
    <s v="Sudduth, Donald E."/>
    <s v="PV"/>
    <n v="427880"/>
    <d v="2012-04-12T00:00:00"/>
    <n v="18993.330000000002"/>
    <m/>
    <x v="121"/>
    <s v="AA"/>
    <s v="P"/>
    <s v="6180 - TRAVEL EXPENSE"/>
    <x v="0"/>
    <s v="Water Service Corporation"/>
    <s v="CORP"/>
    <s v="CORP"/>
  </r>
  <r>
    <n v="102"/>
    <n v="102107"/>
    <x v="5"/>
    <m/>
    <s v="Sudduth, Donald E."/>
    <s v="PV"/>
    <n v="427880"/>
    <d v="2012-04-12T00:00:00"/>
    <n v="1524.4"/>
    <m/>
    <x v="122"/>
    <s v="AA"/>
    <s v="P"/>
    <s v="6180 - TRAVEL EXPENSE"/>
    <x v="5"/>
    <s v="Water Service Corporation"/>
    <s v="CORP"/>
    <s v="CORP"/>
  </r>
  <r>
    <n v="102"/>
    <n v="102107"/>
    <x v="14"/>
    <m/>
    <s v="Sudduth, Donald E."/>
    <s v="PV"/>
    <n v="427882"/>
    <d v="2012-04-12T00:00:00"/>
    <n v="63.25"/>
    <m/>
    <x v="123"/>
    <s v="AA"/>
    <s v="P"/>
    <s v="6210 - FLEET TRANSPORTATION EXP"/>
    <x v="14"/>
    <s v="Water Service Corporation"/>
    <s v="CORP"/>
    <s v="CORP"/>
  </r>
  <r>
    <n v="102"/>
    <n v="102107"/>
    <x v="8"/>
    <m/>
    <s v="Sudduth, Donald E."/>
    <s v="PV"/>
    <n v="427882"/>
    <d v="2012-04-12T00:00:00"/>
    <n v="5"/>
    <m/>
    <x v="124"/>
    <s v="AA"/>
    <s v="P"/>
    <s v="6180 - TRAVEL EXPENSE"/>
    <x v="8"/>
    <s v="Water Service Corporation"/>
    <s v="CORP"/>
    <s v="CORP"/>
  </r>
  <r>
    <n v="102"/>
    <n v="102107"/>
    <x v="4"/>
    <m/>
    <s v="Sudduth, Donald E."/>
    <s v="PV"/>
    <n v="427882"/>
    <d v="2012-04-12T00:00:00"/>
    <n v="427.17"/>
    <m/>
    <x v="125"/>
    <s v="AA"/>
    <s v="P"/>
    <s v="6180 - TRAVEL EXPENSE"/>
    <x v="4"/>
    <s v="Water Service Corporation"/>
    <s v="CORP"/>
    <s v="CORP"/>
  </r>
  <r>
    <n v="102"/>
    <n v="102106"/>
    <x v="4"/>
    <m/>
    <s v="Sudduth, Donald E."/>
    <s v="PV"/>
    <n v="427882"/>
    <d v="2012-04-12T00:00:00"/>
    <n v="595.35"/>
    <m/>
    <x v="126"/>
    <s v="AA"/>
    <s v="P"/>
    <s v="6180 - TRAVEL EXPENSE"/>
    <x v="4"/>
    <s v="Water Service Corporation"/>
    <s v="CORP"/>
    <s v="CORP"/>
  </r>
  <r>
    <n v="102"/>
    <n v="102107"/>
    <x v="5"/>
    <m/>
    <s v="Sudduth, Donald E."/>
    <s v="PV"/>
    <n v="427882"/>
    <d v="2012-04-12T00:00:00"/>
    <n v="449.3"/>
    <m/>
    <x v="127"/>
    <s v="AA"/>
    <s v="P"/>
    <s v="6180 - TRAVEL EXPENSE"/>
    <x v="5"/>
    <s v="Water Service Corporation"/>
    <s v="CORP"/>
    <s v="CORP"/>
  </r>
  <r>
    <n v="102"/>
    <n v="102107"/>
    <x v="7"/>
    <m/>
    <s v="Sudduth, Donald E."/>
    <s v="PV"/>
    <n v="427882"/>
    <d v="2012-04-12T00:00:00"/>
    <n v="206.08"/>
    <m/>
    <x v="128"/>
    <s v="AA"/>
    <s v="P"/>
    <s v="6180 - TRAVEL EXPENSE"/>
    <x v="7"/>
    <s v="Water Service Corporation"/>
    <s v="CORP"/>
    <s v="CORP"/>
  </r>
  <r>
    <n v="102"/>
    <n v="102107"/>
    <x v="3"/>
    <m/>
    <s v="Sudduth, Donald E."/>
    <s v="PV"/>
    <n v="427882"/>
    <d v="2012-04-12T00:00:00"/>
    <n v="52.99"/>
    <m/>
    <x v="129"/>
    <s v="AA"/>
    <s v="P"/>
    <s v="5850 - OFFICE EXPENSE"/>
    <x v="3"/>
    <s v="Water Service Corporation"/>
    <s v="CORP"/>
    <s v="CORP"/>
  </r>
  <r>
    <n v="102"/>
    <n v="102106"/>
    <x v="15"/>
    <m/>
    <s v="Sudduth, Donald E."/>
    <s v="PV"/>
    <n v="427882"/>
    <d v="2012-04-12T00:00:00"/>
    <n v="5"/>
    <m/>
    <x v="124"/>
    <s v="AA"/>
    <s v="P"/>
    <s v="5780 - MISCELLANEOUS EXPENSE"/>
    <x v="15"/>
    <s v="Water Service Corporation"/>
    <s v="CORP"/>
    <s v="CORP"/>
  </r>
  <r>
    <n v="102"/>
    <n v="102106"/>
    <x v="4"/>
    <m/>
    <s v="Sasic, Karen L."/>
    <s v="PV"/>
    <n v="428929"/>
    <d v="2012-04-18T00:00:00"/>
    <n v="524.71"/>
    <m/>
    <x v="130"/>
    <s v="AA"/>
    <s v="P"/>
    <s v="6180 - TRAVEL EXPENSE"/>
    <x v="4"/>
    <s v="Water Service Corporation"/>
    <s v="CORP"/>
    <s v="CORP"/>
  </r>
  <r>
    <n v="102"/>
    <n v="102105"/>
    <x v="4"/>
    <m/>
    <s v="Sasic, Karen L."/>
    <s v="PV"/>
    <n v="428929"/>
    <d v="2012-04-18T00:00:00"/>
    <n v="368.57"/>
    <m/>
    <x v="131"/>
    <s v="AA"/>
    <s v="P"/>
    <s v="6180 - TRAVEL EXPENSE"/>
    <x v="4"/>
    <s v="Water Service Corporation"/>
    <s v="CORP"/>
    <s v="CORP"/>
  </r>
  <r>
    <n v="102"/>
    <n v="102106"/>
    <x v="1"/>
    <m/>
    <s v="Sasic, Karen L."/>
    <s v="PV"/>
    <n v="428929"/>
    <d v="2012-04-18T00:00:00"/>
    <n v="45.9"/>
    <m/>
    <x v="132"/>
    <s v="AA"/>
    <s v="P"/>
    <s v="6180 - TRAVEL EXPENSE"/>
    <x v="1"/>
    <s v="Water Service Corporation"/>
    <s v="CORP"/>
    <s v="CORP"/>
  </r>
  <r>
    <n v="102"/>
    <n v="102105"/>
    <x v="1"/>
    <m/>
    <s v="Sasic, Karen L."/>
    <s v="PV"/>
    <n v="428929"/>
    <d v="2012-04-18T00:00:00"/>
    <n v="45.9"/>
    <m/>
    <x v="132"/>
    <s v="AA"/>
    <s v="P"/>
    <s v="6180 - TRAVEL EXPENSE"/>
    <x v="1"/>
    <s v="Water Service Corporation"/>
    <s v="CORP"/>
    <s v="CORP"/>
  </r>
  <r>
    <n v="102"/>
    <n v="102106"/>
    <x v="5"/>
    <m/>
    <s v="Sasic, Karen L."/>
    <s v="PV"/>
    <n v="428929"/>
    <d v="2012-04-18T00:00:00"/>
    <n v="2564"/>
    <m/>
    <x v="133"/>
    <s v="AA"/>
    <s v="P"/>
    <s v="6180 - TRAVEL EXPENSE"/>
    <x v="5"/>
    <s v="Water Service Corporation"/>
    <s v="CORP"/>
    <s v="CORP"/>
  </r>
  <r>
    <n v="102"/>
    <n v="102106"/>
    <x v="16"/>
    <m/>
    <s v="Sasic, Karen L."/>
    <s v="PV"/>
    <n v="428929"/>
    <d v="2012-04-18T00:00:00"/>
    <n v="270.92"/>
    <m/>
    <x v="134"/>
    <s v="AA"/>
    <s v="P"/>
    <s v="5620 - EMPLOYEE BENEFITS"/>
    <x v="16"/>
    <s v="Water Service Corporation"/>
    <s v="CORP"/>
    <s v="CORP"/>
  </r>
  <r>
    <n v="102"/>
    <n v="102105"/>
    <x v="4"/>
    <m/>
    <s v="Krugler, Adrienne R."/>
    <s v="PV"/>
    <n v="429534"/>
    <d v="2012-04-19T00:00:00"/>
    <n v="91.77"/>
    <m/>
    <x v="135"/>
    <s v="AA"/>
    <s v="P"/>
    <s v="6180 - TRAVEL EXPENSE"/>
    <x v="4"/>
    <s v="Water Service Corporation"/>
    <s v="CORP"/>
    <s v="CORP"/>
  </r>
  <r>
    <n v="102"/>
    <n v="102105"/>
    <x v="1"/>
    <m/>
    <s v="Krugler, Adrienne R."/>
    <s v="PV"/>
    <n v="429534"/>
    <d v="2012-04-19T00:00:00"/>
    <n v="24.45"/>
    <m/>
    <x v="136"/>
    <s v="AA"/>
    <s v="P"/>
    <s v="6180 - TRAVEL EXPENSE"/>
    <x v="1"/>
    <s v="Water Service Corporation"/>
    <s v="CORP"/>
    <s v="CORP"/>
  </r>
  <r>
    <n v="102"/>
    <n v="102105"/>
    <x v="5"/>
    <m/>
    <s v="Krugler, Adrienne R."/>
    <s v="PV"/>
    <n v="429534"/>
    <d v="2012-04-19T00:00:00"/>
    <n v="66"/>
    <m/>
    <x v="137"/>
    <s v="AA"/>
    <s v="P"/>
    <s v="6180 - TRAVEL EXPENSE"/>
    <x v="5"/>
    <s v="Water Service Corporation"/>
    <s v="CORP"/>
    <s v="CORP"/>
  </r>
  <r>
    <n v="102"/>
    <n v="102106"/>
    <x v="4"/>
    <m/>
    <s v="Self, Rose D."/>
    <s v="PV"/>
    <n v="429535"/>
    <d v="2012-04-19T00:00:00"/>
    <n v="683.91"/>
    <m/>
    <x v="138"/>
    <s v="AA"/>
    <s v="P"/>
    <s v="6180 - TRAVEL EXPENSE"/>
    <x v="4"/>
    <s v="Water Service Corporation"/>
    <s v="CORP"/>
    <s v="CORP"/>
  </r>
  <r>
    <n v="102"/>
    <n v="102106"/>
    <x v="1"/>
    <m/>
    <s v="Self, Rose D."/>
    <s v="PV"/>
    <n v="429535"/>
    <d v="2012-04-19T00:00:00"/>
    <n v="45"/>
    <m/>
    <x v="139"/>
    <s v="AA"/>
    <s v="P"/>
    <s v="6180 - TRAVEL EXPENSE"/>
    <x v="1"/>
    <s v="Water Service Corporation"/>
    <s v="CORP"/>
    <s v="CORP"/>
  </r>
  <r>
    <n v="102"/>
    <n v="102106"/>
    <x v="5"/>
    <m/>
    <s v="Self, Rose D."/>
    <s v="PV"/>
    <n v="429535"/>
    <d v="2012-04-19T00:00:00"/>
    <n v="125"/>
    <m/>
    <x v="140"/>
    <s v="AA"/>
    <s v="P"/>
    <s v="6180 - TRAVEL EXPENSE"/>
    <x v="5"/>
    <s v="Water Service Corporation"/>
    <s v="CORP"/>
    <s v="CORP"/>
  </r>
  <r>
    <n v="102"/>
    <n v="102102"/>
    <x v="2"/>
    <m/>
    <s v="Lubertozzi, Steven M."/>
    <s v="PV"/>
    <n v="430900"/>
    <d v="2012-04-26T00:00:00"/>
    <n v="438.87"/>
    <m/>
    <x v="141"/>
    <s v="AA"/>
    <s v="P"/>
    <s v="5925 - OFFICE UTILITIES/MAINTEN"/>
    <x v="2"/>
    <s v="Water Service Corporation"/>
    <s v="CORP"/>
    <s v="CORP"/>
  </r>
  <r>
    <n v="102"/>
    <n v="102102"/>
    <x v="1"/>
    <m/>
    <s v="Valrie, LaWanda N."/>
    <s v="PV"/>
    <n v="430902"/>
    <d v="2012-04-26T00:00:00"/>
    <n v="19.7"/>
    <m/>
    <x v="142"/>
    <s v="AA"/>
    <s v="P"/>
    <s v="6180 - TRAVEL EXPENSE"/>
    <x v="1"/>
    <s v="Water Service Corporation"/>
    <s v="CORP"/>
    <s v="CORP"/>
  </r>
  <r>
    <n v="102"/>
    <n v="102102"/>
    <x v="11"/>
    <m/>
    <s v="Valrie, LaWanda N."/>
    <s v="PV"/>
    <n v="430902"/>
    <d v="2012-04-26T00:00:00"/>
    <n v="10"/>
    <m/>
    <x v="143"/>
    <s v="AA"/>
    <s v="P"/>
    <s v="5850 - OFFICE EXPENSE"/>
    <x v="11"/>
    <s v="Water Service Corporation"/>
    <s v="CORP"/>
    <s v="CORP"/>
  </r>
  <r>
    <n v="102"/>
    <n v="102101"/>
    <x v="1"/>
    <m/>
    <s v="Ferguson, Christopher G"/>
    <s v="PV"/>
    <n v="430903"/>
    <d v="2012-04-26T00:00:00"/>
    <n v="12"/>
    <m/>
    <x v="144"/>
    <s v="AA"/>
    <s v="P"/>
    <s v="6180 - TRAVEL EXPENSE"/>
    <x v="1"/>
    <s v="Water Service Corporation"/>
    <s v="CORP"/>
    <s v="CORP"/>
  </r>
  <r>
    <n v="102"/>
    <n v="102103"/>
    <x v="12"/>
    <m/>
    <s v="Meyers, Nathan K"/>
    <s v="PV"/>
    <n v="432144"/>
    <d v="2012-05-02T00:00:00"/>
    <n v="99"/>
    <m/>
    <x v="56"/>
    <s v="AA"/>
    <s v="P"/>
    <s v="5780 - MISCELLANEOUS EXPENSE"/>
    <x v="12"/>
    <s v="Water Service Corporation"/>
    <s v="CORP"/>
    <s v="CORP"/>
  </r>
  <r>
    <n v="102"/>
    <n v="102103"/>
    <x v="9"/>
    <m/>
    <s v="Meyers, Nathan K"/>
    <s v="PV"/>
    <n v="432144"/>
    <d v="2012-05-02T00:00:00"/>
    <n v="180"/>
    <m/>
    <x v="145"/>
    <s v="AA"/>
    <s v="P"/>
    <s v="5780 - MISCELLANEOUS EXPENSE"/>
    <x v="9"/>
    <s v="Water Service Corporation"/>
    <s v="CORP"/>
    <s v="CORP"/>
  </r>
  <r>
    <n v="102"/>
    <n v="102106"/>
    <x v="4"/>
    <m/>
    <s v="Self, Rose D."/>
    <s v="PV"/>
    <n v="432216"/>
    <d v="2012-05-03T00:00:00"/>
    <n v="172.35"/>
    <m/>
    <x v="146"/>
    <s v="AA"/>
    <s v="P"/>
    <s v="6180 - TRAVEL EXPENSE"/>
    <x v="4"/>
    <s v="Water Service Corporation"/>
    <s v="CORP"/>
    <s v="CORP"/>
  </r>
  <r>
    <n v="102"/>
    <n v="102106"/>
    <x v="5"/>
    <m/>
    <s v="Self, Rose D."/>
    <s v="PV"/>
    <n v="432216"/>
    <d v="2012-05-03T00:00:00"/>
    <n v="50"/>
    <m/>
    <x v="87"/>
    <s v="AA"/>
    <s v="P"/>
    <s v="6180 - TRAVEL EXPENSE"/>
    <x v="5"/>
    <s v="Water Service Corporation"/>
    <s v="CORP"/>
    <s v="CORP"/>
  </r>
  <r>
    <n v="102"/>
    <n v="102106"/>
    <x v="8"/>
    <m/>
    <s v="Tackett, Samantha R."/>
    <s v="PV"/>
    <n v="432217"/>
    <d v="2012-05-03T00:00:00"/>
    <n v="160"/>
    <m/>
    <x v="147"/>
    <s v="AA"/>
    <s v="P"/>
    <s v="6180 - TRAVEL EXPENSE"/>
    <x v="8"/>
    <s v="Water Service Corporation"/>
    <s v="CORP"/>
    <s v="CORP"/>
  </r>
  <r>
    <n v="102"/>
    <n v="102106"/>
    <x v="1"/>
    <m/>
    <s v="Tackett, Samantha R."/>
    <s v="PV"/>
    <n v="432217"/>
    <d v="2012-05-03T00:00:00"/>
    <n v="61.06"/>
    <m/>
    <x v="148"/>
    <s v="AA"/>
    <s v="P"/>
    <s v="6180 - TRAVEL EXPENSE"/>
    <x v="1"/>
    <s v="Water Service Corporation"/>
    <s v="CORP"/>
    <s v="CORP"/>
  </r>
  <r>
    <n v="102"/>
    <n v="102106"/>
    <x v="5"/>
    <m/>
    <s v="Tackett, Samantha R."/>
    <s v="PV"/>
    <n v="432217"/>
    <d v="2012-05-03T00:00:00"/>
    <n v="124"/>
    <m/>
    <x v="149"/>
    <s v="AA"/>
    <s v="P"/>
    <s v="6180 - TRAVEL EXPENSE"/>
    <x v="5"/>
    <s v="Water Service Corporation"/>
    <s v="CORP"/>
    <s v="CORP"/>
  </r>
  <r>
    <n v="102"/>
    <n v="102107"/>
    <x v="5"/>
    <m/>
    <s v="Japczyk, James F."/>
    <s v="PV"/>
    <n v="432219"/>
    <d v="2012-05-03T00:00:00"/>
    <n v="639.6"/>
    <m/>
    <x v="150"/>
    <s v="AA"/>
    <s v="P"/>
    <s v="6180 - TRAVEL EXPENSE"/>
    <x v="5"/>
    <s v="Water Service Corporation"/>
    <s v="CORP"/>
    <s v="CORP"/>
  </r>
  <r>
    <n v="102"/>
    <n v="102104"/>
    <x v="2"/>
    <m/>
    <s v="Lingeman, Samuel W."/>
    <s v="PV"/>
    <n v="432247"/>
    <d v="2012-05-03T00:00:00"/>
    <n v="79.989999999999995"/>
    <m/>
    <x v="7"/>
    <s v="AA"/>
    <s v="P"/>
    <s v="5925 - OFFICE UTILITIES/MAINTEN"/>
    <x v="2"/>
    <s v="Water Service Corporation"/>
    <s v="CORP"/>
    <s v="CORP"/>
  </r>
  <r>
    <n v="102"/>
    <n v="102104"/>
    <x v="2"/>
    <m/>
    <s v="Andrejko, James"/>
    <s v="PV"/>
    <n v="432249"/>
    <d v="2012-05-03T00:00:00"/>
    <n v="50"/>
    <m/>
    <x v="87"/>
    <s v="AA"/>
    <s v="P"/>
    <s v="5925 - OFFICE UTILITIES/MAINTEN"/>
    <x v="2"/>
    <s v="Water Service Corporation"/>
    <s v="CORP"/>
    <s v="CORP"/>
  </r>
  <r>
    <n v="102"/>
    <n v="102106"/>
    <x v="8"/>
    <m/>
    <s v="Jones, Lori L."/>
    <s v="PV"/>
    <n v="433555"/>
    <d v="2012-05-09T00:00:00"/>
    <n v="47.3"/>
    <m/>
    <x v="151"/>
    <s v="AA"/>
    <s v="P"/>
    <s v="6180 - TRAVEL EXPENSE"/>
    <x v="8"/>
    <s v="Water Service Corporation"/>
    <s v="CORP"/>
    <s v="CORP"/>
  </r>
  <r>
    <n v="102"/>
    <n v="102106"/>
    <x v="4"/>
    <m/>
    <s v="Jones, Lori L."/>
    <s v="PV"/>
    <n v="433555"/>
    <d v="2012-05-09T00:00:00"/>
    <n v="9.1999999999999993"/>
    <m/>
    <x v="152"/>
    <s v="AA"/>
    <s v="P"/>
    <s v="6180 - TRAVEL EXPENSE"/>
    <x v="4"/>
    <s v="Water Service Corporation"/>
    <s v="CORP"/>
    <s v="CORP"/>
  </r>
  <r>
    <n v="102"/>
    <n v="102106"/>
    <x v="1"/>
    <m/>
    <s v="Jones, Lori L."/>
    <s v="PV"/>
    <n v="433555"/>
    <d v="2012-05-09T00:00:00"/>
    <n v="24.98"/>
    <m/>
    <x v="153"/>
    <s v="AA"/>
    <s v="P"/>
    <s v="6180 - TRAVEL EXPENSE"/>
    <x v="1"/>
    <s v="Water Service Corporation"/>
    <s v="CORP"/>
    <s v="CORP"/>
  </r>
  <r>
    <n v="102"/>
    <n v="102106"/>
    <x v="5"/>
    <m/>
    <s v="Jones, Lori L."/>
    <s v="PV"/>
    <n v="433555"/>
    <d v="2012-05-09T00:00:00"/>
    <n v="54"/>
    <m/>
    <x v="154"/>
    <s v="AA"/>
    <s v="P"/>
    <s v="6180 - TRAVEL EXPENSE"/>
    <x v="5"/>
    <s v="Water Service Corporation"/>
    <s v="CORP"/>
    <s v="CORP"/>
  </r>
  <r>
    <n v="102"/>
    <n v="102103"/>
    <x v="6"/>
    <m/>
    <s v="Paule, Nancy P."/>
    <s v="PV"/>
    <n v="433556"/>
    <d v="2012-05-09T00:00:00"/>
    <n v="14.31"/>
    <m/>
    <x v="155"/>
    <s v="AA"/>
    <s v="P"/>
    <s v="5850 - OFFICE EXPENSE"/>
    <x v="6"/>
    <s v="Water Service Corporation"/>
    <s v="CORP"/>
    <s v="CORP"/>
  </r>
  <r>
    <n v="102"/>
    <n v="102107"/>
    <x v="4"/>
    <m/>
    <s v="Sudduth, Donald E."/>
    <s v="PV"/>
    <n v="433737"/>
    <d v="2012-05-09T00:00:00"/>
    <n v="69.19"/>
    <m/>
    <x v="156"/>
    <s v="AA"/>
    <s v="P"/>
    <s v="6180 - TRAVEL EXPENSE"/>
    <x v="4"/>
    <s v="Water Service Corporation"/>
    <s v="CORP"/>
    <s v="CORP"/>
  </r>
  <r>
    <n v="102"/>
    <n v="102107"/>
    <x v="7"/>
    <m/>
    <s v="Sudduth, Donald E."/>
    <s v="PV"/>
    <n v="433737"/>
    <d v="2012-05-09T00:00:00"/>
    <n v="561.80999999999995"/>
    <m/>
    <x v="157"/>
    <s v="AA"/>
    <s v="P"/>
    <s v="6180 - TRAVEL EXPENSE"/>
    <x v="7"/>
    <s v="Water Service Corporation"/>
    <s v="CORP"/>
    <s v="CORP"/>
  </r>
  <r>
    <n v="102"/>
    <n v="102107"/>
    <x v="16"/>
    <m/>
    <s v="Sudduth, Donald E."/>
    <s v="PV"/>
    <n v="433737"/>
    <d v="2012-05-09T00:00:00"/>
    <n v="141.18"/>
    <m/>
    <x v="158"/>
    <s v="AA"/>
    <s v="P"/>
    <s v="5620 - EMPLOYEE BENEFITS"/>
    <x v="16"/>
    <s v="Water Service Corporation"/>
    <s v="CORP"/>
    <s v="CORP"/>
  </r>
  <r>
    <n v="102"/>
    <n v="102100"/>
    <x v="4"/>
    <m/>
    <s v="Durham, Rick J."/>
    <s v="PV"/>
    <n v="434900"/>
    <d v="2012-05-15T00:00:00"/>
    <n v="38.630000000000003"/>
    <m/>
    <x v="159"/>
    <s v="AA"/>
    <s v="P"/>
    <s v="6180 - TRAVEL EXPENSE"/>
    <x v="4"/>
    <s v="Water Service Corporation"/>
    <s v="CORP"/>
    <s v="CORP"/>
  </r>
  <r>
    <n v="102"/>
    <n v="102107"/>
    <x v="4"/>
    <m/>
    <s v="Stover, John R."/>
    <s v="PV"/>
    <n v="434901"/>
    <d v="2012-05-15T00:00:00"/>
    <n v="50.2"/>
    <m/>
    <x v="160"/>
    <s v="AA"/>
    <s v="P"/>
    <s v="6180 - TRAVEL EXPENSE"/>
    <x v="4"/>
    <s v="Water Service Corporation"/>
    <s v="CORP"/>
    <s v="CORP"/>
  </r>
  <r>
    <n v="102"/>
    <n v="102107"/>
    <x v="1"/>
    <m/>
    <s v="Stover, John R."/>
    <s v="PV"/>
    <n v="434901"/>
    <d v="2012-05-15T00:00:00"/>
    <n v="193.5"/>
    <m/>
    <x v="161"/>
    <s v="AA"/>
    <s v="P"/>
    <s v="6180 - TRAVEL EXPENSE"/>
    <x v="1"/>
    <s v="Water Service Corporation"/>
    <s v="CORP"/>
    <s v="CORP"/>
  </r>
  <r>
    <n v="102"/>
    <n v="102107"/>
    <x v="5"/>
    <m/>
    <s v="Stover, John R."/>
    <s v="PV"/>
    <n v="434901"/>
    <d v="2012-05-15T00:00:00"/>
    <n v="1479.73"/>
    <m/>
    <x v="162"/>
    <s v="AA"/>
    <s v="P"/>
    <s v="6180 - TRAVEL EXPENSE"/>
    <x v="5"/>
    <s v="Water Service Corporation"/>
    <s v="CORP"/>
    <s v="CORP"/>
  </r>
  <r>
    <n v="102"/>
    <n v="102107"/>
    <x v="7"/>
    <m/>
    <s v="Stover, John R."/>
    <s v="PV"/>
    <n v="434901"/>
    <d v="2012-05-15T00:00:00"/>
    <n v="207.18"/>
    <m/>
    <x v="163"/>
    <s v="AA"/>
    <s v="P"/>
    <s v="6180 - TRAVEL EXPENSE"/>
    <x v="7"/>
    <s v="Water Service Corporation"/>
    <s v="CORP"/>
    <s v="CORP"/>
  </r>
  <r>
    <n v="102"/>
    <n v="102107"/>
    <x v="8"/>
    <m/>
    <s v="Japczyk, James F."/>
    <s v="PV"/>
    <n v="437447"/>
    <d v="2012-05-24T00:00:00"/>
    <n v="124"/>
    <m/>
    <x v="149"/>
    <s v="AA"/>
    <s v="P"/>
    <s v="6180 - TRAVEL EXPENSE"/>
    <x v="8"/>
    <s v="Water Service Corporation"/>
    <s v="CORP"/>
    <s v="CORP"/>
  </r>
  <r>
    <n v="102"/>
    <n v="102107"/>
    <x v="4"/>
    <m/>
    <s v="Japczyk, James F."/>
    <s v="PV"/>
    <n v="437447"/>
    <d v="2012-05-24T00:00:00"/>
    <n v="6.29"/>
    <m/>
    <x v="164"/>
    <s v="AA"/>
    <s v="P"/>
    <s v="6180 - TRAVEL EXPENSE"/>
    <x v="4"/>
    <s v="Water Service Corporation"/>
    <s v="CORP"/>
    <s v="CORP"/>
  </r>
  <r>
    <n v="102"/>
    <n v="102107"/>
    <x v="1"/>
    <m/>
    <s v="Japczyk, James F."/>
    <s v="PV"/>
    <n v="437447"/>
    <d v="2012-05-24T00:00:00"/>
    <n v="30"/>
    <m/>
    <x v="32"/>
    <s v="AA"/>
    <s v="P"/>
    <s v="6180 - TRAVEL EXPENSE"/>
    <x v="1"/>
    <s v="Water Service Corporation"/>
    <s v="CORP"/>
    <s v="CORP"/>
  </r>
  <r>
    <n v="102"/>
    <n v="102103"/>
    <x v="6"/>
    <m/>
    <s v="Meyers, Nathan K"/>
    <s v="PV"/>
    <n v="438324"/>
    <d v="2012-05-30T00:00:00"/>
    <n v="51.17"/>
    <m/>
    <x v="165"/>
    <s v="AA"/>
    <s v="P"/>
    <s v="5850 - OFFICE EXPENSE"/>
    <x v="6"/>
    <s v="Water Service Corporation"/>
    <s v="CORP"/>
    <s v="CORP"/>
  </r>
  <r>
    <n v="102"/>
    <n v="102106"/>
    <x v="1"/>
    <m/>
    <s v="Silva, Lisa M."/>
    <s v="PV"/>
    <n v="438592"/>
    <d v="2012-05-31T00:00:00"/>
    <n v="56.61"/>
    <m/>
    <x v="100"/>
    <s v="AA"/>
    <s v="P"/>
    <s v="6180 - TRAVEL EXPENSE"/>
    <x v="1"/>
    <s v="Water Service Corporation"/>
    <s v="CORP"/>
    <s v="CORP"/>
  </r>
  <r>
    <n v="102"/>
    <n v="102106"/>
    <x v="4"/>
    <m/>
    <s v="Fragos, Marc"/>
    <s v="PV"/>
    <n v="438594"/>
    <d v="2012-05-31T00:00:00"/>
    <n v="335.63"/>
    <m/>
    <x v="166"/>
    <s v="AA"/>
    <s v="P"/>
    <s v="6180 - TRAVEL EXPENSE"/>
    <x v="4"/>
    <s v="Water Service Corporation"/>
    <s v="CORP"/>
    <s v="CORP"/>
  </r>
  <r>
    <n v="102"/>
    <n v="102106"/>
    <x v="1"/>
    <m/>
    <s v="Fragos, Marc"/>
    <s v="PV"/>
    <n v="438594"/>
    <d v="2012-05-31T00:00:00"/>
    <n v="465.18"/>
    <m/>
    <x v="167"/>
    <s v="AA"/>
    <s v="P"/>
    <s v="6180 - TRAVEL EXPENSE"/>
    <x v="1"/>
    <s v="Water Service Corporation"/>
    <s v="CORP"/>
    <s v="CORP"/>
  </r>
  <r>
    <n v="102"/>
    <n v="102106"/>
    <x v="5"/>
    <m/>
    <s v="Fragos, Marc"/>
    <s v="PV"/>
    <n v="438594"/>
    <d v="2012-05-31T00:00:00"/>
    <n v="877.2"/>
    <m/>
    <x v="168"/>
    <s v="AA"/>
    <s v="P"/>
    <s v="6180 - TRAVEL EXPENSE"/>
    <x v="5"/>
    <s v="Water Service Corporation"/>
    <s v="CORP"/>
    <s v="CORP"/>
  </r>
  <r>
    <n v="102"/>
    <n v="102106"/>
    <x v="7"/>
    <m/>
    <s v="Fragos, Marc"/>
    <s v="PV"/>
    <n v="438594"/>
    <d v="2012-05-31T00:00:00"/>
    <n v="368.03"/>
    <m/>
    <x v="169"/>
    <s v="AA"/>
    <s v="P"/>
    <s v="6180 - TRAVEL EXPENSE"/>
    <x v="7"/>
    <s v="Water Service Corporation"/>
    <s v="CORP"/>
    <s v="CORP"/>
  </r>
  <r>
    <n v="102"/>
    <n v="102104"/>
    <x v="2"/>
    <m/>
    <s v="Fragos, Marc"/>
    <s v="PV"/>
    <n v="438594"/>
    <d v="2012-05-31T00:00:00"/>
    <n v="140"/>
    <m/>
    <x v="115"/>
    <s v="AA"/>
    <s v="P"/>
    <s v="5925 - OFFICE UTILITIES/MAINTEN"/>
    <x v="2"/>
    <s v="Water Service Corporation"/>
    <s v="CORP"/>
    <s v="CORP"/>
  </r>
  <r>
    <n v="102"/>
    <n v="102106"/>
    <x v="3"/>
    <m/>
    <s v="Fragos, Marc"/>
    <s v="PV"/>
    <n v="438594"/>
    <d v="2012-05-31T00:00:00"/>
    <n v="14.01"/>
    <m/>
    <x v="170"/>
    <s v="AA"/>
    <s v="P"/>
    <s v="5850 - OFFICE EXPENSE"/>
    <x v="3"/>
    <s v="Water Service Corporation"/>
    <s v="CORP"/>
    <s v="CORP"/>
  </r>
  <r>
    <n v="102"/>
    <n v="102106"/>
    <x v="16"/>
    <m/>
    <s v="Fragos, Marc"/>
    <s v="PV"/>
    <n v="438594"/>
    <d v="2012-05-31T00:00:00"/>
    <n v="110.17"/>
    <m/>
    <x v="171"/>
    <s v="AA"/>
    <s v="P"/>
    <s v="5620 - EMPLOYEE BENEFITS"/>
    <x v="16"/>
    <s v="Water Service Corporation"/>
    <s v="CORP"/>
    <s v="CORP"/>
  </r>
  <r>
    <n v="102"/>
    <n v="102101"/>
    <x v="2"/>
    <m/>
    <s v="Kim, Christine"/>
    <s v="PV"/>
    <n v="438618"/>
    <d v="2012-05-31T00:00:00"/>
    <n v="96.1"/>
    <m/>
    <x v="172"/>
    <s v="AA"/>
    <s v="P"/>
    <s v="5925 - OFFICE UTILITIES/MAINTEN"/>
    <x v="2"/>
    <s v="Water Service Corporation"/>
    <s v="CORP"/>
    <s v="CORP"/>
  </r>
  <r>
    <n v="102"/>
    <n v="102104"/>
    <x v="2"/>
    <m/>
    <s v="Andrejko, James"/>
    <s v="PV"/>
    <n v="440040"/>
    <d v="2012-06-06T00:00:00"/>
    <n v="50"/>
    <m/>
    <x v="87"/>
    <s v="AA"/>
    <s v="P"/>
    <s v="5925 - OFFICE UTILITIES/MAINTEN"/>
    <x v="2"/>
    <s v="Water Service Corporation"/>
    <s v="CORP"/>
    <s v="CORP"/>
  </r>
  <r>
    <n v="102"/>
    <n v="102104"/>
    <x v="2"/>
    <m/>
    <s v="Lingeman, Samuel W."/>
    <s v="PV"/>
    <n v="440041"/>
    <d v="2012-06-06T00:00:00"/>
    <n v="79.989999999999995"/>
    <m/>
    <x v="7"/>
    <s v="AA"/>
    <s v="P"/>
    <s v="5925 - OFFICE UTILITIES/MAINTEN"/>
    <x v="2"/>
    <s v="Water Service Corporation"/>
    <s v="CORP"/>
    <s v="CORP"/>
  </r>
  <r>
    <n v="102"/>
    <n v="102104"/>
    <x v="2"/>
    <m/>
    <s v="Ostler, Tom G."/>
    <s v="PV"/>
    <n v="440045"/>
    <d v="2012-06-06T00:00:00"/>
    <n v="119.98"/>
    <m/>
    <x v="173"/>
    <s v="AA"/>
    <s v="P"/>
    <s v="5925 - OFFICE UTILITIES/MAINTEN"/>
    <x v="2"/>
    <s v="Water Service Corporation"/>
    <s v="CORP"/>
    <s v="CORP"/>
  </r>
  <r>
    <n v="102"/>
    <n v="102107"/>
    <x v="4"/>
    <m/>
    <s v="Hoy, John P."/>
    <s v="PV"/>
    <n v="440047"/>
    <d v="2012-06-06T00:00:00"/>
    <n v="78.53"/>
    <m/>
    <x v="174"/>
    <s v="AA"/>
    <s v="P"/>
    <s v="6180 - TRAVEL EXPENSE"/>
    <x v="4"/>
    <s v="Water Service Corporation"/>
    <s v="CORP"/>
    <s v="CORP"/>
  </r>
  <r>
    <n v="102"/>
    <n v="102107"/>
    <x v="5"/>
    <m/>
    <s v="Hoy, John P."/>
    <s v="PV"/>
    <n v="440047"/>
    <d v="2012-06-06T00:00:00"/>
    <n v="214.8"/>
    <m/>
    <x v="47"/>
    <s v="AA"/>
    <s v="P"/>
    <s v="6180 - TRAVEL EXPENSE"/>
    <x v="5"/>
    <s v="Water Service Corporation"/>
    <s v="CORP"/>
    <s v="CORP"/>
  </r>
  <r>
    <n v="102"/>
    <n v="102107"/>
    <x v="2"/>
    <m/>
    <s v="Hoy, John P."/>
    <s v="PV"/>
    <n v="440047"/>
    <d v="2012-06-06T00:00:00"/>
    <n v="5"/>
    <m/>
    <x v="124"/>
    <s v="AA"/>
    <s v="P"/>
    <s v="5925 - OFFICE UTILITIES/MAINTEN"/>
    <x v="2"/>
    <s v="Water Service Corporation"/>
    <s v="CORP"/>
    <s v="CORP"/>
  </r>
  <r>
    <n v="102"/>
    <n v="102107"/>
    <x v="4"/>
    <m/>
    <s v="Hoy, John P."/>
    <s v="PV"/>
    <n v="440049"/>
    <d v="2012-06-06T00:00:00"/>
    <n v="102.75"/>
    <m/>
    <x v="175"/>
    <s v="AA"/>
    <s v="P"/>
    <s v="6180 - TRAVEL EXPENSE"/>
    <x v="4"/>
    <s v="Water Service Corporation"/>
    <s v="CORP"/>
    <s v="CORP"/>
  </r>
  <r>
    <n v="102"/>
    <n v="102107"/>
    <x v="1"/>
    <m/>
    <s v="Hoy, John P."/>
    <s v="PV"/>
    <n v="440049"/>
    <d v="2012-06-06T00:00:00"/>
    <n v="90.25"/>
    <m/>
    <x v="176"/>
    <s v="AA"/>
    <s v="P"/>
    <s v="6180 - TRAVEL EXPENSE"/>
    <x v="1"/>
    <s v="Water Service Corporation"/>
    <s v="CORP"/>
    <s v="CORP"/>
  </r>
  <r>
    <n v="102"/>
    <n v="102107"/>
    <x v="5"/>
    <m/>
    <s v="Hoy, John P."/>
    <s v="PV"/>
    <n v="440049"/>
    <d v="2012-06-06T00:00:00"/>
    <n v="468.6"/>
    <m/>
    <x v="177"/>
    <s v="AA"/>
    <s v="P"/>
    <s v="6180 - TRAVEL EXPENSE"/>
    <x v="5"/>
    <s v="Water Service Corporation"/>
    <s v="CORP"/>
    <s v="CORP"/>
  </r>
  <r>
    <n v="102"/>
    <n v="102107"/>
    <x v="7"/>
    <m/>
    <s v="Hoy, John P."/>
    <s v="PV"/>
    <n v="440049"/>
    <d v="2012-06-06T00:00:00"/>
    <n v="679.74"/>
    <m/>
    <x v="96"/>
    <s v="AA"/>
    <s v="P"/>
    <s v="6180 - TRAVEL EXPENSE"/>
    <x v="7"/>
    <s v="Water Service Corporation"/>
    <s v="CORP"/>
    <s v="CORP"/>
  </r>
  <r>
    <n v="102"/>
    <n v="102107"/>
    <x v="8"/>
    <m/>
    <s v="Hoy, John P."/>
    <s v="PV"/>
    <n v="440050"/>
    <d v="2012-06-06T00:00:00"/>
    <n v="67.5"/>
    <m/>
    <x v="178"/>
    <s v="AA"/>
    <s v="P"/>
    <s v="6180 - TRAVEL EXPENSE"/>
    <x v="8"/>
    <s v="Water Service Corporation"/>
    <s v="CORP"/>
    <s v="CORP"/>
  </r>
  <r>
    <n v="102"/>
    <n v="102107"/>
    <x v="4"/>
    <m/>
    <s v="Hoy, John P."/>
    <s v="PV"/>
    <n v="440050"/>
    <d v="2012-06-06T00:00:00"/>
    <n v="19.27"/>
    <m/>
    <x v="179"/>
    <s v="AA"/>
    <s v="P"/>
    <s v="6180 - TRAVEL EXPENSE"/>
    <x v="4"/>
    <s v="Water Service Corporation"/>
    <s v="CORP"/>
    <s v="CORP"/>
  </r>
  <r>
    <n v="102"/>
    <n v="102107"/>
    <x v="1"/>
    <m/>
    <s v="Hoy, John P."/>
    <s v="PV"/>
    <n v="440050"/>
    <d v="2012-06-06T00:00:00"/>
    <n v="73"/>
    <m/>
    <x v="180"/>
    <s v="AA"/>
    <s v="P"/>
    <s v="6180 - TRAVEL EXPENSE"/>
    <x v="1"/>
    <s v="Water Service Corporation"/>
    <s v="CORP"/>
    <s v="CORP"/>
  </r>
  <r>
    <n v="102"/>
    <n v="102107"/>
    <x v="5"/>
    <m/>
    <s v="Hoy, John P."/>
    <s v="PV"/>
    <n v="440050"/>
    <d v="2012-06-06T00:00:00"/>
    <n v="477.7"/>
    <m/>
    <x v="181"/>
    <s v="AA"/>
    <s v="P"/>
    <s v="6180 - TRAVEL EXPENSE"/>
    <x v="5"/>
    <s v="Water Service Corporation"/>
    <s v="CORP"/>
    <s v="CORP"/>
  </r>
  <r>
    <n v="102"/>
    <n v="102107"/>
    <x v="7"/>
    <m/>
    <s v="Hoy, John P."/>
    <s v="PV"/>
    <n v="440050"/>
    <d v="2012-06-06T00:00:00"/>
    <n v="635.6"/>
    <m/>
    <x v="182"/>
    <s v="AA"/>
    <s v="P"/>
    <s v="6180 - TRAVEL EXPENSE"/>
    <x v="7"/>
    <s v="Water Service Corporation"/>
    <s v="CORP"/>
    <s v="CORP"/>
  </r>
  <r>
    <n v="102"/>
    <n v="102107"/>
    <x v="8"/>
    <m/>
    <s v="Hoy, John P."/>
    <s v="PV"/>
    <n v="440060"/>
    <d v="2012-06-06T00:00:00"/>
    <n v="30"/>
    <m/>
    <x v="32"/>
    <s v="AA"/>
    <s v="P"/>
    <s v="6180 - TRAVEL EXPENSE"/>
    <x v="8"/>
    <s v="Water Service Corporation"/>
    <s v="CORP"/>
    <s v="CORP"/>
  </r>
  <r>
    <n v="102"/>
    <n v="102107"/>
    <x v="4"/>
    <m/>
    <s v="Hoy, John P."/>
    <s v="PV"/>
    <n v="440060"/>
    <d v="2012-06-06T00:00:00"/>
    <n v="30.74"/>
    <m/>
    <x v="183"/>
    <s v="AA"/>
    <s v="P"/>
    <s v="6180 - TRAVEL EXPENSE"/>
    <x v="4"/>
    <s v="Water Service Corporation"/>
    <s v="CORP"/>
    <s v="CORP"/>
  </r>
  <r>
    <n v="102"/>
    <n v="102107"/>
    <x v="1"/>
    <m/>
    <s v="Hoy, John P."/>
    <s v="PV"/>
    <n v="440060"/>
    <d v="2012-06-06T00:00:00"/>
    <n v="68"/>
    <m/>
    <x v="88"/>
    <s v="AA"/>
    <s v="P"/>
    <s v="6180 - TRAVEL EXPENSE"/>
    <x v="1"/>
    <s v="Water Service Corporation"/>
    <s v="CORP"/>
    <s v="CORP"/>
  </r>
  <r>
    <n v="102"/>
    <n v="102107"/>
    <x v="5"/>
    <m/>
    <s v="Hoy, John P."/>
    <s v="PV"/>
    <n v="440060"/>
    <d v="2012-06-06T00:00:00"/>
    <n v="327.60000000000002"/>
    <m/>
    <x v="76"/>
    <s v="AA"/>
    <s v="P"/>
    <s v="6180 - TRAVEL EXPENSE"/>
    <x v="5"/>
    <s v="Water Service Corporation"/>
    <s v="CORP"/>
    <s v="CORP"/>
  </r>
  <r>
    <n v="102"/>
    <n v="102106"/>
    <x v="10"/>
    <m/>
    <s v="Nunez, Jose Guillermo"/>
    <s v="PV"/>
    <n v="441018"/>
    <d v="2012-06-11T00:00:00"/>
    <n v="32"/>
    <m/>
    <x v="184"/>
    <s v="AA"/>
    <s v="P"/>
    <s v="5730 - IT DEPARTMENT"/>
    <x v="10"/>
    <s v="Water Service Corporation"/>
    <s v="CORP"/>
    <s v="CORP"/>
  </r>
  <r>
    <n v="102"/>
    <n v="102106"/>
    <x v="4"/>
    <m/>
    <s v="Self, Rose D."/>
    <s v="PV"/>
    <n v="442245"/>
    <d v="2012-06-14T00:00:00"/>
    <n v="178.86"/>
    <m/>
    <x v="185"/>
    <s v="AA"/>
    <s v="P"/>
    <s v="6180 - TRAVEL EXPENSE"/>
    <x v="4"/>
    <s v="Water Service Corporation"/>
    <s v="CORP"/>
    <s v="CORP"/>
  </r>
  <r>
    <n v="102"/>
    <n v="102106"/>
    <x v="5"/>
    <m/>
    <s v="Self, Rose D."/>
    <s v="PV"/>
    <n v="442245"/>
    <d v="2012-06-14T00:00:00"/>
    <n v="313.39999999999998"/>
    <m/>
    <x v="186"/>
    <s v="AA"/>
    <s v="P"/>
    <s v="6180 - TRAVEL EXPENSE"/>
    <x v="5"/>
    <s v="Water Service Corporation"/>
    <s v="CORP"/>
    <s v="CORP"/>
  </r>
  <r>
    <n v="102"/>
    <n v="102106"/>
    <x v="11"/>
    <m/>
    <s v="Self, Rose D."/>
    <s v="PV"/>
    <n v="442245"/>
    <d v="2012-06-14T00:00:00"/>
    <n v="25"/>
    <m/>
    <x v="33"/>
    <s v="AA"/>
    <s v="P"/>
    <s v="5850 - OFFICE EXPENSE"/>
    <x v="11"/>
    <s v="Water Service Corporation"/>
    <s v="CORP"/>
    <s v="CORP"/>
  </r>
  <r>
    <n v="102"/>
    <n v="102103"/>
    <x v="6"/>
    <m/>
    <s v="Federico, Antoinette"/>
    <s v="PV"/>
    <n v="443592"/>
    <d v="2012-06-20T00:00:00"/>
    <n v="22.97"/>
    <m/>
    <x v="187"/>
    <s v="AA"/>
    <s v="P"/>
    <s v="5850 - OFFICE EXPENSE"/>
    <x v="6"/>
    <s v="Water Service Corporation"/>
    <s v="CORP"/>
    <s v="CORP"/>
  </r>
  <r>
    <n v="102"/>
    <n v="102103"/>
    <x v="6"/>
    <m/>
    <s v="Luppino, Phyllis A."/>
    <s v="PV"/>
    <n v="443593"/>
    <d v="2012-06-20T00:00:00"/>
    <n v="16"/>
    <m/>
    <x v="188"/>
    <s v="AA"/>
    <s v="P"/>
    <s v="5850 - OFFICE EXPENSE"/>
    <x v="6"/>
    <s v="Water Service Corporation"/>
    <s v="CORP"/>
    <s v="CORP"/>
  </r>
  <r>
    <n v="102"/>
    <n v="102103"/>
    <x v="6"/>
    <m/>
    <s v="Meyers, Nathan K"/>
    <s v="PV"/>
    <n v="443909"/>
    <d v="2012-06-21T00:00:00"/>
    <n v="16.09"/>
    <m/>
    <x v="189"/>
    <s v="AA"/>
    <s v="P"/>
    <s v="5850 - OFFICE EXPENSE"/>
    <x v="6"/>
    <s v="Water Service Corporation"/>
    <s v="CORP"/>
    <s v="CORP"/>
  </r>
  <r>
    <n v="102"/>
    <n v="102103"/>
    <x v="9"/>
    <m/>
    <s v="Meyers, Nathan K"/>
    <s v="PV"/>
    <n v="443909"/>
    <d v="2012-06-21T00:00:00"/>
    <n v="90"/>
    <m/>
    <x v="190"/>
    <s v="AA"/>
    <s v="P"/>
    <s v="5780 - MISCELLANEOUS EXPENSE"/>
    <x v="9"/>
    <s v="Water Service Corporation"/>
    <s v="CORP"/>
    <s v="CORP"/>
  </r>
  <r>
    <n v="102"/>
    <n v="102103"/>
    <x v="6"/>
    <m/>
    <s v="Guttormsen, Robert A"/>
    <s v="PV"/>
    <n v="443910"/>
    <d v="2012-06-21T00:00:00"/>
    <n v="35.869999999999997"/>
    <m/>
    <x v="191"/>
    <s v="AA"/>
    <s v="P"/>
    <s v="5850 - OFFICE EXPENSE"/>
    <x v="6"/>
    <s v="Water Service Corporation"/>
    <s v="CORP"/>
    <s v="CORP"/>
  </r>
  <r>
    <n v="102"/>
    <n v="102106"/>
    <x v="1"/>
    <m/>
    <s v="Silva, Lisa M."/>
    <s v="PV"/>
    <n v="444586"/>
    <d v="2012-06-20T00:00:00"/>
    <n v="76.86"/>
    <m/>
    <x v="192"/>
    <s v="AA"/>
    <s v="P"/>
    <s v="6180 - TRAVEL EXPENSE"/>
    <x v="1"/>
    <s v="Water Service Corporation"/>
    <s v="CORP"/>
    <s v="CORP"/>
  </r>
  <r>
    <n v="102"/>
    <n v="102106"/>
    <x v="1"/>
    <m/>
    <s v="Silva, Lisa M."/>
    <s v="PV"/>
    <n v="444586"/>
    <d v="2012-06-20T00:00:00"/>
    <n v="7.77"/>
    <m/>
    <x v="193"/>
    <s v="AA"/>
    <s v="P"/>
    <s v="6180 - TRAVEL EXPENSE"/>
    <x v="1"/>
    <s v="Water Service Corporation"/>
    <s v="CORP"/>
    <s v="CORP"/>
  </r>
  <r>
    <n v="102"/>
    <n v="102112"/>
    <x v="8"/>
    <m/>
    <s v="Sowell, George W."/>
    <s v="PV"/>
    <n v="444591"/>
    <d v="2012-06-26T00:00:00"/>
    <n v="2"/>
    <m/>
    <x v="194"/>
    <s v="AA"/>
    <s v="P"/>
    <s v="6180 - TRAVEL EXPENSE"/>
    <x v="8"/>
    <s v="Water Service Corporation"/>
    <s v="CORP"/>
    <s v="CORP"/>
  </r>
  <r>
    <n v="102"/>
    <n v="102112"/>
    <x v="4"/>
    <m/>
    <s v="Sowell, George W."/>
    <s v="PV"/>
    <n v="444591"/>
    <d v="2012-06-26T00:00:00"/>
    <n v="140.81"/>
    <m/>
    <x v="195"/>
    <s v="AA"/>
    <s v="P"/>
    <s v="6180 - TRAVEL EXPENSE"/>
    <x v="4"/>
    <s v="Water Service Corporation"/>
    <s v="CORP"/>
    <s v="CORP"/>
  </r>
  <r>
    <n v="102"/>
    <n v="102112"/>
    <x v="5"/>
    <m/>
    <s v="Sowell, George W."/>
    <s v="PV"/>
    <n v="444591"/>
    <d v="2012-06-26T00:00:00"/>
    <n v="340.4"/>
    <m/>
    <x v="196"/>
    <s v="AA"/>
    <s v="P"/>
    <s v="6180 - TRAVEL EXPENSE"/>
    <x v="5"/>
    <s v="Water Service Corporation"/>
    <s v="CORP"/>
    <s v="CORP"/>
  </r>
  <r>
    <n v="102"/>
    <n v="102112"/>
    <x v="7"/>
    <m/>
    <s v="Sowell, George W."/>
    <s v="PV"/>
    <n v="444591"/>
    <d v="2012-06-26T00:00:00"/>
    <n v="247.42"/>
    <m/>
    <x v="197"/>
    <s v="AA"/>
    <s v="P"/>
    <s v="6180 - TRAVEL EXPENSE"/>
    <x v="7"/>
    <s v="Water Service Corporation"/>
    <s v="CORP"/>
    <s v="CORP"/>
  </r>
  <r>
    <n v="102"/>
    <n v="102112"/>
    <x v="8"/>
    <m/>
    <s v="Sowell, George W."/>
    <s v="PV"/>
    <n v="444593"/>
    <d v="2012-06-26T00:00:00"/>
    <n v="142.44999999999999"/>
    <m/>
    <x v="198"/>
    <s v="AA"/>
    <s v="P"/>
    <s v="6180 - TRAVEL EXPENSE"/>
    <x v="8"/>
    <s v="Water Service Corporation"/>
    <s v="CORP"/>
    <s v="CORP"/>
  </r>
  <r>
    <n v="102"/>
    <n v="102112"/>
    <x v="1"/>
    <m/>
    <s v="Sowell, George W."/>
    <s v="PV"/>
    <n v="444593"/>
    <d v="2012-06-26T00:00:00"/>
    <n v="430.56"/>
    <m/>
    <x v="199"/>
    <s v="AA"/>
    <s v="P"/>
    <s v="6180 - TRAVEL EXPENSE"/>
    <x v="1"/>
    <s v="Water Service Corporation"/>
    <s v="CORP"/>
    <s v="CORP"/>
  </r>
  <r>
    <n v="102"/>
    <n v="102112"/>
    <x v="4"/>
    <m/>
    <s v="Sowell, George W."/>
    <s v="PV"/>
    <n v="444594"/>
    <d v="2012-06-26T00:00:00"/>
    <n v="25.85"/>
    <m/>
    <x v="200"/>
    <s v="AA"/>
    <s v="P"/>
    <s v="6180 - TRAVEL EXPENSE"/>
    <x v="4"/>
    <s v="Water Service Corporation"/>
    <s v="CORP"/>
    <s v="CORP"/>
  </r>
  <r>
    <n v="102"/>
    <n v="102112"/>
    <x v="1"/>
    <m/>
    <s v="Sowell, George W."/>
    <s v="PV"/>
    <n v="444594"/>
    <d v="2012-06-26T00:00:00"/>
    <n v="299.7"/>
    <m/>
    <x v="201"/>
    <s v="AA"/>
    <s v="P"/>
    <s v="6180 - TRAVEL EXPENSE"/>
    <x v="1"/>
    <s v="Water Service Corporation"/>
    <s v="CORP"/>
    <s v="CORP"/>
  </r>
  <r>
    <n v="102"/>
    <n v="102112"/>
    <x v="8"/>
    <m/>
    <s v="Sowell, George W."/>
    <s v="PV"/>
    <n v="444595"/>
    <d v="2012-06-26T00:00:00"/>
    <n v="44.85"/>
    <m/>
    <x v="202"/>
    <s v="AA"/>
    <s v="P"/>
    <s v="6180 - TRAVEL EXPENSE"/>
    <x v="8"/>
    <s v="Water Service Corporation"/>
    <s v="CORP"/>
    <s v="CORP"/>
  </r>
  <r>
    <n v="102"/>
    <n v="102112"/>
    <x v="4"/>
    <m/>
    <s v="Sowell, George W."/>
    <s v="PV"/>
    <n v="444595"/>
    <d v="2012-06-26T00:00:00"/>
    <n v="35.979999999999997"/>
    <m/>
    <x v="203"/>
    <s v="AA"/>
    <s v="P"/>
    <s v="6180 - TRAVEL EXPENSE"/>
    <x v="4"/>
    <s v="Water Service Corporation"/>
    <s v="CORP"/>
    <s v="CORP"/>
  </r>
  <r>
    <n v="102"/>
    <n v="102112"/>
    <x v="1"/>
    <m/>
    <s v="Sowell, George W."/>
    <s v="PV"/>
    <n v="444595"/>
    <d v="2012-06-26T00:00:00"/>
    <n v="355.11"/>
    <m/>
    <x v="204"/>
    <s v="AA"/>
    <s v="P"/>
    <s v="6180 - TRAVEL EXPENSE"/>
    <x v="1"/>
    <s v="Water Service Corporation"/>
    <s v="CORP"/>
    <s v="CORP"/>
  </r>
  <r>
    <n v="102"/>
    <n v="102112"/>
    <x v="5"/>
    <m/>
    <s v="Sowell, George W."/>
    <s v="PV"/>
    <n v="444595"/>
    <d v="2012-06-26T00:00:00"/>
    <n v="249.6"/>
    <m/>
    <x v="205"/>
    <s v="AA"/>
    <s v="P"/>
    <s v="6180 - TRAVEL EXPENSE"/>
    <x v="5"/>
    <s v="Water Service Corporation"/>
    <s v="CORP"/>
    <s v="CORP"/>
  </r>
  <r>
    <n v="102"/>
    <n v="102112"/>
    <x v="7"/>
    <m/>
    <s v="Sowell, George W."/>
    <s v="PV"/>
    <n v="444595"/>
    <d v="2012-06-26T00:00:00"/>
    <n v="221.79"/>
    <m/>
    <x v="206"/>
    <s v="AA"/>
    <s v="P"/>
    <s v="6180 - TRAVEL EXPENSE"/>
    <x v="7"/>
    <s v="Water Service Corporation"/>
    <s v="CORP"/>
    <s v="CORP"/>
  </r>
  <r>
    <n v="102"/>
    <n v="102112"/>
    <x v="8"/>
    <m/>
    <s v="Sowell, George W."/>
    <s v="PV"/>
    <n v="444597"/>
    <d v="2012-06-26T00:00:00"/>
    <n v="64.75"/>
    <m/>
    <x v="207"/>
    <s v="AA"/>
    <s v="P"/>
    <s v="6180 - TRAVEL EXPENSE"/>
    <x v="8"/>
    <s v="Water Service Corporation"/>
    <s v="CORP"/>
    <s v="CORP"/>
  </r>
  <r>
    <n v="102"/>
    <n v="102112"/>
    <x v="4"/>
    <m/>
    <s v="Sowell, George W."/>
    <s v="PV"/>
    <n v="444597"/>
    <d v="2012-06-26T00:00:00"/>
    <n v="206.82"/>
    <m/>
    <x v="208"/>
    <s v="AA"/>
    <s v="P"/>
    <s v="6180 - TRAVEL EXPENSE"/>
    <x v="4"/>
    <s v="Water Service Corporation"/>
    <s v="CORP"/>
    <s v="CORP"/>
  </r>
  <r>
    <n v="102"/>
    <n v="102112"/>
    <x v="1"/>
    <m/>
    <s v="Sowell, George W."/>
    <s v="PV"/>
    <n v="444597"/>
    <d v="2012-06-26T00:00:00"/>
    <n v="427.67"/>
    <m/>
    <x v="209"/>
    <s v="AA"/>
    <s v="P"/>
    <s v="6180 - TRAVEL EXPENSE"/>
    <x v="1"/>
    <s v="Water Service Corporation"/>
    <s v="CORP"/>
    <s v="CORP"/>
  </r>
  <r>
    <n v="102"/>
    <n v="102112"/>
    <x v="5"/>
    <m/>
    <s v="Sowell, George W."/>
    <s v="PV"/>
    <n v="444597"/>
    <d v="2012-06-26T00:00:00"/>
    <n v="496.23"/>
    <m/>
    <x v="210"/>
    <s v="AA"/>
    <s v="P"/>
    <s v="6180 - TRAVEL EXPENSE"/>
    <x v="5"/>
    <s v="Water Service Corporation"/>
    <s v="CORP"/>
    <s v="CORP"/>
  </r>
  <r>
    <n v="102"/>
    <n v="102112"/>
    <x v="7"/>
    <m/>
    <s v="Sowell, George W."/>
    <s v="PV"/>
    <n v="444597"/>
    <d v="2012-06-26T00:00:00"/>
    <n v="223.96"/>
    <m/>
    <x v="211"/>
    <s v="AA"/>
    <s v="P"/>
    <s v="6180 - TRAVEL EXPENSE"/>
    <x v="7"/>
    <s v="Water Service Corporation"/>
    <s v="CORP"/>
    <s v="CORP"/>
  </r>
  <r>
    <n v="102"/>
    <n v="102107"/>
    <x v="4"/>
    <m/>
    <s v="Madison, Charles P."/>
    <s v="PV"/>
    <n v="445806"/>
    <d v="2012-06-29T00:00:00"/>
    <n v="94.92"/>
    <m/>
    <x v="212"/>
    <s v="AA"/>
    <s v="P"/>
    <s v="6180 - TRAVEL EXPENSE"/>
    <x v="4"/>
    <s v="Water Service Corporation"/>
    <s v="CORP"/>
    <s v="CORP"/>
  </r>
  <r>
    <n v="102"/>
    <n v="102103"/>
    <x v="6"/>
    <m/>
    <s v="Kulov, Michael B"/>
    <s v="PV"/>
    <n v="445929"/>
    <d v="2012-07-02T00:00:00"/>
    <n v="16.87"/>
    <m/>
    <x v="213"/>
    <s v="AA"/>
    <s v="P"/>
    <s v="5850 - OFFICE EXPENSE"/>
    <x v="6"/>
    <s v="Water Service Corporation"/>
    <s v="CORP"/>
    <s v="CORP"/>
  </r>
  <r>
    <n v="102"/>
    <n v="102107"/>
    <x v="8"/>
    <m/>
    <s v="Sudduth, Donald E."/>
    <s v="PV"/>
    <n v="446868"/>
    <d v="2012-07-05T00:00:00"/>
    <n v="25"/>
    <m/>
    <x v="33"/>
    <s v="AA"/>
    <s v="P"/>
    <s v="6180 - TRAVEL EXPENSE"/>
    <x v="8"/>
    <s v="Water Service Corporation"/>
    <s v="CORP"/>
    <s v="CORP"/>
  </r>
  <r>
    <n v="102"/>
    <n v="102106"/>
    <x v="8"/>
    <m/>
    <s v="Sudduth, Donald E."/>
    <s v="PV"/>
    <n v="446868"/>
    <d v="2012-07-05T00:00:00"/>
    <n v="10"/>
    <m/>
    <x v="143"/>
    <s v="AA"/>
    <s v="P"/>
    <s v="6180 - TRAVEL EXPENSE"/>
    <x v="8"/>
    <s v="Water Service Corporation"/>
    <s v="CORP"/>
    <s v="CORP"/>
  </r>
  <r>
    <n v="102"/>
    <n v="102107"/>
    <x v="4"/>
    <m/>
    <s v="Sudduth, Donald E."/>
    <s v="PV"/>
    <n v="446868"/>
    <d v="2012-07-05T00:00:00"/>
    <n v="146.09"/>
    <m/>
    <x v="214"/>
    <s v="AA"/>
    <s v="P"/>
    <s v="6180 - TRAVEL EXPENSE"/>
    <x v="4"/>
    <s v="Water Service Corporation"/>
    <s v="CORP"/>
    <s v="CORP"/>
  </r>
  <r>
    <n v="102"/>
    <n v="102106"/>
    <x v="4"/>
    <m/>
    <s v="Sudduth, Donald E."/>
    <s v="PV"/>
    <n v="446868"/>
    <d v="2012-07-05T00:00:00"/>
    <n v="349.95"/>
    <m/>
    <x v="215"/>
    <s v="AA"/>
    <s v="P"/>
    <s v="6180 - TRAVEL EXPENSE"/>
    <x v="4"/>
    <s v="Water Service Corporation"/>
    <s v="CORP"/>
    <s v="CORP"/>
  </r>
  <r>
    <n v="102"/>
    <n v="102104"/>
    <x v="4"/>
    <m/>
    <s v="Sudduth, Donald E."/>
    <s v="PV"/>
    <n v="446868"/>
    <d v="2012-07-05T00:00:00"/>
    <n v="114.16"/>
    <m/>
    <x v="216"/>
    <s v="AA"/>
    <s v="P"/>
    <s v="6180 - TRAVEL EXPENSE"/>
    <x v="4"/>
    <s v="Water Service Corporation"/>
    <s v="CORP"/>
    <s v="CORP"/>
  </r>
  <r>
    <n v="102"/>
    <n v="102107"/>
    <x v="5"/>
    <m/>
    <s v="Sudduth, Donald E."/>
    <s v="PV"/>
    <n v="446868"/>
    <d v="2012-07-05T00:00:00"/>
    <n v="556.6"/>
    <m/>
    <x v="217"/>
    <s v="AA"/>
    <s v="P"/>
    <s v="6180 - TRAVEL EXPENSE"/>
    <x v="5"/>
    <s v="Water Service Corporation"/>
    <s v="CORP"/>
    <s v="CORP"/>
  </r>
  <r>
    <n v="102"/>
    <n v="102104"/>
    <x v="2"/>
    <m/>
    <s v="Lingeman, Samuel W."/>
    <s v="PV"/>
    <n v="446870"/>
    <d v="2012-07-05T00:00:00"/>
    <n v="79.989999999999995"/>
    <m/>
    <x v="7"/>
    <s v="AA"/>
    <s v="P"/>
    <s v="5925 - OFFICE UTILITIES/MAINTEN"/>
    <x v="2"/>
    <s v="Water Service Corporation"/>
    <s v="CORP"/>
    <s v="CORP"/>
  </r>
  <r>
    <n v="102"/>
    <n v="102106"/>
    <x v="1"/>
    <m/>
    <s v="Tackett, Samantha R."/>
    <s v="PV"/>
    <n v="446871"/>
    <d v="2012-07-05T00:00:00"/>
    <n v="72.150000000000006"/>
    <m/>
    <x v="218"/>
    <s v="AA"/>
    <s v="P"/>
    <s v="6180 - TRAVEL EXPENSE"/>
    <x v="1"/>
    <s v="Water Service Corporation"/>
    <s v="CORP"/>
    <s v="CORP"/>
  </r>
  <r>
    <n v="102"/>
    <n v="102106"/>
    <x v="1"/>
    <m/>
    <s v="Silva, Lisa M."/>
    <s v="PV"/>
    <n v="446881"/>
    <d v="2012-07-05T00:00:00"/>
    <n v="39.96"/>
    <m/>
    <x v="219"/>
    <s v="AA"/>
    <s v="P"/>
    <s v="6180 - TRAVEL EXPENSE"/>
    <x v="1"/>
    <s v="Water Service Corporation"/>
    <s v="CORP"/>
    <s v="CORP"/>
  </r>
  <r>
    <n v="102"/>
    <n v="102107"/>
    <x v="0"/>
    <m/>
    <s v="Sparrow, Lisa A."/>
    <s v="PV"/>
    <n v="447615"/>
    <d v="2012-07-10T00:00:00"/>
    <n v="11.1"/>
    <m/>
    <x v="220"/>
    <s v="AA"/>
    <s v="P"/>
    <s v="6180 - TRAVEL EXPENSE"/>
    <x v="0"/>
    <s v="Water Service Corporation"/>
    <s v="CORP"/>
    <s v="CORP"/>
  </r>
  <r>
    <n v="102"/>
    <n v="102107"/>
    <x v="5"/>
    <m/>
    <s v="Sparrow, Lisa A."/>
    <s v="PV"/>
    <n v="447615"/>
    <d v="2012-07-10T00:00:00"/>
    <n v="1359.01"/>
    <m/>
    <x v="221"/>
    <s v="AA"/>
    <s v="P"/>
    <s v="6180 - TRAVEL EXPENSE"/>
    <x v="5"/>
    <s v="Water Service Corporation"/>
    <s v="CORP"/>
    <s v="CORP"/>
  </r>
  <r>
    <n v="102"/>
    <n v="102107"/>
    <x v="2"/>
    <m/>
    <s v="Sparrow, Lisa A."/>
    <s v="PV"/>
    <n v="447615"/>
    <d v="2012-07-10T00:00:00"/>
    <n v="581.88"/>
    <m/>
    <x v="222"/>
    <s v="AA"/>
    <s v="P"/>
    <s v="5925 - OFFICE UTILITIES/MAINTEN"/>
    <x v="2"/>
    <s v="Water Service Corporation"/>
    <s v="CORP"/>
    <s v="CORP"/>
  </r>
  <r>
    <n v="102"/>
    <n v="102107"/>
    <x v="15"/>
    <m/>
    <s v="Sparrow, Lisa A."/>
    <s v="PV"/>
    <n v="447615"/>
    <d v="2012-07-10T00:00:00"/>
    <n v="125.62"/>
    <m/>
    <x v="223"/>
    <s v="AA"/>
    <s v="P"/>
    <s v="5780 - MISCELLANEOUS EXPENSE"/>
    <x v="15"/>
    <s v="Water Service Corporation"/>
    <s v="CORP"/>
    <s v="CORP"/>
  </r>
  <r>
    <n v="102"/>
    <n v="102102"/>
    <x v="2"/>
    <m/>
    <s v="Lubertozzi, Steven M."/>
    <s v="PV"/>
    <n v="447632"/>
    <d v="2012-07-10T00:00:00"/>
    <n v="274.37"/>
    <m/>
    <x v="224"/>
    <s v="AA"/>
    <s v="P"/>
    <s v="5925 - OFFICE UTILITIES/MAINTEN"/>
    <x v="2"/>
    <s v="Water Service Corporation"/>
    <s v="CORP"/>
    <s v="CORP"/>
  </r>
  <r>
    <n v="102"/>
    <n v="102104"/>
    <x v="2"/>
    <m/>
    <s v="Andrejko, James"/>
    <s v="PV"/>
    <n v="447949"/>
    <d v="2012-07-11T00:00:00"/>
    <n v="50"/>
    <m/>
    <x v="87"/>
    <s v="AA"/>
    <s v="P"/>
    <s v="5925 - OFFICE UTILITIES/MAINTEN"/>
    <x v="2"/>
    <s v="Water Service Corporation"/>
    <s v="CORP"/>
    <s v="CORP"/>
  </r>
  <r>
    <n v="102"/>
    <n v="102106"/>
    <x v="4"/>
    <m/>
    <s v="Fragos, Marc"/>
    <s v="PV"/>
    <n v="447999"/>
    <d v="2012-07-11T00:00:00"/>
    <n v="29.32"/>
    <m/>
    <x v="225"/>
    <s v="AA"/>
    <s v="P"/>
    <s v="6180 - TRAVEL EXPENSE"/>
    <x v="4"/>
    <s v="Water Service Corporation"/>
    <s v="CORP"/>
    <s v="CORP"/>
  </r>
  <r>
    <n v="102"/>
    <n v="102106"/>
    <x v="1"/>
    <m/>
    <s v="Fragos, Marc"/>
    <s v="PV"/>
    <n v="447999"/>
    <d v="2012-07-11T00:00:00"/>
    <n v="388.54"/>
    <m/>
    <x v="226"/>
    <s v="AA"/>
    <s v="P"/>
    <s v="6180 - TRAVEL EXPENSE"/>
    <x v="1"/>
    <s v="Water Service Corporation"/>
    <s v="CORP"/>
    <s v="CORP"/>
  </r>
  <r>
    <n v="102"/>
    <n v="102106"/>
    <x v="7"/>
    <m/>
    <s v="Fragos, Marc"/>
    <s v="PV"/>
    <n v="447999"/>
    <d v="2012-07-11T00:00:00"/>
    <n v="518.58000000000004"/>
    <m/>
    <x v="227"/>
    <s v="AA"/>
    <s v="P"/>
    <s v="6180 - TRAVEL EXPENSE"/>
    <x v="7"/>
    <s v="Water Service Corporation"/>
    <s v="CORP"/>
    <s v="CORP"/>
  </r>
  <r>
    <n v="102"/>
    <n v="102106"/>
    <x v="16"/>
    <m/>
    <s v="Fragos, Marc"/>
    <s v="PV"/>
    <n v="447999"/>
    <d v="2012-07-11T00:00:00"/>
    <n v="481.46"/>
    <m/>
    <x v="228"/>
    <s v="AA"/>
    <s v="P"/>
    <s v="5620 - EMPLOYEE BENEFITS"/>
    <x v="16"/>
    <s v="Water Service Corporation"/>
    <s v="CORP"/>
    <s v="CORP"/>
  </r>
  <r>
    <n v="102"/>
    <n v="102107"/>
    <x v="16"/>
    <m/>
    <s v="Haver, Mark R."/>
    <s v="PV"/>
    <n v="448168"/>
    <d v="2012-07-11T00:00:00"/>
    <n v="124.49"/>
    <m/>
    <x v="229"/>
    <s v="AA"/>
    <s v="P"/>
    <s v="5620 - EMPLOYEE BENEFITS"/>
    <x v="16"/>
    <s v="Water Service Corporation"/>
    <s v="CORP"/>
    <s v="CORP"/>
  </r>
  <r>
    <n v="102"/>
    <n v="102106"/>
    <x v="4"/>
    <m/>
    <s v="Self, Rose D."/>
    <s v="PV"/>
    <n v="450021"/>
    <d v="2012-07-19T00:00:00"/>
    <n v="128.63999999999999"/>
    <m/>
    <x v="230"/>
    <s v="AA"/>
    <s v="P"/>
    <s v="6180 - TRAVEL EXPENSE"/>
    <x v="4"/>
    <s v="Water Service Corporation"/>
    <s v="CORP"/>
    <s v="CORP"/>
  </r>
  <r>
    <n v="102"/>
    <n v="102106"/>
    <x v="4"/>
    <m/>
    <s v="Robinson, Vanessa F."/>
    <s v="PV"/>
    <n v="451532"/>
    <d v="2012-07-25T00:00:00"/>
    <n v="107.31"/>
    <m/>
    <x v="231"/>
    <s v="AA"/>
    <s v="P"/>
    <s v="6180 - TRAVEL EXPENSE"/>
    <x v="4"/>
    <s v="Water Service Corporation"/>
    <s v="CORP"/>
    <s v="CORP"/>
  </r>
  <r>
    <n v="102"/>
    <n v="102106"/>
    <x v="1"/>
    <m/>
    <s v="Robinson, Vanessa F."/>
    <s v="PV"/>
    <n v="451532"/>
    <d v="2012-07-25T00:00:00"/>
    <n v="37.74"/>
    <m/>
    <x v="232"/>
    <s v="AA"/>
    <s v="P"/>
    <s v="6180 - TRAVEL EXPENSE"/>
    <x v="1"/>
    <s v="Water Service Corporation"/>
    <s v="CORP"/>
    <s v="CORP"/>
  </r>
  <r>
    <n v="102"/>
    <n v="102106"/>
    <x v="5"/>
    <m/>
    <s v="Robinson, Vanessa F."/>
    <s v="PV"/>
    <n v="451532"/>
    <d v="2012-07-25T00:00:00"/>
    <n v="25"/>
    <m/>
    <x v="33"/>
    <s v="AA"/>
    <s v="P"/>
    <s v="6180 - TRAVEL EXPENSE"/>
    <x v="5"/>
    <s v="Water Service Corporation"/>
    <s v="CORP"/>
    <s v="CORP"/>
  </r>
  <r>
    <n v="102"/>
    <n v="102106"/>
    <x v="4"/>
    <m/>
    <s v="Tackett, Samantha R."/>
    <s v="PV"/>
    <n v="451535"/>
    <d v="2012-07-25T00:00:00"/>
    <n v="29.99"/>
    <m/>
    <x v="233"/>
    <s v="AA"/>
    <s v="P"/>
    <s v="6180 - TRAVEL EXPENSE"/>
    <x v="4"/>
    <s v="Water Service Corporation"/>
    <s v="CORP"/>
    <s v="CORP"/>
  </r>
  <r>
    <n v="102"/>
    <n v="102106"/>
    <x v="1"/>
    <m/>
    <s v="Tackett, Samantha R."/>
    <s v="PV"/>
    <n v="451535"/>
    <d v="2012-07-25T00:00:00"/>
    <n v="147.63"/>
    <m/>
    <x v="234"/>
    <s v="AA"/>
    <s v="P"/>
    <s v="6180 - TRAVEL EXPENSE"/>
    <x v="1"/>
    <s v="Water Service Corporation"/>
    <s v="CORP"/>
    <s v="CORP"/>
  </r>
  <r>
    <n v="102"/>
    <n v="102107"/>
    <x v="16"/>
    <m/>
    <s v="Peacock II, Gary M."/>
    <s v="PV"/>
    <n v="451575"/>
    <d v="2012-07-24T00:00:00"/>
    <n v="45.85"/>
    <m/>
    <x v="235"/>
    <s v="AA"/>
    <s v="P"/>
    <s v="5620 - EMPLOYEE BENEFITS"/>
    <x v="16"/>
    <s v="Water Service Corporation"/>
    <s v="CORP"/>
    <s v="CORP"/>
  </r>
  <r>
    <n v="102"/>
    <n v="102106"/>
    <x v="3"/>
    <m/>
    <s v="Fragos, Marc"/>
    <s v="PV"/>
    <n v="451775"/>
    <d v="2012-07-26T00:00:00"/>
    <n v="211.99"/>
    <m/>
    <x v="236"/>
    <s v="AA"/>
    <s v="P"/>
    <s v="5850 - OFFICE EXPENSE"/>
    <x v="3"/>
    <s v="Water Service Corporation"/>
    <s v="CORP"/>
    <s v="CORP"/>
  </r>
  <r>
    <n v="102"/>
    <n v="102103"/>
    <x v="3"/>
    <m/>
    <s v="Malecki, Krzysztof"/>
    <s v="PV"/>
    <n v="453529"/>
    <d v="2012-08-02T00:00:00"/>
    <n v="4.58"/>
    <m/>
    <x v="237"/>
    <s v="AA"/>
    <s v="P"/>
    <s v="5850 - OFFICE EXPENSE"/>
    <x v="3"/>
    <s v="Water Service Corporation"/>
    <s v="CORP"/>
    <s v="CORP"/>
  </r>
  <r>
    <n v="102"/>
    <n v="102101"/>
    <x v="0"/>
    <m/>
    <s v="Kim, Christine"/>
    <s v="PV"/>
    <n v="453530"/>
    <d v="2012-08-02T00:00:00"/>
    <n v="37.54"/>
    <m/>
    <x v="238"/>
    <s v="AA"/>
    <s v="P"/>
    <s v="6180 - TRAVEL EXPENSE"/>
    <x v="0"/>
    <s v="Water Service Corporation"/>
    <s v="CORP"/>
    <s v="CORP"/>
  </r>
  <r>
    <n v="102"/>
    <n v="102101"/>
    <x v="2"/>
    <m/>
    <s v="Kim, Christine"/>
    <s v="PV"/>
    <n v="453530"/>
    <d v="2012-08-02T00:00:00"/>
    <n v="96.03"/>
    <m/>
    <x v="239"/>
    <s v="AA"/>
    <s v="P"/>
    <s v="5925 - OFFICE UTILITIES/MAINTEN"/>
    <x v="2"/>
    <s v="Water Service Corporation"/>
    <s v="CORP"/>
    <s v="CORP"/>
  </r>
  <r>
    <n v="102"/>
    <n v="102107"/>
    <x v="1"/>
    <m/>
    <s v="Stover, John R."/>
    <s v="PV"/>
    <n v="453531"/>
    <d v="2012-08-02T00:00:00"/>
    <n v="56.75"/>
    <m/>
    <x v="240"/>
    <s v="AA"/>
    <s v="P"/>
    <s v="6180 - TRAVEL EXPENSE"/>
    <x v="1"/>
    <s v="Water Service Corporation"/>
    <s v="CORP"/>
    <s v="CORP"/>
  </r>
  <r>
    <n v="102"/>
    <n v="102107"/>
    <x v="7"/>
    <m/>
    <s v="Stover, John R."/>
    <s v="PV"/>
    <n v="453531"/>
    <d v="2012-08-02T00:00:00"/>
    <n v="139.87"/>
    <m/>
    <x v="241"/>
    <s v="AA"/>
    <s v="P"/>
    <s v="6180 - TRAVEL EXPENSE"/>
    <x v="7"/>
    <s v="Water Service Corporation"/>
    <s v="CORP"/>
    <s v="CORP"/>
  </r>
  <r>
    <n v="102"/>
    <n v="102104"/>
    <x v="2"/>
    <m/>
    <s v="Ostler, Tom G."/>
    <s v="PV"/>
    <n v="453532"/>
    <d v="2012-08-02T00:00:00"/>
    <n v="59.99"/>
    <m/>
    <x v="24"/>
    <s v="AA"/>
    <s v="P"/>
    <s v="5925 - OFFICE UTILITIES/MAINTEN"/>
    <x v="2"/>
    <s v="Water Service Corporation"/>
    <s v="CORP"/>
    <s v="CORP"/>
  </r>
  <r>
    <n v="102"/>
    <n v="102102"/>
    <x v="8"/>
    <m/>
    <s v="Lubertozzi, Steven M."/>
    <s v="PV"/>
    <n v="453534"/>
    <d v="2012-08-02T00:00:00"/>
    <n v="99"/>
    <m/>
    <x v="56"/>
    <s v="AA"/>
    <s v="P"/>
    <s v="6180 - TRAVEL EXPENSE"/>
    <x v="8"/>
    <s v="Water Service Corporation"/>
    <s v="CORP"/>
    <s v="CORP"/>
  </r>
  <r>
    <n v="102"/>
    <n v="102102"/>
    <x v="4"/>
    <m/>
    <s v="Lubertozzi, Steven M."/>
    <s v="PV"/>
    <n v="453534"/>
    <d v="2012-08-02T00:00:00"/>
    <n v="61.7"/>
    <m/>
    <x v="242"/>
    <s v="AA"/>
    <s v="P"/>
    <s v="6180 - TRAVEL EXPENSE"/>
    <x v="4"/>
    <s v="Water Service Corporation"/>
    <s v="CORP"/>
    <s v="CORP"/>
  </r>
  <r>
    <n v="102"/>
    <n v="102102"/>
    <x v="1"/>
    <m/>
    <s v="Lubertozzi, Steven M."/>
    <s v="PV"/>
    <n v="453534"/>
    <d v="2012-08-02T00:00:00"/>
    <n v="80"/>
    <m/>
    <x v="243"/>
    <s v="AA"/>
    <s v="P"/>
    <s v="6180 - TRAVEL EXPENSE"/>
    <x v="1"/>
    <s v="Water Service Corporation"/>
    <s v="CORP"/>
    <s v="CORP"/>
  </r>
  <r>
    <n v="102"/>
    <n v="102102"/>
    <x v="5"/>
    <m/>
    <s v="Lubertozzi, Steven M."/>
    <s v="PV"/>
    <n v="453534"/>
    <d v="2012-08-02T00:00:00"/>
    <n v="827.56"/>
    <m/>
    <x v="244"/>
    <s v="AA"/>
    <s v="P"/>
    <s v="6180 - TRAVEL EXPENSE"/>
    <x v="5"/>
    <s v="Water Service Corporation"/>
    <s v="CORP"/>
    <s v="CORP"/>
  </r>
  <r>
    <n v="102"/>
    <n v="102102"/>
    <x v="7"/>
    <m/>
    <s v="Lubertozzi, Steven M."/>
    <s v="PV"/>
    <n v="453534"/>
    <d v="2012-08-02T00:00:00"/>
    <n v="600.75"/>
    <m/>
    <x v="245"/>
    <s v="AA"/>
    <s v="P"/>
    <s v="6180 - TRAVEL EXPENSE"/>
    <x v="7"/>
    <s v="Water Service Corporation"/>
    <s v="CORP"/>
    <s v="CORP"/>
  </r>
  <r>
    <n v="102"/>
    <n v="102101"/>
    <x v="4"/>
    <m/>
    <s v="Andrejko, James"/>
    <s v="PV"/>
    <n v="454795"/>
    <d v="2012-08-07T00:00:00"/>
    <n v="97.4"/>
    <m/>
    <x v="246"/>
    <s v="AA"/>
    <s v="P"/>
    <s v="6180 - TRAVEL EXPENSE"/>
    <x v="4"/>
    <s v="Water Service Corporation"/>
    <s v="CORP"/>
    <s v="CORP"/>
  </r>
  <r>
    <n v="102"/>
    <n v="102104"/>
    <x v="2"/>
    <m/>
    <s v="Andrejko, James"/>
    <s v="PV"/>
    <n v="454795"/>
    <d v="2012-08-07T00:00:00"/>
    <n v="50"/>
    <m/>
    <x v="87"/>
    <s v="AA"/>
    <s v="P"/>
    <s v="5925 - OFFICE UTILITIES/MAINTEN"/>
    <x v="2"/>
    <s v="Water Service Corporation"/>
    <s v="CORP"/>
    <s v="CORP"/>
  </r>
  <r>
    <n v="102"/>
    <n v="102107"/>
    <x v="8"/>
    <m/>
    <s v="Sparrow, Lisa A."/>
    <s v="PV"/>
    <n v="455090"/>
    <d v="2012-08-08T00:00:00"/>
    <n v="165"/>
    <m/>
    <x v="247"/>
    <s v="AA"/>
    <s v="P"/>
    <s v="6180 - TRAVEL EXPENSE"/>
    <x v="8"/>
    <s v="Water Service Corporation"/>
    <s v="CORP"/>
    <s v="CORP"/>
  </r>
  <r>
    <n v="102"/>
    <n v="102107"/>
    <x v="4"/>
    <m/>
    <s v="Sparrow, Lisa A."/>
    <s v="PV"/>
    <n v="455090"/>
    <d v="2012-08-08T00:00:00"/>
    <n v="703.86"/>
    <m/>
    <x v="248"/>
    <s v="AA"/>
    <s v="P"/>
    <s v="6180 - TRAVEL EXPENSE"/>
    <x v="4"/>
    <s v="Water Service Corporation"/>
    <s v="CORP"/>
    <s v="CORP"/>
  </r>
  <r>
    <n v="102"/>
    <n v="102107"/>
    <x v="1"/>
    <m/>
    <s v="Sparrow, Lisa A."/>
    <s v="PV"/>
    <n v="455090"/>
    <d v="2012-08-08T00:00:00"/>
    <n v="54.95"/>
    <m/>
    <x v="249"/>
    <s v="AA"/>
    <s v="P"/>
    <s v="6180 - TRAVEL EXPENSE"/>
    <x v="1"/>
    <s v="Water Service Corporation"/>
    <s v="CORP"/>
    <s v="CORP"/>
  </r>
  <r>
    <n v="102"/>
    <n v="102107"/>
    <x v="1"/>
    <m/>
    <s v="Sparrow, Lisa A."/>
    <s v="PV"/>
    <n v="455090"/>
    <d v="2012-08-08T00:00:00"/>
    <n v="223.56"/>
    <m/>
    <x v="250"/>
    <s v="AA"/>
    <s v="P"/>
    <s v="6180 - TRAVEL EXPENSE"/>
    <x v="1"/>
    <s v="Water Service Corporation"/>
    <s v="CORP"/>
    <s v="CORP"/>
  </r>
  <r>
    <n v="102"/>
    <n v="102107"/>
    <x v="5"/>
    <m/>
    <s v="Sparrow, Lisa A."/>
    <s v="PV"/>
    <n v="455090"/>
    <d v="2012-08-08T00:00:00"/>
    <n v="100"/>
    <m/>
    <x v="30"/>
    <s v="AA"/>
    <s v="P"/>
    <s v="6180 - TRAVEL EXPENSE"/>
    <x v="5"/>
    <s v="Water Service Corporation"/>
    <s v="CORP"/>
    <s v="CORP"/>
  </r>
  <r>
    <n v="102"/>
    <n v="102107"/>
    <x v="5"/>
    <m/>
    <s v="Sparrow, Lisa A."/>
    <s v="PV"/>
    <n v="455090"/>
    <d v="2012-08-08T00:00:00"/>
    <n v="771"/>
    <m/>
    <x v="251"/>
    <s v="AA"/>
    <s v="P"/>
    <s v="6180 - TRAVEL EXPENSE"/>
    <x v="5"/>
    <s v="Water Service Corporation"/>
    <s v="CORP"/>
    <s v="CORP"/>
  </r>
  <r>
    <n v="102"/>
    <n v="102107"/>
    <x v="7"/>
    <m/>
    <s v="Sparrow, Lisa A."/>
    <s v="PV"/>
    <n v="455090"/>
    <d v="2012-08-08T00:00:00"/>
    <n v="1107"/>
    <m/>
    <x v="252"/>
    <s v="AA"/>
    <s v="P"/>
    <s v="6180 - TRAVEL EXPENSE"/>
    <x v="7"/>
    <s v="Water Service Corporation"/>
    <s v="CORP"/>
    <s v="CORP"/>
  </r>
  <r>
    <n v="102"/>
    <n v="102107"/>
    <x v="2"/>
    <m/>
    <s v="Sparrow, Lisa A."/>
    <s v="PV"/>
    <n v="455090"/>
    <d v="2012-08-08T00:00:00"/>
    <n v="223.81"/>
    <m/>
    <x v="253"/>
    <s v="AA"/>
    <s v="P"/>
    <s v="5925 - OFFICE UTILITIES/MAINTEN"/>
    <x v="2"/>
    <s v="Water Service Corporation"/>
    <s v="CORP"/>
    <s v="CORP"/>
  </r>
  <r>
    <n v="102"/>
    <n v="102107"/>
    <x v="3"/>
    <m/>
    <s v="Sparrow, Lisa A."/>
    <s v="PV"/>
    <n v="455090"/>
    <d v="2012-08-08T00:00:00"/>
    <n v="64.41"/>
    <m/>
    <x v="254"/>
    <s v="AA"/>
    <s v="P"/>
    <s v="5850 - OFFICE EXPENSE"/>
    <x v="3"/>
    <s v="Water Service Corporation"/>
    <s v="CORP"/>
    <s v="CORP"/>
  </r>
  <r>
    <n v="102"/>
    <n v="102107"/>
    <x v="9"/>
    <m/>
    <s v="Stover, John R."/>
    <s v="PV"/>
    <n v="455092"/>
    <d v="2012-08-08T00:00:00"/>
    <n v="120"/>
    <m/>
    <x v="255"/>
    <s v="AA"/>
    <s v="P"/>
    <s v="5780 - MISCELLANEOUS EXPENSE"/>
    <x v="9"/>
    <s v="Water Service Corporation"/>
    <s v="CORP"/>
    <s v="CORP"/>
  </r>
  <r>
    <n v="102"/>
    <n v="102102"/>
    <x v="9"/>
    <m/>
    <s v="Shrake, Brian W."/>
    <s v="PV"/>
    <n v="455491"/>
    <d v="2012-08-09T00:00:00"/>
    <n v="220"/>
    <m/>
    <x v="256"/>
    <s v="AA"/>
    <s v="P"/>
    <s v="5780 - MISCELLANEOUS EXPENSE"/>
    <x v="9"/>
    <s v="Water Service Corporation"/>
    <s v="CORP"/>
    <s v="CORP"/>
  </r>
  <r>
    <n v="102"/>
    <n v="102102"/>
    <x v="17"/>
    <m/>
    <s v="Shrake, Brian W."/>
    <s v="PV"/>
    <n v="455491"/>
    <d v="2012-08-09T00:00:00"/>
    <n v="91.5"/>
    <m/>
    <x v="257"/>
    <s v="AA"/>
    <s v="P"/>
    <s v="5780 - MISCELLANEOUS EXPENSE"/>
    <x v="17"/>
    <s v="Water Service Corporation"/>
    <s v="CORP"/>
    <s v="CORP"/>
  </r>
  <r>
    <n v="102"/>
    <n v="102106"/>
    <x v="1"/>
    <m/>
    <s v="Silva, Lisa M."/>
    <s v="PV"/>
    <n v="457119"/>
    <d v="2012-08-15T00:00:00"/>
    <n v="33.299999999999997"/>
    <m/>
    <x v="258"/>
    <s v="AA"/>
    <s v="P"/>
    <s v="6180 - TRAVEL EXPENSE"/>
    <x v="1"/>
    <s v="Water Service Corporation"/>
    <s v="CORP"/>
    <s v="CORP"/>
  </r>
  <r>
    <n v="102"/>
    <n v="102104"/>
    <x v="2"/>
    <m/>
    <s v="Lingeman, Samuel W."/>
    <s v="PV"/>
    <n v="457121"/>
    <d v="2012-08-15T00:00:00"/>
    <n v="79.989999999999995"/>
    <m/>
    <x v="7"/>
    <s v="AA"/>
    <s v="P"/>
    <s v="5925 - OFFICE UTILITIES/MAINTEN"/>
    <x v="2"/>
    <s v="Water Service Corporation"/>
    <s v="CORP"/>
    <s v="CORP"/>
  </r>
  <r>
    <n v="102"/>
    <n v="102106"/>
    <x v="4"/>
    <m/>
    <s v="Drury, Tara M"/>
    <s v="PV"/>
    <n v="457155"/>
    <d v="2012-08-16T00:00:00"/>
    <n v="10.55"/>
    <m/>
    <x v="259"/>
    <s v="AA"/>
    <s v="P"/>
    <s v="6180 - TRAVEL EXPENSE"/>
    <x v="4"/>
    <s v="Water Service Corporation"/>
    <s v="CORP"/>
    <s v="CORP"/>
  </r>
  <r>
    <n v="102"/>
    <n v="102104"/>
    <x v="5"/>
    <m/>
    <s v="Smutny, Thomas A."/>
    <s v="PV"/>
    <n v="458525"/>
    <d v="2012-08-22T00:00:00"/>
    <n v="249.6"/>
    <m/>
    <x v="205"/>
    <s v="AA"/>
    <s v="P"/>
    <s v="6180 - TRAVEL EXPENSE"/>
    <x v="5"/>
    <s v="Water Service Corporation"/>
    <s v="CORP"/>
    <s v="CORP"/>
  </r>
  <r>
    <n v="102"/>
    <n v="102104"/>
    <x v="2"/>
    <m/>
    <s v="Smutny, Thomas A."/>
    <s v="PV"/>
    <n v="458525"/>
    <d v="2012-08-22T00:00:00"/>
    <n v="400"/>
    <m/>
    <x v="260"/>
    <s v="AA"/>
    <s v="P"/>
    <s v="5925 - OFFICE UTILITIES/MAINTEN"/>
    <x v="2"/>
    <s v="Water Service Corporation"/>
    <s v="CORP"/>
    <s v="CORP"/>
  </r>
  <r>
    <n v="102"/>
    <n v="102104"/>
    <x v="10"/>
    <m/>
    <s v="Smutny, Thomas A."/>
    <s v="PV"/>
    <n v="458525"/>
    <d v="2012-08-22T00:00:00"/>
    <n v="21.24"/>
    <m/>
    <x v="261"/>
    <s v="AA"/>
    <s v="P"/>
    <s v="5730 - IT DEPARTMENT"/>
    <x v="10"/>
    <s v="Water Service Corporation"/>
    <s v="CORP"/>
    <s v="CORP"/>
  </r>
  <r>
    <n v="102"/>
    <n v="102112"/>
    <x v="1"/>
    <m/>
    <s v="Sowell, George W."/>
    <s v="PV"/>
    <n v="458527"/>
    <d v="2012-08-22T00:00:00"/>
    <n v="296.93"/>
    <m/>
    <x v="262"/>
    <s v="AA"/>
    <s v="P"/>
    <s v="6180 - TRAVEL EXPENSE"/>
    <x v="1"/>
    <s v="Water Service Corporation"/>
    <s v="CORP"/>
    <s v="CORP"/>
  </r>
  <r>
    <n v="102"/>
    <n v="102112"/>
    <x v="7"/>
    <m/>
    <s v="Sowell, George W."/>
    <s v="PV"/>
    <n v="458527"/>
    <d v="2012-08-22T00:00:00"/>
    <n v="73.760000000000005"/>
    <m/>
    <x v="263"/>
    <s v="AA"/>
    <s v="P"/>
    <s v="6180 - TRAVEL EXPENSE"/>
    <x v="7"/>
    <s v="Water Service Corporation"/>
    <s v="CORP"/>
    <s v="CORP"/>
  </r>
  <r>
    <n v="102"/>
    <n v="102103"/>
    <x v="16"/>
    <m/>
    <s v="Rumfelt, Dorothy M."/>
    <s v="PV"/>
    <n v="458529"/>
    <d v="2012-08-22T00:00:00"/>
    <n v="1625"/>
    <m/>
    <x v="264"/>
    <s v="AA"/>
    <s v="P"/>
    <s v="5620 - EMPLOYEE BENEFITS"/>
    <x v="16"/>
    <s v="Water Service Corporation"/>
    <s v="CORP"/>
    <s v="CORP"/>
  </r>
  <r>
    <n v="102"/>
    <n v="102106"/>
    <x v="4"/>
    <m/>
    <s v="Fragos, Marc"/>
    <s v="PV"/>
    <n v="458827"/>
    <d v="2012-08-23T00:00:00"/>
    <n v="312.10000000000002"/>
    <m/>
    <x v="265"/>
    <s v="AA"/>
    <s v="P"/>
    <s v="6180 - TRAVEL EXPENSE"/>
    <x v="4"/>
    <s v="Water Service Corporation"/>
    <s v="CORP"/>
    <s v="CORP"/>
  </r>
  <r>
    <n v="102"/>
    <n v="102106"/>
    <x v="4"/>
    <m/>
    <s v="Tackett, Samantha R."/>
    <s v="PV"/>
    <n v="460362"/>
    <d v="2012-08-30T00:00:00"/>
    <n v="20"/>
    <m/>
    <x v="266"/>
    <s v="AA"/>
    <s v="P"/>
    <s v="6180 - TRAVEL EXPENSE"/>
    <x v="4"/>
    <s v="Water Service Corporation"/>
    <s v="CORP"/>
    <s v="CORP"/>
  </r>
  <r>
    <n v="102"/>
    <n v="102106"/>
    <x v="1"/>
    <m/>
    <s v="Tackett, Samantha R."/>
    <s v="PV"/>
    <n v="460362"/>
    <d v="2012-08-30T00:00:00"/>
    <n v="2.2200000000000002"/>
    <m/>
    <x v="267"/>
    <s v="AA"/>
    <s v="P"/>
    <s v="6180 - TRAVEL EXPENSE"/>
    <x v="1"/>
    <s v="Water Service Corporation"/>
    <s v="CORP"/>
    <s v="CORP"/>
  </r>
  <r>
    <n v="102"/>
    <n v="102106"/>
    <x v="12"/>
    <m/>
    <s v="Tackett, Samantha R."/>
    <s v="PV"/>
    <n v="460362"/>
    <d v="2012-08-30T00:00:00"/>
    <n v="330.02"/>
    <m/>
    <x v="268"/>
    <s v="AA"/>
    <s v="P"/>
    <s v="5780 - MISCELLANEOUS EXPENSE"/>
    <x v="12"/>
    <s v="Water Service Corporation"/>
    <s v="CORP"/>
    <s v="CORP"/>
  </r>
  <r>
    <n v="102"/>
    <n v="102106"/>
    <x v="12"/>
    <m/>
    <s v="Robinson, Shona N."/>
    <s v="PV"/>
    <n v="460512"/>
    <d v="2012-08-30T00:00:00"/>
    <n v="123.05"/>
    <m/>
    <x v="269"/>
    <s v="AA"/>
    <s v="P"/>
    <s v="5780 - MISCELLANEOUS EXPENSE"/>
    <x v="12"/>
    <s v="Water Service Corporation"/>
    <s v="CORP"/>
    <s v="CORP"/>
  </r>
  <r>
    <n v="102"/>
    <n v="102106"/>
    <x v="8"/>
    <m/>
    <s v="Self, Rose D."/>
    <s v="PV"/>
    <n v="461331"/>
    <d v="2012-09-05T00:00:00"/>
    <n v="60"/>
    <m/>
    <x v="20"/>
    <s v="AA"/>
    <s v="P"/>
    <s v="6180 - TRAVEL EXPENSE"/>
    <x v="8"/>
    <s v="Water Service Corporation"/>
    <s v="CORP"/>
    <s v="CORP"/>
  </r>
  <r>
    <n v="102"/>
    <n v="102106"/>
    <x v="4"/>
    <m/>
    <s v="Self, Rose D."/>
    <s v="PV"/>
    <n v="461331"/>
    <d v="2012-09-05T00:00:00"/>
    <n v="17.46"/>
    <m/>
    <x v="270"/>
    <s v="AA"/>
    <s v="P"/>
    <s v="6180 - TRAVEL EXPENSE"/>
    <x v="4"/>
    <s v="Water Service Corporation"/>
    <s v="CORP"/>
    <s v="CORP"/>
  </r>
  <r>
    <n v="102"/>
    <n v="102106"/>
    <x v="1"/>
    <m/>
    <s v="Self, Rose D."/>
    <s v="PV"/>
    <n v="461331"/>
    <d v="2012-09-05T00:00:00"/>
    <n v="67.72"/>
    <m/>
    <x v="271"/>
    <s v="AA"/>
    <s v="P"/>
    <s v="6180 - TRAVEL EXPENSE"/>
    <x v="1"/>
    <s v="Water Service Corporation"/>
    <s v="CORP"/>
    <s v="CORP"/>
  </r>
  <r>
    <n v="102"/>
    <n v="102106"/>
    <x v="5"/>
    <m/>
    <s v="Self, Rose D."/>
    <s v="PV"/>
    <n v="461331"/>
    <d v="2012-09-05T00:00:00"/>
    <n v="305.60000000000002"/>
    <m/>
    <x v="272"/>
    <s v="AA"/>
    <s v="P"/>
    <s v="6180 - TRAVEL EXPENSE"/>
    <x v="5"/>
    <s v="Water Service Corporation"/>
    <s v="CORP"/>
    <s v="CORP"/>
  </r>
  <r>
    <n v="102"/>
    <n v="102106"/>
    <x v="18"/>
    <m/>
    <s v="Self, Rose D."/>
    <s v="PV"/>
    <n v="461331"/>
    <d v="2012-09-05T00:00:00"/>
    <n v="18"/>
    <m/>
    <x v="273"/>
    <s v="AA"/>
    <s v="P"/>
    <s v="5850 - OFFICE EXPENSE"/>
    <x v="18"/>
    <s v="Water Service Corporation"/>
    <s v="CORP"/>
    <s v="CORP"/>
  </r>
  <r>
    <n v="102"/>
    <n v="102106"/>
    <x v="12"/>
    <m/>
    <s v="Self, Rose D."/>
    <s v="PV"/>
    <n v="461331"/>
    <d v="2012-09-05T00:00:00"/>
    <n v="18.13"/>
    <m/>
    <x v="274"/>
    <s v="AA"/>
    <s v="P"/>
    <s v="5780 - MISCELLANEOUS EXPENSE"/>
    <x v="12"/>
    <s v="Water Service Corporation"/>
    <s v="CORP"/>
    <s v="CORP"/>
  </r>
  <r>
    <n v="102"/>
    <n v="102106"/>
    <x v="16"/>
    <m/>
    <s v="Self, Rose D."/>
    <s v="PV"/>
    <n v="461331"/>
    <d v="2012-09-05T00:00:00"/>
    <n v="44"/>
    <m/>
    <x v="275"/>
    <s v="AA"/>
    <s v="P"/>
    <s v="5620 - EMPLOYEE BENEFITS"/>
    <x v="16"/>
    <s v="Water Service Corporation"/>
    <s v="CORP"/>
    <s v="CORP"/>
  </r>
  <r>
    <n v="102"/>
    <n v="102107"/>
    <x v="8"/>
    <m/>
    <s v="Sparrow, Lisa A."/>
    <s v="PV"/>
    <n v="461485"/>
    <d v="2012-09-05T00:00:00"/>
    <n v="225"/>
    <m/>
    <x v="276"/>
    <s v="AA"/>
    <s v="P"/>
    <s v="6180 - TRAVEL EXPENSE"/>
    <x v="8"/>
    <s v="Water Service Corporation"/>
    <s v="CORP"/>
    <s v="CORP"/>
  </r>
  <r>
    <n v="102"/>
    <n v="102107"/>
    <x v="4"/>
    <m/>
    <s v="Sparrow, Lisa A."/>
    <s v="PV"/>
    <n v="461485"/>
    <d v="2012-09-05T00:00:00"/>
    <n v="1315.19"/>
    <m/>
    <x v="277"/>
    <s v="AA"/>
    <s v="P"/>
    <s v="6180 - TRAVEL EXPENSE"/>
    <x v="4"/>
    <s v="Water Service Corporation"/>
    <s v="CORP"/>
    <s v="CORP"/>
  </r>
  <r>
    <n v="102"/>
    <n v="102107"/>
    <x v="1"/>
    <m/>
    <s v="Sparrow, Lisa A."/>
    <s v="PV"/>
    <n v="461485"/>
    <d v="2012-09-05T00:00:00"/>
    <n v="998.14"/>
    <m/>
    <x v="278"/>
    <s v="AA"/>
    <s v="P"/>
    <s v="6180 - TRAVEL EXPENSE"/>
    <x v="1"/>
    <s v="Water Service Corporation"/>
    <s v="CORP"/>
    <s v="CORP"/>
  </r>
  <r>
    <n v="102"/>
    <n v="102107"/>
    <x v="7"/>
    <m/>
    <s v="Sparrow, Lisa A."/>
    <s v="PV"/>
    <n v="461485"/>
    <d v="2012-09-05T00:00:00"/>
    <n v="1412.32"/>
    <m/>
    <x v="279"/>
    <s v="AA"/>
    <s v="P"/>
    <s v="6180 - TRAVEL EXPENSE"/>
    <x v="7"/>
    <s v="Water Service Corporation"/>
    <s v="CORP"/>
    <s v="CORP"/>
  </r>
  <r>
    <n v="102"/>
    <n v="102107"/>
    <x v="2"/>
    <m/>
    <s v="Sparrow, Lisa A."/>
    <s v="PV"/>
    <n v="461485"/>
    <d v="2012-09-05T00:00:00"/>
    <n v="194.36"/>
    <m/>
    <x v="280"/>
    <s v="AA"/>
    <s v="P"/>
    <s v="5925 - OFFICE UTILITIES/MAINTEN"/>
    <x v="2"/>
    <s v="Water Service Corporation"/>
    <s v="CORP"/>
    <s v="CORP"/>
  </r>
  <r>
    <n v="102"/>
    <n v="102107"/>
    <x v="15"/>
    <m/>
    <s v="Sparrow, Lisa A."/>
    <s v="PV"/>
    <n v="461485"/>
    <d v="2012-09-05T00:00:00"/>
    <n v="114.95"/>
    <m/>
    <x v="281"/>
    <s v="AA"/>
    <s v="P"/>
    <s v="5780 - MISCELLANEOUS EXPENSE"/>
    <x v="15"/>
    <s v="Water Service Corporation"/>
    <s v="CORP"/>
    <s v="CORP"/>
  </r>
  <r>
    <n v="102"/>
    <n v="102107"/>
    <x v="14"/>
    <m/>
    <s v="Japczyk, James F."/>
    <s v="PV"/>
    <n v="461496"/>
    <d v="2012-09-05T00:00:00"/>
    <n v="30.97"/>
    <m/>
    <x v="282"/>
    <s v="AA"/>
    <s v="P"/>
    <s v="6210 - FLEET TRANSPORTATION EXP"/>
    <x v="14"/>
    <s v="Water Service Corporation"/>
    <s v="CORP"/>
    <s v="CORP"/>
  </r>
  <r>
    <n v="102"/>
    <n v="102107"/>
    <x v="8"/>
    <m/>
    <s v="Japczyk, James F."/>
    <s v="PV"/>
    <n v="461496"/>
    <d v="2012-09-05T00:00:00"/>
    <n v="185"/>
    <m/>
    <x v="283"/>
    <s v="AA"/>
    <s v="P"/>
    <s v="6180 - TRAVEL EXPENSE"/>
    <x v="8"/>
    <s v="Water Service Corporation"/>
    <s v="CORP"/>
    <s v="CORP"/>
  </r>
  <r>
    <n v="102"/>
    <n v="102107"/>
    <x v="0"/>
    <m/>
    <s v="Japczyk, James F."/>
    <s v="PV"/>
    <n v="461496"/>
    <d v="2012-09-05T00:00:00"/>
    <n v="46.6"/>
    <m/>
    <x v="284"/>
    <s v="AA"/>
    <s v="P"/>
    <s v="6180 - TRAVEL EXPENSE"/>
    <x v="0"/>
    <s v="Water Service Corporation"/>
    <s v="CORP"/>
    <s v="CORP"/>
  </r>
  <r>
    <n v="102"/>
    <n v="102107"/>
    <x v="4"/>
    <m/>
    <s v="Japczyk, James F."/>
    <s v="PV"/>
    <n v="461496"/>
    <d v="2012-09-05T00:00:00"/>
    <n v="198.27"/>
    <m/>
    <x v="285"/>
    <s v="AA"/>
    <s v="P"/>
    <s v="6180 - TRAVEL EXPENSE"/>
    <x v="4"/>
    <s v="Water Service Corporation"/>
    <s v="CORP"/>
    <s v="CORP"/>
  </r>
  <r>
    <n v="102"/>
    <n v="102107"/>
    <x v="1"/>
    <m/>
    <s v="Japczyk, James F."/>
    <s v="PV"/>
    <n v="461496"/>
    <d v="2012-09-05T00:00:00"/>
    <n v="229.68"/>
    <m/>
    <x v="286"/>
    <s v="AA"/>
    <s v="P"/>
    <s v="6180 - TRAVEL EXPENSE"/>
    <x v="1"/>
    <s v="Water Service Corporation"/>
    <s v="CORP"/>
    <s v="CORP"/>
  </r>
  <r>
    <n v="102"/>
    <n v="102107"/>
    <x v="5"/>
    <m/>
    <s v="Japczyk, James F."/>
    <s v="PV"/>
    <n v="461496"/>
    <d v="2012-09-05T00:00:00"/>
    <n v="490.6"/>
    <m/>
    <x v="287"/>
    <s v="AA"/>
    <s v="P"/>
    <s v="6180 - TRAVEL EXPENSE"/>
    <x v="5"/>
    <s v="Water Service Corporation"/>
    <s v="CORP"/>
    <s v="CORP"/>
  </r>
  <r>
    <n v="102"/>
    <n v="102107"/>
    <x v="7"/>
    <m/>
    <s v="Japczyk, James F."/>
    <s v="PV"/>
    <n v="461496"/>
    <d v="2012-09-05T00:00:00"/>
    <n v="1412.32"/>
    <m/>
    <x v="279"/>
    <s v="AA"/>
    <s v="P"/>
    <s v="6180 - TRAVEL EXPENSE"/>
    <x v="7"/>
    <s v="Water Service Corporation"/>
    <s v="CORP"/>
    <s v="CORP"/>
  </r>
  <r>
    <n v="102"/>
    <n v="102104"/>
    <x v="2"/>
    <m/>
    <s v="Ostler, Tom G."/>
    <s v="PV"/>
    <n v="461558"/>
    <d v="2012-09-05T00:00:00"/>
    <n v="56.99"/>
    <m/>
    <x v="288"/>
    <s v="AA"/>
    <s v="P"/>
    <s v="5925 - OFFICE UTILITIES/MAINTEN"/>
    <x v="2"/>
    <s v="Water Service Corporation"/>
    <s v="CORP"/>
    <s v="CORP"/>
  </r>
  <r>
    <n v="102"/>
    <n v="102104"/>
    <x v="4"/>
    <m/>
    <s v="Smutny, Thomas A."/>
    <s v="PV"/>
    <n v="461560"/>
    <d v="2012-09-05T00:00:00"/>
    <n v="28.3"/>
    <m/>
    <x v="289"/>
    <s v="AA"/>
    <s v="P"/>
    <s v="6180 - TRAVEL EXPENSE"/>
    <x v="4"/>
    <s v="Water Service Corporation"/>
    <s v="CORP"/>
    <s v="CORP"/>
  </r>
  <r>
    <n v="102"/>
    <n v="102104"/>
    <x v="1"/>
    <m/>
    <s v="Smutny, Thomas A."/>
    <s v="PV"/>
    <n v="461560"/>
    <d v="2012-09-05T00:00:00"/>
    <n v="247.5"/>
    <m/>
    <x v="290"/>
    <s v="AA"/>
    <s v="P"/>
    <s v="6180 - TRAVEL EXPENSE"/>
    <x v="1"/>
    <s v="Water Service Corporation"/>
    <s v="CORP"/>
    <s v="CORP"/>
  </r>
  <r>
    <n v="102"/>
    <n v="102104"/>
    <x v="5"/>
    <m/>
    <s v="Smutny, Thomas A."/>
    <s v="PV"/>
    <n v="461560"/>
    <d v="2012-09-05T00:00:00"/>
    <n v="50"/>
    <m/>
    <x v="87"/>
    <s v="AA"/>
    <s v="P"/>
    <s v="6180 - TRAVEL EXPENSE"/>
    <x v="5"/>
    <s v="Water Service Corporation"/>
    <s v="CORP"/>
    <s v="CORP"/>
  </r>
  <r>
    <n v="102"/>
    <n v="102104"/>
    <x v="2"/>
    <m/>
    <s v="Shimkus, Matthew D."/>
    <s v="PV"/>
    <n v="461563"/>
    <d v="2012-09-05T00:00:00"/>
    <n v="300"/>
    <m/>
    <x v="291"/>
    <s v="AA"/>
    <s v="P"/>
    <s v="5925 - OFFICE UTILITIES/MAINTEN"/>
    <x v="2"/>
    <s v="Water Service Corporation"/>
    <s v="CORP"/>
    <s v="CORP"/>
  </r>
  <r>
    <n v="102"/>
    <n v="102106"/>
    <x v="4"/>
    <m/>
    <s v="Fragos, Marc"/>
    <s v="PV"/>
    <n v="462338"/>
    <d v="2012-09-11T00:00:00"/>
    <n v="261.73"/>
    <m/>
    <x v="292"/>
    <s v="AA"/>
    <s v="P"/>
    <s v="6180 - TRAVEL EXPENSE"/>
    <x v="4"/>
    <s v="Water Service Corporation"/>
    <s v="CORP"/>
    <s v="CORP"/>
  </r>
  <r>
    <n v="102"/>
    <n v="102106"/>
    <x v="1"/>
    <m/>
    <s v="Fragos, Marc"/>
    <s v="PV"/>
    <n v="462338"/>
    <d v="2012-09-11T00:00:00"/>
    <n v="444.79"/>
    <m/>
    <x v="293"/>
    <s v="AA"/>
    <s v="P"/>
    <s v="6180 - TRAVEL EXPENSE"/>
    <x v="1"/>
    <s v="Water Service Corporation"/>
    <s v="CORP"/>
    <s v="CORP"/>
  </r>
  <r>
    <n v="102"/>
    <n v="102105"/>
    <x v="2"/>
    <m/>
    <s v="Fragos, Marc"/>
    <s v="PV"/>
    <n v="462338"/>
    <d v="2012-09-11T00:00:00"/>
    <n v="140"/>
    <m/>
    <x v="115"/>
    <s v="AA"/>
    <s v="P"/>
    <s v="5925 - OFFICE UTILITIES/MAINTEN"/>
    <x v="2"/>
    <s v="Water Service Corporation"/>
    <s v="CORP"/>
    <s v="CORP"/>
  </r>
  <r>
    <n v="102"/>
    <n v="102106"/>
    <x v="16"/>
    <m/>
    <s v="Fragos, Marc"/>
    <s v="PV"/>
    <n v="462338"/>
    <d v="2012-09-11T00:00:00"/>
    <n v="23.71"/>
    <m/>
    <x v="294"/>
    <s v="AA"/>
    <s v="P"/>
    <s v="5620 - EMPLOYEE BENEFITS"/>
    <x v="16"/>
    <s v="Water Service Corporation"/>
    <s v="CORP"/>
    <s v="CORP"/>
  </r>
  <r>
    <n v="102"/>
    <n v="102106"/>
    <x v="8"/>
    <m/>
    <s v="Self, Rose D."/>
    <s v="PV"/>
    <n v="462361"/>
    <d v="2012-09-11T00:00:00"/>
    <n v="60"/>
    <m/>
    <x v="20"/>
    <s v="AA"/>
    <s v="P"/>
    <s v="6180 - TRAVEL EXPENSE"/>
    <x v="8"/>
    <s v="Water Service Corporation"/>
    <s v="CORP"/>
    <s v="CORP"/>
  </r>
  <r>
    <n v="102"/>
    <n v="102106"/>
    <x v="4"/>
    <m/>
    <s v="Self, Rose D."/>
    <s v="PV"/>
    <n v="462361"/>
    <d v="2012-09-11T00:00:00"/>
    <n v="17.46"/>
    <m/>
    <x v="270"/>
    <s v="AA"/>
    <s v="P"/>
    <s v="6180 - TRAVEL EXPENSE"/>
    <x v="4"/>
    <s v="Water Service Corporation"/>
    <s v="CORP"/>
    <s v="CORP"/>
  </r>
  <r>
    <n v="102"/>
    <n v="102106"/>
    <x v="1"/>
    <m/>
    <s v="Self, Rose D."/>
    <s v="PV"/>
    <n v="462361"/>
    <d v="2012-09-11T00:00:00"/>
    <n v="67.72"/>
    <m/>
    <x v="271"/>
    <s v="AA"/>
    <s v="P"/>
    <s v="6180 - TRAVEL EXPENSE"/>
    <x v="1"/>
    <s v="Water Service Corporation"/>
    <s v="CORP"/>
    <s v="CORP"/>
  </r>
  <r>
    <n v="102"/>
    <n v="102106"/>
    <x v="5"/>
    <m/>
    <s v="Self, Rose D."/>
    <s v="PV"/>
    <n v="462361"/>
    <d v="2012-09-11T00:00:00"/>
    <n v="305.60000000000002"/>
    <m/>
    <x v="272"/>
    <s v="AA"/>
    <s v="P"/>
    <s v="6180 - TRAVEL EXPENSE"/>
    <x v="5"/>
    <s v="Water Service Corporation"/>
    <s v="CORP"/>
    <s v="CORP"/>
  </r>
  <r>
    <n v="102"/>
    <n v="102106"/>
    <x v="18"/>
    <m/>
    <s v="Self, Rose D."/>
    <s v="PV"/>
    <n v="462361"/>
    <d v="2012-09-11T00:00:00"/>
    <n v="18"/>
    <m/>
    <x v="273"/>
    <s v="AA"/>
    <s v="P"/>
    <s v="5850 - OFFICE EXPENSE"/>
    <x v="18"/>
    <s v="Water Service Corporation"/>
    <s v="CORP"/>
    <s v="CORP"/>
  </r>
  <r>
    <n v="102"/>
    <n v="102106"/>
    <x v="12"/>
    <m/>
    <s v="Self, Rose D."/>
    <s v="PV"/>
    <n v="462361"/>
    <d v="2012-09-11T00:00:00"/>
    <n v="18.13"/>
    <m/>
    <x v="274"/>
    <s v="AA"/>
    <s v="P"/>
    <s v="5780 - MISCELLANEOUS EXPENSE"/>
    <x v="12"/>
    <s v="Water Service Corporation"/>
    <s v="CORP"/>
    <s v="CORP"/>
  </r>
  <r>
    <n v="102"/>
    <n v="102106"/>
    <x v="16"/>
    <m/>
    <s v="Self, Rose D."/>
    <s v="PV"/>
    <n v="462361"/>
    <d v="2012-09-11T00:00:00"/>
    <n v="44"/>
    <m/>
    <x v="275"/>
    <s v="AA"/>
    <s v="P"/>
    <s v="5620 - EMPLOYEE BENEFITS"/>
    <x v="16"/>
    <s v="Water Service Corporation"/>
    <s v="CORP"/>
    <s v="CORP"/>
  </r>
  <r>
    <n v="102"/>
    <n v="102103"/>
    <x v="19"/>
    <m/>
    <s v="Rumfelt, Dorothy M."/>
    <s v="PV"/>
    <n v="462367"/>
    <d v="2012-09-11T00:00:00"/>
    <n v="1000"/>
    <m/>
    <x v="295"/>
    <s v="AA"/>
    <s v="P"/>
    <s v="5620 - EMPLOYEE BENEFITS"/>
    <x v="19"/>
    <s v="Water Service Corporation"/>
    <s v="CORP"/>
    <s v="CORP"/>
  </r>
  <r>
    <n v="102"/>
    <n v="102107"/>
    <x v="4"/>
    <m/>
    <s v="Sudduth, Donald E."/>
    <s v="PV"/>
    <n v="465014"/>
    <d v="2012-09-20T00:00:00"/>
    <n v="185.2"/>
    <m/>
    <x v="296"/>
    <s v="AA"/>
    <s v="P"/>
    <s v="6180 - TRAVEL EXPENSE"/>
    <x v="4"/>
    <s v="Water Service Corporation"/>
    <s v="CORP"/>
    <s v="CORP"/>
  </r>
  <r>
    <n v="102"/>
    <n v="102106"/>
    <x v="4"/>
    <m/>
    <s v="Sudduth, Donald E."/>
    <s v="PV"/>
    <n v="465014"/>
    <d v="2012-09-20T00:00:00"/>
    <n v="42.56"/>
    <m/>
    <x v="297"/>
    <s v="AA"/>
    <s v="P"/>
    <s v="6180 - TRAVEL EXPENSE"/>
    <x v="4"/>
    <s v="Water Service Corporation"/>
    <s v="CORP"/>
    <s v="CORP"/>
  </r>
  <r>
    <n v="102"/>
    <n v="102107"/>
    <x v="1"/>
    <m/>
    <s v="Sudduth, Donald E."/>
    <s v="PV"/>
    <n v="465014"/>
    <d v="2012-09-20T00:00:00"/>
    <n v="87"/>
    <m/>
    <x v="298"/>
    <s v="AA"/>
    <s v="P"/>
    <s v="6180 - TRAVEL EXPENSE"/>
    <x v="1"/>
    <s v="Water Service Corporation"/>
    <s v="CORP"/>
    <s v="CORP"/>
  </r>
  <r>
    <n v="102"/>
    <n v="102107"/>
    <x v="7"/>
    <m/>
    <s v="Sudduth, Donald E."/>
    <s v="PV"/>
    <n v="465014"/>
    <d v="2012-09-20T00:00:00"/>
    <n v="109.89"/>
    <m/>
    <x v="299"/>
    <s v="AA"/>
    <s v="P"/>
    <s v="6180 - TRAVEL EXPENSE"/>
    <x v="7"/>
    <s v="Water Service Corporation"/>
    <s v="CORP"/>
    <s v="CORP"/>
  </r>
  <r>
    <n v="102"/>
    <n v="102107"/>
    <x v="4"/>
    <m/>
    <s v="Sudduth, Donald E."/>
    <s v="PV"/>
    <n v="465019"/>
    <d v="2012-09-20T00:00:00"/>
    <n v="95.12"/>
    <m/>
    <x v="300"/>
    <s v="AA"/>
    <s v="P"/>
    <s v="6180 - TRAVEL EXPENSE"/>
    <x v="4"/>
    <s v="Water Service Corporation"/>
    <s v="CORP"/>
    <s v="CORP"/>
  </r>
  <r>
    <n v="102"/>
    <n v="102106"/>
    <x v="4"/>
    <m/>
    <s v="Sudduth, Donald E."/>
    <s v="PV"/>
    <n v="465019"/>
    <d v="2012-09-20T00:00:00"/>
    <n v="983.97"/>
    <m/>
    <x v="301"/>
    <s v="AA"/>
    <s v="P"/>
    <s v="6180 - TRAVEL EXPENSE"/>
    <x v="4"/>
    <s v="Water Service Corporation"/>
    <s v="CORP"/>
    <s v="CORP"/>
  </r>
  <r>
    <n v="102"/>
    <n v="102107"/>
    <x v="1"/>
    <m/>
    <s v="Sudduth, Donald E."/>
    <s v="PV"/>
    <n v="465019"/>
    <d v="2012-09-20T00:00:00"/>
    <n v="308.89"/>
    <m/>
    <x v="302"/>
    <s v="AA"/>
    <s v="P"/>
    <s v="6180 - TRAVEL EXPENSE"/>
    <x v="1"/>
    <s v="Water Service Corporation"/>
    <s v="CORP"/>
    <s v="CORP"/>
  </r>
  <r>
    <n v="102"/>
    <n v="102106"/>
    <x v="5"/>
    <m/>
    <s v="Sudduth, Donald E."/>
    <s v="PV"/>
    <n v="465019"/>
    <d v="2012-09-20T00:00:00"/>
    <n v="469.1"/>
    <m/>
    <x v="303"/>
    <s v="AA"/>
    <s v="P"/>
    <s v="6180 - TRAVEL EXPENSE"/>
    <x v="5"/>
    <s v="Water Service Corporation"/>
    <s v="CORP"/>
    <s v="CORP"/>
  </r>
  <r>
    <n v="102"/>
    <n v="102107"/>
    <x v="7"/>
    <m/>
    <s v="Sudduth, Donald E."/>
    <s v="PV"/>
    <n v="465019"/>
    <d v="2012-09-20T00:00:00"/>
    <n v="109.06"/>
    <m/>
    <x v="304"/>
    <s v="AA"/>
    <s v="P"/>
    <s v="6180 - TRAVEL EXPENSE"/>
    <x v="7"/>
    <s v="Water Service Corporation"/>
    <s v="CORP"/>
    <s v="CORP"/>
  </r>
  <r>
    <n v="102"/>
    <n v="102107"/>
    <x v="7"/>
    <m/>
    <s v="Sudduth, Donald E."/>
    <s v="PV"/>
    <n v="465019"/>
    <d v="2012-09-20T00:00:00"/>
    <n v="5"/>
    <m/>
    <x v="124"/>
    <s v="AA"/>
    <s v="P"/>
    <s v="6180 - TRAVEL EXPENSE"/>
    <x v="7"/>
    <s v="Water Service Corporation"/>
    <s v="CORP"/>
    <s v="CORP"/>
  </r>
  <r>
    <n v="102"/>
    <n v="102106"/>
    <x v="7"/>
    <m/>
    <s v="Sudduth, Donald E."/>
    <s v="PV"/>
    <n v="465019"/>
    <d v="2012-09-20T00:00:00"/>
    <n v="297.33999999999997"/>
    <m/>
    <x v="305"/>
    <s v="AA"/>
    <s v="P"/>
    <s v="6180 - TRAVEL EXPENSE"/>
    <x v="7"/>
    <s v="Water Service Corporation"/>
    <s v="CORP"/>
    <s v="CORP"/>
  </r>
  <r>
    <n v="102"/>
    <n v="102106"/>
    <x v="16"/>
    <m/>
    <s v="Sudduth, Donald E."/>
    <s v="PV"/>
    <n v="465019"/>
    <d v="2012-09-20T00:00:00"/>
    <n v="100"/>
    <m/>
    <x v="30"/>
    <s v="AA"/>
    <s v="P"/>
    <s v="5620 - EMPLOYEE BENEFITS"/>
    <x v="16"/>
    <s v="Water Service Corporation"/>
    <s v="CORP"/>
    <s v="CORP"/>
  </r>
  <r>
    <n v="102"/>
    <n v="102107"/>
    <x v="4"/>
    <m/>
    <s v="Sudduth, Donald E."/>
    <s v="PV"/>
    <n v="465027"/>
    <d v="2012-09-20T00:00:00"/>
    <n v="408.78"/>
    <m/>
    <x v="306"/>
    <s v="AA"/>
    <s v="P"/>
    <s v="6180 - TRAVEL EXPENSE"/>
    <x v="4"/>
    <s v="Water Service Corporation"/>
    <s v="CORP"/>
    <s v="CORP"/>
  </r>
  <r>
    <n v="102"/>
    <n v="102107"/>
    <x v="5"/>
    <m/>
    <s v="Sudduth, Donald E."/>
    <s v="PV"/>
    <n v="465027"/>
    <d v="2012-09-20T00:00:00"/>
    <n v="905.6"/>
    <m/>
    <x v="307"/>
    <s v="AA"/>
    <s v="P"/>
    <s v="6180 - TRAVEL EXPENSE"/>
    <x v="5"/>
    <s v="Water Service Corporation"/>
    <s v="CORP"/>
    <s v="CORP"/>
  </r>
  <r>
    <n v="102"/>
    <n v="102107"/>
    <x v="7"/>
    <m/>
    <s v="Sudduth, Donald E."/>
    <s v="PV"/>
    <n v="465027"/>
    <d v="2012-09-20T00:00:00"/>
    <n v="319.11"/>
    <m/>
    <x v="308"/>
    <s v="AA"/>
    <s v="P"/>
    <s v="6180 - TRAVEL EXPENSE"/>
    <x v="7"/>
    <s v="Water Service Corporation"/>
    <s v="CORP"/>
    <s v="CORP"/>
  </r>
  <r>
    <n v="102"/>
    <n v="102106"/>
    <x v="4"/>
    <m/>
    <s v="Tackett, Samantha R."/>
    <s v="PV"/>
    <n v="466617"/>
    <d v="2012-09-26T00:00:00"/>
    <n v="73.650000000000006"/>
    <m/>
    <x v="309"/>
    <s v="AA"/>
    <s v="P"/>
    <s v="6180 - TRAVEL EXPENSE"/>
    <x v="4"/>
    <s v="Water Service Corporation"/>
    <s v="CORP"/>
    <s v="CORP"/>
  </r>
  <r>
    <n v="102"/>
    <n v="102106"/>
    <x v="1"/>
    <m/>
    <s v="Tackett, Samantha R."/>
    <s v="PV"/>
    <n v="466617"/>
    <d v="2012-09-26T00:00:00"/>
    <n v="1.1100000000000001"/>
    <m/>
    <x v="310"/>
    <s v="AA"/>
    <s v="P"/>
    <s v="6180 - TRAVEL EXPENSE"/>
    <x v="1"/>
    <s v="Water Service Corporation"/>
    <s v="CORP"/>
    <s v="CORP"/>
  </r>
  <r>
    <n v="102"/>
    <n v="102106"/>
    <x v="12"/>
    <m/>
    <s v="Tackett, Samantha R."/>
    <s v="PV"/>
    <n v="466617"/>
    <d v="2012-09-26T00:00:00"/>
    <n v="41.04"/>
    <m/>
    <x v="311"/>
    <s v="AA"/>
    <s v="P"/>
    <s v="5780 - MISCELLANEOUS EXPENSE"/>
    <x v="12"/>
    <s v="Water Service Corporation"/>
    <s v="CORP"/>
    <s v="CORP"/>
  </r>
  <r>
    <n v="102"/>
    <n v="102104"/>
    <x v="2"/>
    <m/>
    <s v="Ostler, Tom G."/>
    <s v="PV"/>
    <n v="466619"/>
    <d v="2012-09-26T00:00:00"/>
    <n v="59.95"/>
    <m/>
    <x v="312"/>
    <s v="AA"/>
    <s v="P"/>
    <s v="5925 - OFFICE UTILITIES/MAINTEN"/>
    <x v="2"/>
    <s v="Water Service Corporation"/>
    <s v="CORP"/>
    <s v="CORP"/>
  </r>
  <r>
    <n v="102"/>
    <n v="102107"/>
    <x v="4"/>
    <m/>
    <s v="Hoy, John P."/>
    <s v="PV"/>
    <n v="466626"/>
    <d v="2012-09-26T00:00:00"/>
    <n v="124.22"/>
    <m/>
    <x v="313"/>
    <s v="AA"/>
    <s v="P"/>
    <s v="6180 - TRAVEL EXPENSE"/>
    <x v="4"/>
    <s v="Water Service Corporation"/>
    <s v="CORP"/>
    <s v="CORP"/>
  </r>
  <r>
    <n v="102"/>
    <n v="102107"/>
    <x v="1"/>
    <m/>
    <s v="Hoy, John P."/>
    <s v="PV"/>
    <n v="466626"/>
    <d v="2012-09-26T00:00:00"/>
    <n v="198.14"/>
    <m/>
    <x v="314"/>
    <s v="AA"/>
    <s v="P"/>
    <s v="6180 - TRAVEL EXPENSE"/>
    <x v="1"/>
    <s v="Water Service Corporation"/>
    <s v="CORP"/>
    <s v="CORP"/>
  </r>
  <r>
    <n v="102"/>
    <n v="102107"/>
    <x v="7"/>
    <m/>
    <s v="Hoy, John P."/>
    <s v="PV"/>
    <n v="466626"/>
    <d v="2012-09-26T00:00:00"/>
    <n v="229.59"/>
    <m/>
    <x v="315"/>
    <s v="AA"/>
    <s v="P"/>
    <s v="6180 - TRAVEL EXPENSE"/>
    <x v="7"/>
    <s v="Water Service Corporation"/>
    <s v="CORP"/>
    <s v="CORP"/>
  </r>
  <r>
    <n v="102"/>
    <n v="102107"/>
    <x v="8"/>
    <m/>
    <s v="Hoy, John P."/>
    <s v="PV"/>
    <n v="466627"/>
    <d v="2012-09-26T00:00:00"/>
    <n v="56"/>
    <m/>
    <x v="316"/>
    <s v="AA"/>
    <s v="P"/>
    <s v="6180 - TRAVEL EXPENSE"/>
    <x v="8"/>
    <s v="Water Service Corporation"/>
    <s v="CORP"/>
    <s v="CORP"/>
  </r>
  <r>
    <n v="102"/>
    <n v="102107"/>
    <x v="4"/>
    <m/>
    <s v="Hoy, John P."/>
    <s v="PV"/>
    <n v="466627"/>
    <d v="2012-09-26T00:00:00"/>
    <n v="452.72"/>
    <m/>
    <x v="317"/>
    <s v="AA"/>
    <s v="P"/>
    <s v="6180 - TRAVEL EXPENSE"/>
    <x v="4"/>
    <s v="Water Service Corporation"/>
    <s v="CORP"/>
    <s v="CORP"/>
  </r>
  <r>
    <n v="102"/>
    <n v="102107"/>
    <x v="1"/>
    <m/>
    <s v="Hoy, John P."/>
    <s v="PV"/>
    <n v="466627"/>
    <d v="2012-09-26T00:00:00"/>
    <n v="257.39999999999998"/>
    <m/>
    <x v="318"/>
    <s v="AA"/>
    <s v="P"/>
    <s v="6180 - TRAVEL EXPENSE"/>
    <x v="1"/>
    <s v="Water Service Corporation"/>
    <s v="CORP"/>
    <s v="CORP"/>
  </r>
  <r>
    <n v="102"/>
    <n v="102107"/>
    <x v="5"/>
    <m/>
    <s v="Hoy, John P."/>
    <s v="PV"/>
    <n v="466627"/>
    <d v="2012-09-26T00:00:00"/>
    <n v="203.1"/>
    <m/>
    <x v="319"/>
    <s v="AA"/>
    <s v="P"/>
    <s v="6180 - TRAVEL EXPENSE"/>
    <x v="5"/>
    <s v="Water Service Corporation"/>
    <s v="CORP"/>
    <s v="CORP"/>
  </r>
  <r>
    <n v="102"/>
    <n v="102107"/>
    <x v="7"/>
    <m/>
    <s v="Hoy, John P."/>
    <s v="PV"/>
    <n v="466627"/>
    <d v="2012-09-26T00:00:00"/>
    <n v="260.87"/>
    <m/>
    <x v="320"/>
    <s v="AA"/>
    <s v="P"/>
    <s v="6180 - TRAVEL EXPENSE"/>
    <x v="7"/>
    <s v="Water Service Corporation"/>
    <s v="CORP"/>
    <s v="CORP"/>
  </r>
  <r>
    <n v="102"/>
    <n v="102107"/>
    <x v="2"/>
    <m/>
    <s v="Hoy, John P."/>
    <s v="PV"/>
    <n v="466627"/>
    <d v="2012-09-26T00:00:00"/>
    <n v="19.899999999999999"/>
    <m/>
    <x v="321"/>
    <s v="AA"/>
    <s v="P"/>
    <s v="5925 - OFFICE UTILITIES/MAINTEN"/>
    <x v="2"/>
    <s v="Water Service Corporation"/>
    <s v="CORP"/>
    <s v="CORP"/>
  </r>
  <r>
    <n v="102"/>
    <n v="102104"/>
    <x v="2"/>
    <m/>
    <s v="Andrejko, James"/>
    <s v="PV"/>
    <n v="466630"/>
    <d v="2012-09-26T00:00:00"/>
    <n v="50"/>
    <m/>
    <x v="87"/>
    <s v="AA"/>
    <s v="P"/>
    <s v="5925 - OFFICE UTILITIES/MAINTEN"/>
    <x v="2"/>
    <s v="Water Service Corporation"/>
    <s v="CORP"/>
    <s v="CORP"/>
  </r>
  <r>
    <n v="102"/>
    <n v="102101"/>
    <x v="9"/>
    <m/>
    <s v="Andrejko, James"/>
    <s v="PV"/>
    <n v="466630"/>
    <d v="2012-09-26T00:00:00"/>
    <n v="90"/>
    <m/>
    <x v="190"/>
    <s v="AA"/>
    <s v="P"/>
    <s v="5780 - MISCELLANEOUS EXPENSE"/>
    <x v="9"/>
    <s v="Water Service Corporation"/>
    <s v="CORP"/>
    <s v="CORP"/>
  </r>
  <r>
    <n v="102"/>
    <n v="102104"/>
    <x v="2"/>
    <m/>
    <s v="Andrejko, James"/>
    <s v="PV"/>
    <n v="467719"/>
    <d v="2012-10-02T00:00:00"/>
    <n v="50"/>
    <m/>
    <x v="87"/>
    <s v="AA"/>
    <s v="P"/>
    <s v="5925 - OFFICE UTILITIES/MAINTEN"/>
    <x v="2"/>
    <s v="Water Service Corporation"/>
    <s v="CORP"/>
    <s v="CORP"/>
  </r>
  <r>
    <n v="102"/>
    <n v="102104"/>
    <x v="2"/>
    <m/>
    <s v="Graham, Vivian E."/>
    <s v="PV"/>
    <n v="467721"/>
    <d v="2012-10-02T00:00:00"/>
    <n v="23.91"/>
    <m/>
    <x v="322"/>
    <s v="AA"/>
    <s v="P"/>
    <s v="5925 - OFFICE UTILITIES/MAINTEN"/>
    <x v="2"/>
    <s v="Water Service Corporation"/>
    <s v="CORP"/>
    <s v="CORP"/>
  </r>
  <r>
    <n v="102"/>
    <n v="102103"/>
    <x v="16"/>
    <m/>
    <s v="Rumfelt, Dorothy M."/>
    <s v="PV"/>
    <n v="467741"/>
    <d v="2012-10-02T00:00:00"/>
    <n v="625"/>
    <m/>
    <x v="323"/>
    <s v="AA"/>
    <s v="P"/>
    <s v="5620 - EMPLOYEE BENEFITS"/>
    <x v="16"/>
    <s v="Water Service Corporation"/>
    <s v="CORP"/>
    <s v="CORP"/>
  </r>
  <r>
    <n v="102"/>
    <n v="102103"/>
    <x v="6"/>
    <m/>
    <s v="Malecki, Krzysztof"/>
    <s v="PV"/>
    <n v="468157"/>
    <d v="2012-10-03T00:00:00"/>
    <n v="13.61"/>
    <m/>
    <x v="324"/>
    <s v="AA"/>
    <s v="P"/>
    <s v="5850 - OFFICE EXPENSE"/>
    <x v="6"/>
    <s v="Water Service Corporation"/>
    <s v="CORP"/>
    <s v="CORP"/>
  </r>
  <r>
    <n v="102"/>
    <n v="102107"/>
    <x v="4"/>
    <m/>
    <s v="James, Robert Adam"/>
    <s v="PV"/>
    <n v="468162"/>
    <d v="2012-10-03T00:00:00"/>
    <n v="117.99"/>
    <m/>
    <x v="325"/>
    <s v="AA"/>
    <s v="P"/>
    <s v="6180 - TRAVEL EXPENSE"/>
    <x v="4"/>
    <s v="Water Service Corporation"/>
    <s v="CORP"/>
    <s v="CORP"/>
  </r>
  <r>
    <n v="102"/>
    <n v="102102"/>
    <x v="1"/>
    <m/>
    <s v="Feathergill, Adam K"/>
    <s v="PV"/>
    <n v="468165"/>
    <d v="2012-10-03T00:00:00"/>
    <n v="35.46"/>
    <m/>
    <x v="326"/>
    <s v="AA"/>
    <s v="P"/>
    <s v="6180 - TRAVEL EXPENSE"/>
    <x v="1"/>
    <s v="Water Service Corporation"/>
    <s v="CORP"/>
    <s v="CORP"/>
  </r>
  <r>
    <n v="102"/>
    <n v="102101"/>
    <x v="8"/>
    <m/>
    <s v="Ferguson, Christopher G"/>
    <s v="PV"/>
    <n v="469190"/>
    <d v="2012-10-08T00:00:00"/>
    <n v="1.5"/>
    <m/>
    <x v="327"/>
    <s v="AA"/>
    <s v="P"/>
    <s v="6180 - TRAVEL EXPENSE"/>
    <x v="8"/>
    <s v="Water Service Corporation"/>
    <s v="CORP"/>
    <s v="CORP"/>
  </r>
  <r>
    <n v="102"/>
    <n v="102101"/>
    <x v="1"/>
    <m/>
    <s v="Ferguson, Christopher G"/>
    <s v="PV"/>
    <n v="469190"/>
    <d v="2012-10-08T00:00:00"/>
    <n v="10.5"/>
    <m/>
    <x v="328"/>
    <s v="AA"/>
    <s v="P"/>
    <s v="6180 - TRAVEL EXPENSE"/>
    <x v="1"/>
    <s v="Water Service Corporation"/>
    <s v="CORP"/>
    <s v="CORP"/>
  </r>
  <r>
    <n v="102"/>
    <n v="102106"/>
    <x v="4"/>
    <m/>
    <s v="Gillmore, Judith E."/>
    <s v="PV"/>
    <n v="469313"/>
    <d v="2012-10-08T00:00:00"/>
    <n v="5.07"/>
    <m/>
    <x v="329"/>
    <s v="AA"/>
    <s v="P"/>
    <s v="6180 - TRAVEL EXPENSE"/>
    <x v="4"/>
    <s v="Water Service Corporation"/>
    <s v="CORP"/>
    <s v="CORP"/>
  </r>
  <r>
    <n v="102"/>
    <n v="102106"/>
    <x v="4"/>
    <m/>
    <s v="Gillmore, Judith E."/>
    <s v="PV"/>
    <n v="469313"/>
    <d v="2012-10-08T00:00:00"/>
    <n v="5.08"/>
    <m/>
    <x v="330"/>
    <s v="AA"/>
    <s v="P"/>
    <s v="6180 - TRAVEL EXPENSE"/>
    <x v="4"/>
    <s v="Water Service Corporation"/>
    <s v="CORP"/>
    <s v="CORP"/>
  </r>
  <r>
    <n v="102"/>
    <n v="102101"/>
    <x v="2"/>
    <m/>
    <s v="Kim, Christine"/>
    <s v="PV"/>
    <n v="469680"/>
    <d v="2012-10-10T00:00:00"/>
    <n v="95.96"/>
    <m/>
    <x v="331"/>
    <s v="AA"/>
    <s v="P"/>
    <s v="5925 - OFFICE UTILITIES/MAINTEN"/>
    <x v="2"/>
    <s v="Water Service Corporation"/>
    <s v="CORP"/>
    <s v="CORP"/>
  </r>
  <r>
    <n v="102"/>
    <n v="102101"/>
    <x v="12"/>
    <m/>
    <s v="Kim, Christine"/>
    <s v="PV"/>
    <n v="469680"/>
    <d v="2012-10-10T00:00:00"/>
    <n v="420"/>
    <m/>
    <x v="332"/>
    <s v="AA"/>
    <s v="P"/>
    <s v="5780 - MISCELLANEOUS EXPENSE"/>
    <x v="12"/>
    <s v="Water Service Corporation"/>
    <s v="CORP"/>
    <s v="CORP"/>
  </r>
  <r>
    <n v="102"/>
    <n v="102102"/>
    <x v="2"/>
    <m/>
    <s v="Lubertozzi, Steven M."/>
    <s v="PV"/>
    <n v="471894"/>
    <d v="2012-10-18T00:00:00"/>
    <n v="137.1"/>
    <m/>
    <x v="333"/>
    <s v="AA"/>
    <s v="P"/>
    <s v="5925 - OFFICE UTILITIES/MAINTEN"/>
    <x v="2"/>
    <s v="Water Service Corporation"/>
    <s v="CORP"/>
    <s v="CORP"/>
  </r>
  <r>
    <n v="102"/>
    <n v="102102"/>
    <x v="9"/>
    <m/>
    <s v="Lubertozzi, Steven M."/>
    <s v="PV"/>
    <n v="471894"/>
    <d v="2012-10-18T00:00:00"/>
    <n v="395"/>
    <m/>
    <x v="334"/>
    <s v="AA"/>
    <s v="P"/>
    <s v="5780 - MISCELLANEOUS EXPENSE"/>
    <x v="9"/>
    <s v="Water Service Corporation"/>
    <s v="CORP"/>
    <s v="CORP"/>
  </r>
  <r>
    <n v="102"/>
    <n v="102102"/>
    <x v="8"/>
    <m/>
    <s v="Lubertozzi, Steven M."/>
    <s v="PV"/>
    <n v="471955"/>
    <d v="2012-10-18T00:00:00"/>
    <n v="99"/>
    <m/>
    <x v="56"/>
    <s v="AA"/>
    <s v="P"/>
    <s v="6180 - TRAVEL EXPENSE"/>
    <x v="8"/>
    <s v="Water Service Corporation"/>
    <s v="CORP"/>
    <s v="CORP"/>
  </r>
  <r>
    <n v="102"/>
    <n v="102102"/>
    <x v="4"/>
    <m/>
    <s v="Lubertozzi, Steven M."/>
    <s v="PV"/>
    <n v="471955"/>
    <d v="2012-10-18T00:00:00"/>
    <n v="15.24"/>
    <m/>
    <x v="335"/>
    <s v="AA"/>
    <s v="P"/>
    <s v="6180 - TRAVEL EXPENSE"/>
    <x v="4"/>
    <s v="Water Service Corporation"/>
    <s v="CORP"/>
    <s v="CORP"/>
  </r>
  <r>
    <n v="102"/>
    <n v="102102"/>
    <x v="1"/>
    <m/>
    <s v="Lubertozzi, Steven M."/>
    <s v="PV"/>
    <n v="471955"/>
    <d v="2012-10-18T00:00:00"/>
    <n v="110"/>
    <m/>
    <x v="336"/>
    <s v="AA"/>
    <s v="P"/>
    <s v="6180 - TRAVEL EXPENSE"/>
    <x v="1"/>
    <s v="Water Service Corporation"/>
    <s v="CORP"/>
    <s v="CORP"/>
  </r>
  <r>
    <n v="102"/>
    <n v="102102"/>
    <x v="5"/>
    <m/>
    <s v="Lubertozzi, Steven M."/>
    <s v="PV"/>
    <n v="471955"/>
    <d v="2012-10-18T00:00:00"/>
    <n v="886.6"/>
    <m/>
    <x v="337"/>
    <s v="AA"/>
    <s v="P"/>
    <s v="6180 - TRAVEL EXPENSE"/>
    <x v="5"/>
    <s v="Water Service Corporation"/>
    <s v="CORP"/>
    <s v="CORP"/>
  </r>
  <r>
    <n v="102"/>
    <n v="102102"/>
    <x v="7"/>
    <m/>
    <s v="Lubertozzi, Steven M."/>
    <s v="PV"/>
    <n v="471955"/>
    <d v="2012-10-18T00:00:00"/>
    <n v="775.32"/>
    <m/>
    <x v="338"/>
    <s v="AA"/>
    <s v="P"/>
    <s v="6180 - TRAVEL EXPENSE"/>
    <x v="7"/>
    <s v="Water Service Corporation"/>
    <s v="CORP"/>
    <s v="CORP"/>
  </r>
  <r>
    <n v="102"/>
    <n v="102103"/>
    <x v="6"/>
    <m/>
    <s v="Paule, Nancy P."/>
    <s v="PV"/>
    <n v="471956"/>
    <d v="2012-10-18T00:00:00"/>
    <n v="9.9700000000000006"/>
    <m/>
    <x v="339"/>
    <s v="AA"/>
    <s v="P"/>
    <s v="5850 - OFFICE EXPENSE"/>
    <x v="6"/>
    <s v="Water Service Corporation"/>
    <s v="CORP"/>
    <s v="CORP"/>
  </r>
  <r>
    <n v="102"/>
    <n v="102106"/>
    <x v="4"/>
    <m/>
    <s v="Robinson, Vanessa F."/>
    <s v="PV"/>
    <n v="471959"/>
    <d v="2012-10-18T00:00:00"/>
    <n v="121.79"/>
    <m/>
    <x v="340"/>
    <s v="AA"/>
    <s v="P"/>
    <s v="6180 - TRAVEL EXPENSE"/>
    <x v="4"/>
    <s v="Water Service Corporation"/>
    <s v="CORP"/>
    <s v="CORP"/>
  </r>
  <r>
    <n v="102"/>
    <n v="102106"/>
    <x v="1"/>
    <m/>
    <s v="Robinson, Vanessa F."/>
    <s v="PV"/>
    <n v="471959"/>
    <d v="2012-10-18T00:00:00"/>
    <n v="36.630000000000003"/>
    <m/>
    <x v="341"/>
    <s v="AA"/>
    <s v="P"/>
    <s v="6180 - TRAVEL EXPENSE"/>
    <x v="1"/>
    <s v="Water Service Corporation"/>
    <s v="CORP"/>
    <s v="CORP"/>
  </r>
  <r>
    <n v="102"/>
    <n v="102106"/>
    <x v="5"/>
    <m/>
    <s v="Robinson, Vanessa F."/>
    <s v="PV"/>
    <n v="471959"/>
    <d v="2012-10-18T00:00:00"/>
    <n v="50"/>
    <m/>
    <x v="87"/>
    <s v="AA"/>
    <s v="P"/>
    <s v="6180 - TRAVEL EXPENSE"/>
    <x v="5"/>
    <s v="Water Service Corporation"/>
    <s v="CORP"/>
    <s v="CORP"/>
  </r>
  <r>
    <n v="102"/>
    <n v="102107"/>
    <x v="8"/>
    <m/>
    <s v="Japczyk, James F."/>
    <s v="PV"/>
    <n v="472050"/>
    <d v="2012-10-18T00:00:00"/>
    <n v="291.3"/>
    <m/>
    <x v="342"/>
    <s v="AA"/>
    <s v="P"/>
    <s v="6180 - TRAVEL EXPENSE"/>
    <x v="8"/>
    <s v="Water Service Corporation"/>
    <s v="CORP"/>
    <s v="CORP"/>
  </r>
  <r>
    <n v="102"/>
    <n v="102107"/>
    <x v="8"/>
    <m/>
    <s v="Japczyk, James F."/>
    <s v="PV"/>
    <n v="472050"/>
    <d v="2012-10-18T00:00:00"/>
    <m/>
    <n v="-291.3"/>
    <x v="343"/>
    <s v="AA"/>
    <s v="P"/>
    <s v="6180 - TRAVEL EXPENSE"/>
    <x v="8"/>
    <s v="Water Service Corporation"/>
    <s v="CORP"/>
    <s v="CORP"/>
  </r>
  <r>
    <n v="102"/>
    <n v="102107"/>
    <x v="0"/>
    <m/>
    <s v="Japczyk, James F."/>
    <s v="PV"/>
    <n v="472050"/>
    <d v="2012-10-18T00:00:00"/>
    <m/>
    <n v="-301.75"/>
    <x v="344"/>
    <s v="AA"/>
    <s v="P"/>
    <s v="6180 - TRAVEL EXPENSE"/>
    <x v="0"/>
    <s v="Water Service Corporation"/>
    <s v="CORP"/>
    <s v="CORP"/>
  </r>
  <r>
    <n v="102"/>
    <n v="102107"/>
    <x v="0"/>
    <m/>
    <s v="Japczyk, James F."/>
    <s v="PV"/>
    <n v="472050"/>
    <d v="2012-10-18T00:00:00"/>
    <m/>
    <n v="-42.9"/>
    <x v="345"/>
    <s v="AA"/>
    <s v="P"/>
    <s v="6180 - TRAVEL EXPENSE"/>
    <x v="0"/>
    <s v="Water Service Corporation"/>
    <s v="CORP"/>
    <s v="CORP"/>
  </r>
  <r>
    <n v="102"/>
    <n v="102107"/>
    <x v="0"/>
    <m/>
    <s v="Japczyk, James F."/>
    <s v="PV"/>
    <n v="472050"/>
    <d v="2012-10-18T00:00:00"/>
    <n v="301.75"/>
    <m/>
    <x v="346"/>
    <s v="AA"/>
    <s v="P"/>
    <s v="6180 - TRAVEL EXPENSE"/>
    <x v="0"/>
    <s v="Water Service Corporation"/>
    <s v="CORP"/>
    <s v="CORP"/>
  </r>
  <r>
    <n v="102"/>
    <n v="102107"/>
    <x v="0"/>
    <m/>
    <s v="Japczyk, James F."/>
    <s v="PV"/>
    <n v="472050"/>
    <d v="2012-10-18T00:00:00"/>
    <n v="42.9"/>
    <m/>
    <x v="347"/>
    <s v="AA"/>
    <s v="P"/>
    <s v="6180 - TRAVEL EXPENSE"/>
    <x v="0"/>
    <s v="Water Service Corporation"/>
    <s v="CORP"/>
    <s v="CORP"/>
  </r>
  <r>
    <n v="102"/>
    <n v="102107"/>
    <x v="4"/>
    <m/>
    <s v="Japczyk, James F."/>
    <s v="PV"/>
    <n v="472050"/>
    <d v="2012-10-18T00:00:00"/>
    <m/>
    <n v="-404.89"/>
    <x v="348"/>
    <s v="AA"/>
    <s v="P"/>
    <s v="6180 - TRAVEL EXPENSE"/>
    <x v="4"/>
    <s v="Water Service Corporation"/>
    <s v="CORP"/>
    <s v="CORP"/>
  </r>
  <r>
    <n v="102"/>
    <n v="102107"/>
    <x v="4"/>
    <m/>
    <s v="Japczyk, James F."/>
    <s v="PV"/>
    <n v="472050"/>
    <d v="2012-10-18T00:00:00"/>
    <n v="404.89"/>
    <m/>
    <x v="349"/>
    <s v="AA"/>
    <s v="P"/>
    <s v="6180 - TRAVEL EXPENSE"/>
    <x v="4"/>
    <s v="Water Service Corporation"/>
    <s v="CORP"/>
    <s v="CORP"/>
  </r>
  <r>
    <n v="102"/>
    <n v="102107"/>
    <x v="1"/>
    <m/>
    <s v="Japczyk, James F."/>
    <s v="PV"/>
    <n v="472050"/>
    <d v="2012-10-18T00:00:00"/>
    <m/>
    <n v="-237.56"/>
    <x v="350"/>
    <s v="AA"/>
    <s v="P"/>
    <s v="6180 - TRAVEL EXPENSE"/>
    <x v="1"/>
    <s v="Water Service Corporation"/>
    <s v="CORP"/>
    <s v="CORP"/>
  </r>
  <r>
    <n v="102"/>
    <n v="102107"/>
    <x v="1"/>
    <m/>
    <s v="Japczyk, James F."/>
    <s v="PV"/>
    <n v="472050"/>
    <d v="2012-10-18T00:00:00"/>
    <n v="237.56"/>
    <m/>
    <x v="351"/>
    <s v="AA"/>
    <s v="P"/>
    <s v="6180 - TRAVEL EXPENSE"/>
    <x v="1"/>
    <s v="Water Service Corporation"/>
    <s v="CORP"/>
    <s v="CORP"/>
  </r>
  <r>
    <n v="102"/>
    <n v="102107"/>
    <x v="5"/>
    <m/>
    <s v="Japczyk, James F."/>
    <s v="PV"/>
    <n v="472050"/>
    <d v="2012-10-18T00:00:00"/>
    <m/>
    <n v="-897.6"/>
    <x v="352"/>
    <s v="AA"/>
    <s v="P"/>
    <s v="6180 - TRAVEL EXPENSE"/>
    <x v="5"/>
    <s v="Water Service Corporation"/>
    <s v="CORP"/>
    <s v="CORP"/>
  </r>
  <r>
    <n v="102"/>
    <n v="102107"/>
    <x v="5"/>
    <m/>
    <s v="Japczyk, James F."/>
    <s v="PV"/>
    <n v="472050"/>
    <d v="2012-10-18T00:00:00"/>
    <n v="897.6"/>
    <m/>
    <x v="353"/>
    <s v="AA"/>
    <s v="P"/>
    <s v="6180 - TRAVEL EXPENSE"/>
    <x v="5"/>
    <s v="Water Service Corporation"/>
    <s v="CORP"/>
    <s v="CORP"/>
  </r>
  <r>
    <n v="102"/>
    <n v="102107"/>
    <x v="7"/>
    <m/>
    <s v="Japczyk, James F."/>
    <s v="PV"/>
    <n v="472050"/>
    <d v="2012-10-18T00:00:00"/>
    <m/>
    <n v="-899.48"/>
    <x v="354"/>
    <s v="AA"/>
    <s v="P"/>
    <s v="6180 - TRAVEL EXPENSE"/>
    <x v="7"/>
    <s v="Water Service Corporation"/>
    <s v="CORP"/>
    <s v="CORP"/>
  </r>
  <r>
    <n v="102"/>
    <n v="102107"/>
    <x v="7"/>
    <m/>
    <s v="Japczyk, James F."/>
    <s v="PV"/>
    <n v="472050"/>
    <d v="2012-10-18T00:00:00"/>
    <n v="899.48"/>
    <m/>
    <x v="355"/>
    <s v="AA"/>
    <s v="P"/>
    <s v="6180 - TRAVEL EXPENSE"/>
    <x v="7"/>
    <s v="Water Service Corporation"/>
    <s v="CORP"/>
    <s v="CORP"/>
  </r>
  <r>
    <n v="102"/>
    <n v="102107"/>
    <x v="8"/>
    <m/>
    <s v="Sparrow, Lisa A."/>
    <s v="PV"/>
    <n v="472097"/>
    <d v="2012-10-18T00:00:00"/>
    <n v="130"/>
    <m/>
    <x v="356"/>
    <s v="AA"/>
    <s v="P"/>
    <s v="6180 - TRAVEL EXPENSE"/>
    <x v="8"/>
    <s v="Water Service Corporation"/>
    <s v="CORP"/>
    <s v="CORP"/>
  </r>
  <r>
    <n v="102"/>
    <n v="102107"/>
    <x v="4"/>
    <m/>
    <s v="Sparrow, Lisa A."/>
    <s v="PV"/>
    <n v="472097"/>
    <d v="2012-10-18T00:00:00"/>
    <n v="3038.4"/>
    <m/>
    <x v="357"/>
    <s v="AA"/>
    <s v="P"/>
    <s v="6180 - TRAVEL EXPENSE"/>
    <x v="4"/>
    <s v="Water Service Corporation"/>
    <s v="CORP"/>
    <s v="CORP"/>
  </r>
  <r>
    <n v="102"/>
    <n v="102107"/>
    <x v="7"/>
    <m/>
    <s v="Sparrow, Lisa A."/>
    <s v="PV"/>
    <n v="472097"/>
    <d v="2012-10-18T00:00:00"/>
    <n v="334.91"/>
    <m/>
    <x v="358"/>
    <s v="AA"/>
    <s v="P"/>
    <s v="6180 - TRAVEL EXPENSE"/>
    <x v="7"/>
    <s v="Water Service Corporation"/>
    <s v="CORP"/>
    <s v="CORP"/>
  </r>
  <r>
    <n v="102"/>
    <n v="102107"/>
    <x v="7"/>
    <m/>
    <s v="Sparrow, Lisa A."/>
    <s v="PV"/>
    <n v="472097"/>
    <d v="2012-10-18T00:00:00"/>
    <n v="337.12"/>
    <m/>
    <x v="359"/>
    <s v="AA"/>
    <s v="P"/>
    <s v="6180 - TRAVEL EXPENSE"/>
    <x v="7"/>
    <s v="Water Service Corporation"/>
    <s v="CORP"/>
    <s v="CORP"/>
  </r>
  <r>
    <n v="102"/>
    <n v="102107"/>
    <x v="2"/>
    <m/>
    <s v="Sparrow, Lisa A."/>
    <s v="PV"/>
    <n v="472097"/>
    <d v="2012-10-18T00:00:00"/>
    <n v="416.49"/>
    <m/>
    <x v="360"/>
    <s v="AA"/>
    <s v="P"/>
    <s v="5925 - OFFICE UTILITIES/MAINTEN"/>
    <x v="2"/>
    <s v="Water Service Corporation"/>
    <s v="CORP"/>
    <s v="CORP"/>
  </r>
  <r>
    <n v="102"/>
    <n v="102107"/>
    <x v="8"/>
    <m/>
    <s v="Japczyk, James F."/>
    <s v="PV"/>
    <n v="472126"/>
    <d v="2012-10-18T00:00:00"/>
    <n v="291.3"/>
    <m/>
    <x v="342"/>
    <s v="AA"/>
    <s v="P"/>
    <s v="6180 - TRAVEL EXPENSE"/>
    <x v="8"/>
    <s v="Water Service Corporation"/>
    <s v="CORP"/>
    <s v="CORP"/>
  </r>
  <r>
    <n v="102"/>
    <n v="102107"/>
    <x v="0"/>
    <m/>
    <s v="Japczyk, James F."/>
    <s v="PV"/>
    <n v="472126"/>
    <d v="2012-10-18T00:00:00"/>
    <n v="301.75"/>
    <m/>
    <x v="346"/>
    <s v="AA"/>
    <s v="P"/>
    <s v="6180 - TRAVEL EXPENSE"/>
    <x v="0"/>
    <s v="Water Service Corporation"/>
    <s v="CORP"/>
    <s v="CORP"/>
  </r>
  <r>
    <n v="102"/>
    <n v="102107"/>
    <x v="0"/>
    <m/>
    <s v="Japczyk, James F."/>
    <s v="PV"/>
    <n v="472126"/>
    <d v="2012-10-18T00:00:00"/>
    <n v="42.9"/>
    <m/>
    <x v="347"/>
    <s v="AA"/>
    <s v="P"/>
    <s v="6180 - TRAVEL EXPENSE"/>
    <x v="0"/>
    <s v="Water Service Corporation"/>
    <s v="CORP"/>
    <s v="CORP"/>
  </r>
  <r>
    <n v="102"/>
    <n v="102107"/>
    <x v="4"/>
    <m/>
    <s v="Japczyk, James F."/>
    <s v="PV"/>
    <n v="472126"/>
    <d v="2012-10-18T00:00:00"/>
    <n v="404.89"/>
    <m/>
    <x v="349"/>
    <s v="AA"/>
    <s v="P"/>
    <s v="6180 - TRAVEL EXPENSE"/>
    <x v="4"/>
    <s v="Water Service Corporation"/>
    <s v="CORP"/>
    <s v="CORP"/>
  </r>
  <r>
    <n v="102"/>
    <n v="102107"/>
    <x v="1"/>
    <m/>
    <s v="Japczyk, James F."/>
    <s v="PV"/>
    <n v="472126"/>
    <d v="2012-10-18T00:00:00"/>
    <n v="237.56"/>
    <m/>
    <x v="351"/>
    <s v="AA"/>
    <s v="P"/>
    <s v="6180 - TRAVEL EXPENSE"/>
    <x v="1"/>
    <s v="Water Service Corporation"/>
    <s v="CORP"/>
    <s v="CORP"/>
  </r>
  <r>
    <n v="102"/>
    <n v="102107"/>
    <x v="5"/>
    <m/>
    <s v="Japczyk, James F."/>
    <s v="PV"/>
    <n v="472126"/>
    <d v="2012-10-18T00:00:00"/>
    <n v="897.6"/>
    <m/>
    <x v="353"/>
    <s v="AA"/>
    <s v="P"/>
    <s v="6180 - TRAVEL EXPENSE"/>
    <x v="5"/>
    <s v="Water Service Corporation"/>
    <s v="CORP"/>
    <s v="CORP"/>
  </r>
  <r>
    <n v="102"/>
    <n v="102107"/>
    <x v="7"/>
    <m/>
    <s v="Japczyk, James F."/>
    <s v="PV"/>
    <n v="472126"/>
    <d v="2012-10-18T00:00:00"/>
    <n v="899.48"/>
    <m/>
    <x v="355"/>
    <s v="AA"/>
    <s v="P"/>
    <s v="6180 - TRAVEL EXPENSE"/>
    <x v="7"/>
    <s v="Water Service Corporation"/>
    <s v="CORP"/>
    <s v="CORP"/>
  </r>
  <r>
    <n v="102"/>
    <n v="102107"/>
    <x v="7"/>
    <m/>
    <s v="Japczyk, James F."/>
    <s v="PV"/>
    <n v="472126"/>
    <d v="2012-10-18T00:00:00"/>
    <m/>
    <n v="-609.92999999999995"/>
    <x v="361"/>
    <s v="AA"/>
    <s v="P"/>
    <s v="6180 - TRAVEL EXPENSE"/>
    <x v="7"/>
    <s v="Water Service Corporation"/>
    <s v="CORP"/>
    <s v="CORP"/>
  </r>
  <r>
    <n v="102"/>
    <n v="102103"/>
    <x v="6"/>
    <m/>
    <s v="Federico, Antoinette"/>
    <s v="PV"/>
    <n v="472305"/>
    <d v="2012-10-22T00:00:00"/>
    <n v="19.47"/>
    <m/>
    <x v="362"/>
    <s v="AA"/>
    <s v="P"/>
    <s v="5850 - OFFICE EXPENSE"/>
    <x v="6"/>
    <s v="Water Service Corporation"/>
    <s v="CORP"/>
    <s v="CORP"/>
  </r>
  <r>
    <n v="102"/>
    <n v="102106"/>
    <x v="4"/>
    <m/>
    <s v="Self, Rose D."/>
    <s v="PV"/>
    <n v="473612"/>
    <d v="2012-10-24T00:00:00"/>
    <n v="113.7"/>
    <m/>
    <x v="363"/>
    <s v="AA"/>
    <s v="P"/>
    <s v="6180 - TRAVEL EXPENSE"/>
    <x v="4"/>
    <s v="Water Service Corporation"/>
    <s v="CORP"/>
    <s v="CORP"/>
  </r>
  <r>
    <n v="102"/>
    <n v="102106"/>
    <x v="6"/>
    <m/>
    <s v="Self, Rose D."/>
    <s v="PV"/>
    <n v="473612"/>
    <d v="2012-10-24T00:00:00"/>
    <n v="65.62"/>
    <m/>
    <x v="364"/>
    <s v="AA"/>
    <s v="P"/>
    <s v="5850 - OFFICE EXPENSE"/>
    <x v="6"/>
    <s v="Water Service Corporation"/>
    <s v="CORP"/>
    <s v="CORP"/>
  </r>
  <r>
    <n v="102"/>
    <n v="102106"/>
    <x v="12"/>
    <m/>
    <s v="Self, Rose D."/>
    <s v="PV"/>
    <n v="473612"/>
    <d v="2012-10-24T00:00:00"/>
    <n v="223.05"/>
    <m/>
    <x v="365"/>
    <s v="AA"/>
    <s v="P"/>
    <s v="5780 - MISCELLANEOUS EXPENSE"/>
    <x v="12"/>
    <s v="Water Service Corporation"/>
    <s v="CORP"/>
    <s v="CORP"/>
  </r>
  <r>
    <n v="102"/>
    <n v="102103"/>
    <x v="19"/>
    <m/>
    <s v="Shultz, John R."/>
    <s v="PV"/>
    <n v="473616"/>
    <d v="2012-10-24T00:00:00"/>
    <n v="95.97"/>
    <m/>
    <x v="366"/>
    <s v="AA"/>
    <s v="P"/>
    <s v="5620 - EMPLOYEE BENEFITS"/>
    <x v="19"/>
    <s v="Water Service Corporation"/>
    <s v="CORP"/>
    <s v="CORP"/>
  </r>
  <r>
    <n v="102"/>
    <n v="102103"/>
    <x v="6"/>
    <m/>
    <s v="Delmundo, Anca"/>
    <s v="PV"/>
    <n v="473617"/>
    <d v="2012-10-24T00:00:00"/>
    <n v="39.880000000000003"/>
    <m/>
    <x v="367"/>
    <s v="AA"/>
    <s v="P"/>
    <s v="5850 - OFFICE EXPENSE"/>
    <x v="6"/>
    <s v="Water Service Corporation"/>
    <s v="CORP"/>
    <s v="CORP"/>
  </r>
  <r>
    <n v="102"/>
    <n v="102103"/>
    <x v="6"/>
    <m/>
    <s v="Malecki, Krzysztof"/>
    <s v="PV"/>
    <n v="473619"/>
    <d v="2012-10-24T00:00:00"/>
    <n v="20.77"/>
    <m/>
    <x v="368"/>
    <s v="AA"/>
    <s v="P"/>
    <s v="5850 - OFFICE EXPENSE"/>
    <x v="6"/>
    <s v="Water Service Corporation"/>
    <s v="CORP"/>
    <s v="CORP"/>
  </r>
  <r>
    <n v="102"/>
    <n v="102103"/>
    <x v="6"/>
    <m/>
    <s v="Malecki, Krzysztof"/>
    <s v="PV"/>
    <n v="473622"/>
    <d v="2012-10-24T00:00:00"/>
    <n v="44.07"/>
    <m/>
    <x v="369"/>
    <s v="AA"/>
    <s v="P"/>
    <s v="5850 - OFFICE EXPENSE"/>
    <x v="6"/>
    <s v="Water Service Corporation"/>
    <s v="CORP"/>
    <s v="CORP"/>
  </r>
  <r>
    <n v="102"/>
    <n v="102106"/>
    <x v="1"/>
    <m/>
    <s v="Tackett, Samantha R."/>
    <s v="PV"/>
    <n v="473633"/>
    <d v="2012-10-24T00:00:00"/>
    <n v="68.819999999999993"/>
    <m/>
    <x v="370"/>
    <s v="AA"/>
    <s v="P"/>
    <s v="6180 - TRAVEL EXPENSE"/>
    <x v="1"/>
    <s v="Water Service Corporation"/>
    <s v="CORP"/>
    <s v="CORP"/>
  </r>
  <r>
    <n v="102"/>
    <n v="102106"/>
    <x v="20"/>
    <m/>
    <s v="Tackett, Samantha R."/>
    <s v="PV"/>
    <n v="473633"/>
    <d v="2012-10-24T00:00:00"/>
    <n v="80"/>
    <m/>
    <x v="243"/>
    <s v="AA"/>
    <s v="P"/>
    <s v="5850 - OFFICE EXPENSE"/>
    <x v="20"/>
    <s v="Water Service Corporation"/>
    <s v="CORP"/>
    <s v="CORP"/>
  </r>
  <r>
    <n v="102"/>
    <n v="102104"/>
    <x v="2"/>
    <m/>
    <s v="Ostler, Tom G."/>
    <s v="PV"/>
    <n v="474495"/>
    <d v="2012-10-30T00:00:00"/>
    <n v="59.95"/>
    <m/>
    <x v="312"/>
    <s v="AA"/>
    <s v="P"/>
    <s v="5925 - OFFICE UTILITIES/MAINTEN"/>
    <x v="2"/>
    <s v="Water Service Corporation"/>
    <s v="CORP"/>
    <s v="CORP"/>
  </r>
  <r>
    <n v="102"/>
    <n v="102112"/>
    <x v="8"/>
    <m/>
    <s v="Sowell, George W."/>
    <s v="PV"/>
    <n v="474497"/>
    <d v="2012-10-30T00:00:00"/>
    <n v="42.85"/>
    <m/>
    <x v="371"/>
    <s v="AA"/>
    <s v="P"/>
    <s v="6180 - TRAVEL EXPENSE"/>
    <x v="8"/>
    <s v="Water Service Corporation"/>
    <s v="CORP"/>
    <s v="CORP"/>
  </r>
  <r>
    <n v="102"/>
    <n v="102112"/>
    <x v="4"/>
    <m/>
    <s v="Sowell, George W."/>
    <s v="PV"/>
    <n v="474497"/>
    <d v="2012-10-30T00:00:00"/>
    <n v="110.01"/>
    <m/>
    <x v="372"/>
    <s v="AA"/>
    <s v="P"/>
    <s v="6180 - TRAVEL EXPENSE"/>
    <x v="4"/>
    <s v="Water Service Corporation"/>
    <s v="CORP"/>
    <s v="CORP"/>
  </r>
  <r>
    <n v="102"/>
    <n v="102112"/>
    <x v="1"/>
    <m/>
    <s v="Sowell, George W."/>
    <s v="PV"/>
    <n v="474497"/>
    <d v="2012-10-30T00:00:00"/>
    <n v="235.29"/>
    <m/>
    <x v="373"/>
    <s v="AA"/>
    <s v="P"/>
    <s v="6180 - TRAVEL EXPENSE"/>
    <x v="1"/>
    <s v="Water Service Corporation"/>
    <s v="CORP"/>
    <s v="CORP"/>
  </r>
  <r>
    <n v="102"/>
    <n v="102112"/>
    <x v="5"/>
    <m/>
    <s v="Sowell, George W."/>
    <s v="PV"/>
    <n v="474497"/>
    <d v="2012-10-30T00:00:00"/>
    <n v="417.6"/>
    <m/>
    <x v="374"/>
    <s v="AA"/>
    <s v="P"/>
    <s v="6180 - TRAVEL EXPENSE"/>
    <x v="5"/>
    <s v="Water Service Corporation"/>
    <s v="CORP"/>
    <s v="CORP"/>
  </r>
  <r>
    <n v="102"/>
    <n v="102112"/>
    <x v="7"/>
    <m/>
    <s v="Sowell, George W."/>
    <s v="PV"/>
    <n v="474497"/>
    <d v="2012-10-30T00:00:00"/>
    <n v="109.76"/>
    <m/>
    <x v="375"/>
    <s v="AA"/>
    <s v="P"/>
    <s v="6180 - TRAVEL EXPENSE"/>
    <x v="7"/>
    <s v="Water Service Corporation"/>
    <s v="CORP"/>
    <s v="CORP"/>
  </r>
  <r>
    <n v="102"/>
    <n v="102112"/>
    <x v="4"/>
    <m/>
    <s v="Sowell, George W."/>
    <s v="PV"/>
    <n v="474498"/>
    <d v="2012-10-30T00:00:00"/>
    <n v="71.12"/>
    <m/>
    <x v="376"/>
    <s v="AA"/>
    <s v="P"/>
    <s v="6180 - TRAVEL EXPENSE"/>
    <x v="4"/>
    <s v="Water Service Corporation"/>
    <s v="CORP"/>
    <s v="CORP"/>
  </r>
  <r>
    <n v="102"/>
    <n v="102112"/>
    <x v="1"/>
    <m/>
    <s v="Sowell, George W."/>
    <s v="PV"/>
    <n v="474498"/>
    <d v="2012-10-30T00:00:00"/>
    <n v="291.38"/>
    <m/>
    <x v="377"/>
    <s v="AA"/>
    <s v="P"/>
    <s v="6180 - TRAVEL EXPENSE"/>
    <x v="1"/>
    <s v="Water Service Corporation"/>
    <s v="CORP"/>
    <s v="CORP"/>
  </r>
  <r>
    <n v="102"/>
    <n v="102112"/>
    <x v="7"/>
    <m/>
    <s v="Sowell, George W."/>
    <s v="PV"/>
    <n v="474498"/>
    <d v="2012-10-30T00:00:00"/>
    <n v="104.02"/>
    <m/>
    <x v="378"/>
    <s v="AA"/>
    <s v="P"/>
    <s v="6180 - TRAVEL EXPENSE"/>
    <x v="7"/>
    <s v="Water Service Corporation"/>
    <s v="CORP"/>
    <s v="CORP"/>
  </r>
  <r>
    <n v="102"/>
    <n v="102112"/>
    <x v="8"/>
    <m/>
    <s v="Sowell, George W."/>
    <s v="PV"/>
    <n v="474499"/>
    <d v="2012-10-30T00:00:00"/>
    <n v="63.8"/>
    <m/>
    <x v="379"/>
    <s v="AA"/>
    <s v="P"/>
    <s v="6180 - TRAVEL EXPENSE"/>
    <x v="8"/>
    <s v="Water Service Corporation"/>
    <s v="CORP"/>
    <s v="CORP"/>
  </r>
  <r>
    <n v="102"/>
    <n v="102112"/>
    <x v="4"/>
    <m/>
    <s v="Sowell, George W."/>
    <s v="PV"/>
    <n v="474499"/>
    <d v="2012-10-30T00:00:00"/>
    <n v="155.04"/>
    <m/>
    <x v="380"/>
    <s v="AA"/>
    <s v="P"/>
    <s v="6180 - TRAVEL EXPENSE"/>
    <x v="4"/>
    <s v="Water Service Corporation"/>
    <s v="CORP"/>
    <s v="CORP"/>
  </r>
  <r>
    <n v="102"/>
    <n v="102112"/>
    <x v="1"/>
    <m/>
    <s v="Sowell, George W."/>
    <s v="PV"/>
    <n v="474499"/>
    <d v="2012-10-30T00:00:00"/>
    <n v="353.49"/>
    <m/>
    <x v="381"/>
    <s v="AA"/>
    <s v="P"/>
    <s v="6180 - TRAVEL EXPENSE"/>
    <x v="1"/>
    <s v="Water Service Corporation"/>
    <s v="CORP"/>
    <s v="CORP"/>
  </r>
  <r>
    <n v="102"/>
    <n v="102112"/>
    <x v="5"/>
    <m/>
    <s v="Sowell, George W."/>
    <s v="PV"/>
    <n v="474499"/>
    <d v="2012-10-30T00:00:00"/>
    <n v="437.6"/>
    <m/>
    <x v="382"/>
    <s v="AA"/>
    <s v="P"/>
    <s v="6180 - TRAVEL EXPENSE"/>
    <x v="5"/>
    <s v="Water Service Corporation"/>
    <s v="CORP"/>
    <s v="CORP"/>
  </r>
  <r>
    <n v="102"/>
    <n v="102112"/>
    <x v="7"/>
    <m/>
    <s v="Sowell, George W."/>
    <s v="PV"/>
    <n v="474499"/>
    <d v="2012-10-30T00:00:00"/>
    <n v="219.52"/>
    <m/>
    <x v="383"/>
    <s v="AA"/>
    <s v="P"/>
    <s v="6180 - TRAVEL EXPENSE"/>
    <x v="7"/>
    <s v="Water Service Corporation"/>
    <s v="CORP"/>
    <s v="CORP"/>
  </r>
  <r>
    <n v="102"/>
    <n v="102112"/>
    <x v="8"/>
    <m/>
    <s v="Sowell, George W."/>
    <s v="PV"/>
    <n v="474500"/>
    <d v="2012-10-30T00:00:00"/>
    <n v="10.5"/>
    <m/>
    <x v="328"/>
    <s v="AA"/>
    <s v="P"/>
    <s v="6180 - TRAVEL EXPENSE"/>
    <x v="8"/>
    <s v="Water Service Corporation"/>
    <s v="CORP"/>
    <s v="CORP"/>
  </r>
  <r>
    <n v="102"/>
    <n v="102112"/>
    <x v="4"/>
    <m/>
    <s v="Sowell, George W."/>
    <s v="PV"/>
    <n v="474500"/>
    <d v="2012-10-30T00:00:00"/>
    <n v="83.46"/>
    <m/>
    <x v="384"/>
    <s v="AA"/>
    <s v="P"/>
    <s v="6180 - TRAVEL EXPENSE"/>
    <x v="4"/>
    <s v="Water Service Corporation"/>
    <s v="CORP"/>
    <s v="CORP"/>
  </r>
  <r>
    <n v="102"/>
    <n v="102112"/>
    <x v="1"/>
    <m/>
    <s v="Sowell, George W."/>
    <s v="PV"/>
    <n v="474500"/>
    <d v="2012-10-30T00:00:00"/>
    <n v="552.78"/>
    <m/>
    <x v="385"/>
    <s v="AA"/>
    <s v="P"/>
    <s v="6180 - TRAVEL EXPENSE"/>
    <x v="1"/>
    <s v="Water Service Corporation"/>
    <s v="CORP"/>
    <s v="CORP"/>
  </r>
  <r>
    <n v="102"/>
    <n v="102112"/>
    <x v="7"/>
    <m/>
    <s v="Sowell, George W."/>
    <s v="PV"/>
    <n v="474500"/>
    <d v="2012-10-30T00:00:00"/>
    <n v="170.84"/>
    <m/>
    <x v="386"/>
    <s v="AA"/>
    <s v="P"/>
    <s v="6180 - TRAVEL EXPENSE"/>
    <x v="7"/>
    <s v="Water Service Corporation"/>
    <s v="CORP"/>
    <s v="CORP"/>
  </r>
  <r>
    <n v="102"/>
    <n v="102112"/>
    <x v="1"/>
    <m/>
    <s v="Iwinski, Cammy A."/>
    <s v="PV"/>
    <n v="474531"/>
    <d v="2012-10-30T00:00:00"/>
    <n v="73.260000000000005"/>
    <m/>
    <x v="387"/>
    <s v="AA"/>
    <s v="P"/>
    <s v="6180 - TRAVEL EXPENSE"/>
    <x v="1"/>
    <s v="Water Service Corporation"/>
    <s v="CORP"/>
    <s v="CORP"/>
  </r>
  <r>
    <n v="102"/>
    <n v="102106"/>
    <x v="4"/>
    <m/>
    <s v="Sasic, Karen L."/>
    <s v="PV"/>
    <n v="475392"/>
    <d v="2012-10-31T00:00:00"/>
    <n v="19.04"/>
    <m/>
    <x v="388"/>
    <s v="AA"/>
    <s v="P"/>
    <s v="6180 - TRAVEL EXPENSE"/>
    <x v="4"/>
    <s v="Water Service Corporation"/>
    <s v="CORP"/>
    <s v="CORP"/>
  </r>
  <r>
    <n v="102"/>
    <n v="102106"/>
    <x v="4"/>
    <m/>
    <s v="Sasic, Karen L."/>
    <s v="PV"/>
    <n v="475392"/>
    <d v="2012-10-31T00:00:00"/>
    <n v="68.540000000000006"/>
    <m/>
    <x v="389"/>
    <s v="AA"/>
    <s v="P"/>
    <s v="6180 - TRAVEL EXPENSE"/>
    <x v="4"/>
    <s v="Water Service Corporation"/>
    <s v="CORP"/>
    <s v="CORP"/>
  </r>
  <r>
    <n v="102"/>
    <n v="102105"/>
    <x v="4"/>
    <m/>
    <s v="Sasic, Karen L."/>
    <s v="PV"/>
    <n v="475392"/>
    <d v="2012-10-31T00:00:00"/>
    <n v="54.63"/>
    <m/>
    <x v="390"/>
    <s v="AA"/>
    <s v="P"/>
    <s v="6180 - TRAVEL EXPENSE"/>
    <x v="4"/>
    <s v="Water Service Corporation"/>
    <s v="CORP"/>
    <s v="CORP"/>
  </r>
  <r>
    <n v="102"/>
    <n v="102106"/>
    <x v="1"/>
    <m/>
    <s v="Sasic, Karen L."/>
    <s v="PV"/>
    <n v="475392"/>
    <d v="2012-10-31T00:00:00"/>
    <n v="99.9"/>
    <m/>
    <x v="391"/>
    <s v="AA"/>
    <s v="P"/>
    <s v="6180 - TRAVEL EXPENSE"/>
    <x v="1"/>
    <s v="Water Service Corporation"/>
    <s v="CORP"/>
    <s v="CORP"/>
  </r>
  <r>
    <n v="102"/>
    <n v="102106"/>
    <x v="1"/>
    <m/>
    <s v="Sasic, Karen L."/>
    <s v="PV"/>
    <n v="475392"/>
    <d v="2012-10-31T00:00:00"/>
    <n v="15"/>
    <m/>
    <x v="392"/>
    <s v="AA"/>
    <s v="P"/>
    <s v="6180 - TRAVEL EXPENSE"/>
    <x v="1"/>
    <s v="Water Service Corporation"/>
    <s v="CORP"/>
    <s v="CORP"/>
  </r>
  <r>
    <n v="102"/>
    <n v="102105"/>
    <x v="1"/>
    <m/>
    <s v="Sasic, Karen L."/>
    <s v="PV"/>
    <n v="475392"/>
    <d v="2012-10-31T00:00:00"/>
    <n v="24.98"/>
    <m/>
    <x v="153"/>
    <s v="AA"/>
    <s v="P"/>
    <s v="6180 - TRAVEL EXPENSE"/>
    <x v="1"/>
    <s v="Water Service Corporation"/>
    <s v="CORP"/>
    <s v="CORP"/>
  </r>
  <r>
    <n v="102"/>
    <n v="102106"/>
    <x v="12"/>
    <m/>
    <s v="Sasic, Karen L."/>
    <s v="PV"/>
    <n v="475392"/>
    <d v="2012-10-31T00:00:00"/>
    <n v="10"/>
    <m/>
    <x v="143"/>
    <s v="AA"/>
    <s v="P"/>
    <s v="5780 - MISCELLANEOUS EXPENSE"/>
    <x v="12"/>
    <s v="Water Service Corporation"/>
    <s v="CORP"/>
    <s v="CORP"/>
  </r>
  <r>
    <n v="102"/>
    <n v="102106"/>
    <x v="8"/>
    <m/>
    <s v="Self, Rose D."/>
    <s v="PV"/>
    <n v="477899"/>
    <d v="2012-11-14T00:00:00"/>
    <n v="30"/>
    <m/>
    <x v="32"/>
    <s v="AA"/>
    <s v="P"/>
    <s v="6180 - TRAVEL EXPENSE"/>
    <x v="8"/>
    <s v="Water Service Corporation"/>
    <s v="CORP"/>
    <s v="CORP"/>
  </r>
  <r>
    <n v="102"/>
    <n v="102106"/>
    <x v="4"/>
    <m/>
    <s v="Self, Rose D."/>
    <s v="PV"/>
    <n v="477899"/>
    <d v="2012-11-14T00:00:00"/>
    <n v="103.36"/>
    <m/>
    <x v="393"/>
    <s v="AA"/>
    <s v="P"/>
    <s v="6180 - TRAVEL EXPENSE"/>
    <x v="4"/>
    <s v="Water Service Corporation"/>
    <s v="CORP"/>
    <s v="CORP"/>
  </r>
  <r>
    <n v="102"/>
    <n v="102106"/>
    <x v="1"/>
    <m/>
    <s v="Self, Rose D."/>
    <s v="PV"/>
    <n v="477899"/>
    <d v="2012-11-14T00:00:00"/>
    <n v="67.16"/>
    <m/>
    <x v="394"/>
    <s v="AA"/>
    <s v="P"/>
    <s v="6180 - TRAVEL EXPENSE"/>
    <x v="1"/>
    <s v="Water Service Corporation"/>
    <s v="CORP"/>
    <s v="CORP"/>
  </r>
  <r>
    <n v="102"/>
    <n v="102106"/>
    <x v="5"/>
    <m/>
    <s v="Self, Rose D."/>
    <s v="PV"/>
    <n v="477899"/>
    <d v="2012-11-14T00:00:00"/>
    <n v="294.60000000000002"/>
    <m/>
    <x v="395"/>
    <s v="AA"/>
    <s v="P"/>
    <s v="6180 - TRAVEL EXPENSE"/>
    <x v="5"/>
    <s v="Water Service Corporation"/>
    <s v="CORP"/>
    <s v="CORP"/>
  </r>
  <r>
    <n v="102"/>
    <n v="102106"/>
    <x v="6"/>
    <m/>
    <s v="Self, Rose D."/>
    <s v="PV"/>
    <n v="477899"/>
    <d v="2012-11-14T00:00:00"/>
    <n v="23.45"/>
    <m/>
    <x v="396"/>
    <s v="AA"/>
    <s v="P"/>
    <s v="5850 - OFFICE EXPENSE"/>
    <x v="6"/>
    <s v="Water Service Corporation"/>
    <s v="CORP"/>
    <s v="CORP"/>
  </r>
  <r>
    <n v="102"/>
    <n v="102107"/>
    <x v="8"/>
    <m/>
    <s v="Sparrow, Lisa A."/>
    <s v="PV"/>
    <n v="478419"/>
    <d v="2012-11-15T00:00:00"/>
    <n v="33"/>
    <m/>
    <x v="397"/>
    <s v="AA"/>
    <s v="P"/>
    <s v="6180 - TRAVEL EXPENSE"/>
    <x v="8"/>
    <s v="Water Service Corporation"/>
    <s v="CORP"/>
    <s v="CORP"/>
  </r>
  <r>
    <n v="102"/>
    <n v="102107"/>
    <x v="4"/>
    <m/>
    <s v="Sparrow, Lisa A."/>
    <s v="PV"/>
    <n v="478419"/>
    <d v="2012-11-15T00:00:00"/>
    <n v="298.41000000000003"/>
    <m/>
    <x v="398"/>
    <s v="AA"/>
    <s v="P"/>
    <s v="6180 - TRAVEL EXPENSE"/>
    <x v="4"/>
    <s v="Water Service Corporation"/>
    <s v="CORP"/>
    <s v="CORP"/>
  </r>
  <r>
    <n v="102"/>
    <n v="102107"/>
    <x v="1"/>
    <m/>
    <s v="Sparrow, Lisa A."/>
    <s v="PV"/>
    <n v="478419"/>
    <d v="2012-11-15T00:00:00"/>
    <n v="128.51"/>
    <m/>
    <x v="399"/>
    <s v="AA"/>
    <s v="P"/>
    <s v="6180 - TRAVEL EXPENSE"/>
    <x v="1"/>
    <s v="Water Service Corporation"/>
    <s v="CORP"/>
    <s v="CORP"/>
  </r>
  <r>
    <n v="102"/>
    <n v="102107"/>
    <x v="5"/>
    <m/>
    <s v="Sparrow, Lisa A."/>
    <s v="PV"/>
    <n v="478419"/>
    <d v="2012-11-15T00:00:00"/>
    <n v="725.4"/>
    <m/>
    <x v="400"/>
    <s v="AA"/>
    <s v="P"/>
    <s v="6180 - TRAVEL EXPENSE"/>
    <x v="5"/>
    <s v="Water Service Corporation"/>
    <s v="CORP"/>
    <s v="CORP"/>
  </r>
  <r>
    <n v="102"/>
    <n v="102107"/>
    <x v="2"/>
    <m/>
    <s v="Sparrow, Lisa A."/>
    <s v="PV"/>
    <n v="478419"/>
    <d v="2012-11-15T00:00:00"/>
    <n v="280.88"/>
    <m/>
    <x v="401"/>
    <s v="AA"/>
    <s v="P"/>
    <s v="5925 - OFFICE UTILITIES/MAINTEN"/>
    <x v="2"/>
    <s v="Water Service Corporation"/>
    <s v="CORP"/>
    <s v="CORP"/>
  </r>
  <r>
    <n v="102"/>
    <n v="102107"/>
    <x v="3"/>
    <m/>
    <s v="Sparrow, Lisa A."/>
    <s v="PV"/>
    <n v="478419"/>
    <d v="2012-11-15T00:00:00"/>
    <n v="54.61"/>
    <m/>
    <x v="402"/>
    <s v="AA"/>
    <s v="P"/>
    <s v="5850 - OFFICE EXPENSE"/>
    <x v="3"/>
    <s v="Water Service Corporation"/>
    <s v="CORP"/>
    <s v="CORP"/>
  </r>
  <r>
    <n v="102"/>
    <n v="102104"/>
    <x v="0"/>
    <m/>
    <s v="Andrejko, James"/>
    <s v="PV"/>
    <n v="478420"/>
    <d v="2012-11-15T00:00:00"/>
    <n v="120.85"/>
    <m/>
    <x v="403"/>
    <s v="AA"/>
    <s v="P"/>
    <s v="6180 - TRAVEL EXPENSE"/>
    <x v="0"/>
    <s v="Water Service Corporation"/>
    <s v="CORP"/>
    <s v="CORP"/>
  </r>
  <r>
    <n v="102"/>
    <n v="102104"/>
    <x v="2"/>
    <m/>
    <s v="Andrejko, James"/>
    <s v="PV"/>
    <n v="478420"/>
    <d v="2012-11-15T00:00:00"/>
    <n v="50"/>
    <m/>
    <x v="87"/>
    <s v="AA"/>
    <s v="P"/>
    <s v="5925 - OFFICE UTILITIES/MAINTEN"/>
    <x v="2"/>
    <s v="Water Service Corporation"/>
    <s v="CORP"/>
    <s v="CORP"/>
  </r>
  <r>
    <n v="102"/>
    <n v="102103"/>
    <x v="21"/>
    <m/>
    <s v="Hinson, Richard F."/>
    <s v="PV"/>
    <n v="478572"/>
    <d v="2012-11-15T00:00:00"/>
    <n v="31.99"/>
    <m/>
    <x v="404"/>
    <s v="AA"/>
    <s v="P"/>
    <s v="5620 - EMPLOYEE BENEFITS"/>
    <x v="21"/>
    <s v="Water Service Corporation"/>
    <s v="CORP"/>
    <s v="CORP"/>
  </r>
  <r>
    <n v="102"/>
    <n v="102107"/>
    <x v="4"/>
    <m/>
    <s v="Woody, Rex R."/>
    <s v="PV"/>
    <n v="479876"/>
    <d v="2012-11-20T00:00:00"/>
    <n v="84.28"/>
    <m/>
    <x v="405"/>
    <s v="AA"/>
    <s v="P"/>
    <s v="6180 - TRAVEL EXPENSE"/>
    <x v="4"/>
    <s v="Water Service Corporation"/>
    <s v="CORP"/>
    <s v="CORP"/>
  </r>
  <r>
    <n v="102"/>
    <n v="102102"/>
    <x v="2"/>
    <m/>
    <s v="Lubertozzi, Steven M."/>
    <s v="PV"/>
    <n v="480155"/>
    <d v="2012-11-20T00:00:00"/>
    <n v="411.49"/>
    <m/>
    <x v="406"/>
    <s v="AA"/>
    <s v="P"/>
    <s v="5925 - OFFICE UTILITIES/MAINTEN"/>
    <x v="2"/>
    <s v="Water Service Corporation"/>
    <s v="CORP"/>
    <s v="CORP"/>
  </r>
  <r>
    <n v="102"/>
    <n v="102102"/>
    <x v="8"/>
    <m/>
    <s v="Lubertozzi, Steven M."/>
    <s v="PV"/>
    <n v="480157"/>
    <d v="2012-11-20T00:00:00"/>
    <n v="99"/>
    <m/>
    <x v="56"/>
    <s v="AA"/>
    <s v="P"/>
    <s v="6180 - TRAVEL EXPENSE"/>
    <x v="8"/>
    <s v="Water Service Corporation"/>
    <s v="CORP"/>
    <s v="CORP"/>
  </r>
  <r>
    <n v="102"/>
    <n v="102102"/>
    <x v="4"/>
    <m/>
    <s v="Lubertozzi, Steven M."/>
    <s v="PV"/>
    <n v="480157"/>
    <d v="2012-11-20T00:00:00"/>
    <n v="12.46"/>
    <m/>
    <x v="407"/>
    <s v="AA"/>
    <s v="P"/>
    <s v="6180 - TRAVEL EXPENSE"/>
    <x v="4"/>
    <s v="Water Service Corporation"/>
    <s v="CORP"/>
    <s v="CORP"/>
  </r>
  <r>
    <n v="102"/>
    <n v="102102"/>
    <x v="1"/>
    <m/>
    <s v="Lubertozzi, Steven M."/>
    <s v="PV"/>
    <n v="480157"/>
    <d v="2012-11-20T00:00:00"/>
    <n v="80"/>
    <m/>
    <x v="243"/>
    <s v="AA"/>
    <s v="P"/>
    <s v="6180 - TRAVEL EXPENSE"/>
    <x v="1"/>
    <s v="Water Service Corporation"/>
    <s v="CORP"/>
    <s v="CORP"/>
  </r>
  <r>
    <n v="102"/>
    <n v="102102"/>
    <x v="5"/>
    <m/>
    <s v="Lubertozzi, Steven M."/>
    <s v="PV"/>
    <n v="480157"/>
    <d v="2012-11-20T00:00:00"/>
    <n v="503.6"/>
    <m/>
    <x v="29"/>
    <s v="AA"/>
    <s v="P"/>
    <s v="6180 - TRAVEL EXPENSE"/>
    <x v="5"/>
    <s v="Water Service Corporation"/>
    <s v="CORP"/>
    <s v="CORP"/>
  </r>
  <r>
    <n v="102"/>
    <n v="102102"/>
    <x v="7"/>
    <m/>
    <s v="Lubertozzi, Steven M."/>
    <s v="PV"/>
    <n v="480157"/>
    <d v="2012-11-20T00:00:00"/>
    <n v="707.78"/>
    <m/>
    <x v="408"/>
    <s v="AA"/>
    <s v="P"/>
    <s v="6180 - TRAVEL EXPENSE"/>
    <x v="7"/>
    <s v="Water Service Corporation"/>
    <s v="CORP"/>
    <s v="CORP"/>
  </r>
  <r>
    <n v="102"/>
    <n v="102107"/>
    <x v="10"/>
    <m/>
    <s v="Japczyk, James F."/>
    <s v="PV"/>
    <n v="480294"/>
    <d v="2012-11-21T00:00:00"/>
    <n v="26.54"/>
    <m/>
    <x v="409"/>
    <s v="AA"/>
    <s v="P"/>
    <s v="5730 - IT DEPARTMENT"/>
    <x v="10"/>
    <s v="Water Service Corporation"/>
    <s v="CORP"/>
    <s v="CORP"/>
  </r>
  <r>
    <n v="102"/>
    <n v="102107"/>
    <x v="8"/>
    <m/>
    <s v="Hoy, John P."/>
    <s v="PV"/>
    <n v="481245"/>
    <d v="2012-11-28T00:00:00"/>
    <n v="141.05000000000001"/>
    <m/>
    <x v="410"/>
    <s v="AA"/>
    <s v="P"/>
    <s v="6180 - TRAVEL EXPENSE"/>
    <x v="8"/>
    <s v="Water Service Corporation"/>
    <s v="CORP"/>
    <s v="CORP"/>
  </r>
  <r>
    <n v="102"/>
    <n v="102107"/>
    <x v="4"/>
    <m/>
    <s v="Hoy, John P."/>
    <s v="PV"/>
    <n v="481245"/>
    <d v="2012-11-28T00:00:00"/>
    <n v="419.32"/>
    <m/>
    <x v="411"/>
    <s v="AA"/>
    <s v="P"/>
    <s v="6180 - TRAVEL EXPENSE"/>
    <x v="4"/>
    <s v="Water Service Corporation"/>
    <s v="CORP"/>
    <s v="CORP"/>
  </r>
  <r>
    <n v="102"/>
    <n v="102107"/>
    <x v="1"/>
    <m/>
    <s v="Hoy, John P."/>
    <s v="PV"/>
    <n v="481245"/>
    <d v="2012-11-28T00:00:00"/>
    <n v="270.83999999999997"/>
    <m/>
    <x v="412"/>
    <s v="AA"/>
    <s v="P"/>
    <s v="6180 - TRAVEL EXPENSE"/>
    <x v="1"/>
    <s v="Water Service Corporation"/>
    <s v="CORP"/>
    <s v="CORP"/>
  </r>
  <r>
    <n v="102"/>
    <n v="102107"/>
    <x v="7"/>
    <m/>
    <s v="Hoy, John P."/>
    <s v="PV"/>
    <n v="481245"/>
    <d v="2012-11-28T00:00:00"/>
    <n v="459.91"/>
    <m/>
    <x v="413"/>
    <s v="AA"/>
    <s v="P"/>
    <s v="6180 - TRAVEL EXPENSE"/>
    <x v="7"/>
    <s v="Water Service Corporation"/>
    <s v="CORP"/>
    <s v="CORP"/>
  </r>
  <r>
    <n v="102"/>
    <n v="102107"/>
    <x v="4"/>
    <m/>
    <s v="Hoy, John P."/>
    <s v="PV"/>
    <n v="481246"/>
    <d v="2012-11-28T00:00:00"/>
    <n v="66.459999999999994"/>
    <m/>
    <x v="414"/>
    <s v="AA"/>
    <s v="P"/>
    <s v="6180 - TRAVEL EXPENSE"/>
    <x v="4"/>
    <s v="Water Service Corporation"/>
    <s v="CORP"/>
    <s v="CORP"/>
  </r>
  <r>
    <n v="102"/>
    <n v="102107"/>
    <x v="5"/>
    <m/>
    <s v="Hoy, John P."/>
    <s v="PV"/>
    <n v="481246"/>
    <d v="2012-11-28T00:00:00"/>
    <n v="87.8"/>
    <m/>
    <x v="415"/>
    <s v="AA"/>
    <s v="P"/>
    <s v="6180 - TRAVEL EXPENSE"/>
    <x v="5"/>
    <s v="Water Service Corporation"/>
    <s v="CORP"/>
    <s v="CORP"/>
  </r>
  <r>
    <n v="102"/>
    <n v="102107"/>
    <x v="4"/>
    <m/>
    <s v="Hoy, John P."/>
    <s v="PV"/>
    <n v="481248"/>
    <d v="2012-11-28T00:00:00"/>
    <n v="216.41"/>
    <m/>
    <x v="416"/>
    <s v="AA"/>
    <s v="P"/>
    <s v="6180 - TRAVEL EXPENSE"/>
    <x v="4"/>
    <s v="Water Service Corporation"/>
    <s v="CORP"/>
    <s v="CORP"/>
  </r>
  <r>
    <n v="102"/>
    <n v="102107"/>
    <x v="1"/>
    <m/>
    <s v="Hoy, John P."/>
    <s v="PV"/>
    <n v="481248"/>
    <d v="2012-11-28T00:00:00"/>
    <n v="77.400000000000006"/>
    <m/>
    <x v="417"/>
    <s v="AA"/>
    <s v="P"/>
    <s v="6180 - TRAVEL EXPENSE"/>
    <x v="1"/>
    <s v="Water Service Corporation"/>
    <s v="CORP"/>
    <s v="CORP"/>
  </r>
  <r>
    <n v="102"/>
    <n v="102107"/>
    <x v="5"/>
    <m/>
    <s v="Hoy, John P."/>
    <s v="PV"/>
    <n v="481248"/>
    <d v="2012-11-28T00:00:00"/>
    <n v="345.6"/>
    <m/>
    <x v="418"/>
    <s v="AA"/>
    <s v="P"/>
    <s v="6180 - TRAVEL EXPENSE"/>
    <x v="5"/>
    <s v="Water Service Corporation"/>
    <s v="CORP"/>
    <s v="CORP"/>
  </r>
  <r>
    <n v="102"/>
    <n v="102107"/>
    <x v="7"/>
    <m/>
    <s v="Hoy, John P."/>
    <s v="PV"/>
    <n v="481248"/>
    <d v="2012-11-28T00:00:00"/>
    <n v="654.9"/>
    <m/>
    <x v="419"/>
    <s v="AA"/>
    <s v="P"/>
    <s v="6180 - TRAVEL EXPENSE"/>
    <x v="7"/>
    <s v="Water Service Corporation"/>
    <s v="CORP"/>
    <s v="CORP"/>
  </r>
  <r>
    <n v="102"/>
    <n v="102101"/>
    <x v="0"/>
    <m/>
    <s v="Andrejko, James"/>
    <s v="PV"/>
    <n v="482428"/>
    <d v="2012-12-04T00:00:00"/>
    <n v="128.91"/>
    <m/>
    <x v="420"/>
    <s v="AA"/>
    <s v="P"/>
    <s v="6180 - TRAVEL EXPENSE"/>
    <x v="0"/>
    <s v="Water Service Corporation"/>
    <s v="CORP"/>
    <s v="CORP"/>
  </r>
  <r>
    <n v="102"/>
    <n v="102104"/>
    <x v="2"/>
    <m/>
    <s v="Andrejko, James"/>
    <s v="PV"/>
    <n v="482428"/>
    <d v="2012-12-04T00:00:00"/>
    <n v="50"/>
    <m/>
    <x v="87"/>
    <s v="AA"/>
    <s v="P"/>
    <s v="5925 - OFFICE UTILITIES/MAINTEN"/>
    <x v="2"/>
    <s v="Water Service Corporation"/>
    <s v="CORP"/>
    <s v="CORP"/>
  </r>
  <r>
    <n v="102"/>
    <n v="102101"/>
    <x v="1"/>
    <m/>
    <s v="Friedman, Avelina"/>
    <s v="PV"/>
    <n v="483489"/>
    <d v="2012-12-05T00:00:00"/>
    <n v="179.82"/>
    <m/>
    <x v="421"/>
    <s v="AA"/>
    <s v="P"/>
    <s v="6180 - TRAVEL EXPENSE"/>
    <x v="1"/>
    <s v="Water Service Corporation"/>
    <s v="CORP"/>
    <s v="CORP"/>
  </r>
  <r>
    <n v="102"/>
    <n v="102104"/>
    <x v="2"/>
    <m/>
    <s v="Ostler, Tom G."/>
    <s v="PV"/>
    <n v="484840"/>
    <d v="2012-12-13T00:00:00"/>
    <n v="59.99"/>
    <m/>
    <x v="24"/>
    <s v="AA"/>
    <s v="P"/>
    <s v="5925 - OFFICE UTILITIES/MAINTEN"/>
    <x v="2"/>
    <s v="Water Service Corporation"/>
    <s v="CORP"/>
    <s v="CORP"/>
  </r>
  <r>
    <n v="102"/>
    <n v="102103"/>
    <x v="21"/>
    <m/>
    <s v="Strickler, Jill M."/>
    <s v="PV"/>
    <n v="484844"/>
    <d v="2012-12-13T00:00:00"/>
    <n v="31.99"/>
    <m/>
    <x v="404"/>
    <s v="AA"/>
    <s v="P"/>
    <s v="5620 - EMPLOYEE BENEFITS"/>
    <x v="21"/>
    <s v="Water Service Corporation"/>
    <s v="CORP"/>
    <s v="CORP"/>
  </r>
  <r>
    <n v="102"/>
    <n v="102107"/>
    <x v="4"/>
    <m/>
    <s v="Sudduth, Donald E."/>
    <s v="PV"/>
    <n v="484845"/>
    <d v="2012-12-13T00:00:00"/>
    <n v="417.97"/>
    <m/>
    <x v="422"/>
    <s v="AA"/>
    <s v="P"/>
    <s v="6180 - TRAVEL EXPENSE"/>
    <x v="4"/>
    <s v="Water Service Corporation"/>
    <s v="CORP"/>
    <s v="CORP"/>
  </r>
  <r>
    <n v="102"/>
    <n v="102106"/>
    <x v="4"/>
    <m/>
    <s v="Sudduth, Donald E."/>
    <s v="PV"/>
    <n v="484845"/>
    <d v="2012-12-13T00:00:00"/>
    <n v="326.04000000000002"/>
    <m/>
    <x v="423"/>
    <s v="AA"/>
    <s v="P"/>
    <s v="6180 - TRAVEL EXPENSE"/>
    <x v="4"/>
    <s v="Water Service Corporation"/>
    <s v="CORP"/>
    <s v="CORP"/>
  </r>
  <r>
    <n v="102"/>
    <n v="102107"/>
    <x v="1"/>
    <m/>
    <s v="Sudduth, Donald E."/>
    <s v="PV"/>
    <n v="484845"/>
    <d v="2012-12-13T00:00:00"/>
    <n v="268.08999999999997"/>
    <m/>
    <x v="424"/>
    <s v="AA"/>
    <s v="P"/>
    <s v="6180 - TRAVEL EXPENSE"/>
    <x v="1"/>
    <s v="Water Service Corporation"/>
    <s v="CORP"/>
    <s v="CORP"/>
  </r>
  <r>
    <n v="102"/>
    <n v="102106"/>
    <x v="5"/>
    <m/>
    <s v="Sudduth, Donald E."/>
    <s v="PV"/>
    <n v="484845"/>
    <d v="2012-12-13T00:00:00"/>
    <n v="517.20000000000005"/>
    <m/>
    <x v="425"/>
    <s v="AA"/>
    <s v="P"/>
    <s v="6180 - TRAVEL EXPENSE"/>
    <x v="5"/>
    <s v="Water Service Corporation"/>
    <s v="CORP"/>
    <s v="CORP"/>
  </r>
  <r>
    <n v="102"/>
    <n v="102107"/>
    <x v="7"/>
    <m/>
    <s v="Sudduth, Donald E."/>
    <s v="PV"/>
    <n v="484845"/>
    <d v="2012-12-13T00:00:00"/>
    <n v="37"/>
    <m/>
    <x v="426"/>
    <s v="AA"/>
    <s v="P"/>
    <s v="6180 - TRAVEL EXPENSE"/>
    <x v="7"/>
    <s v="Water Service Corporation"/>
    <s v="CORP"/>
    <s v="CORP"/>
  </r>
  <r>
    <n v="102"/>
    <n v="102107"/>
    <x v="7"/>
    <m/>
    <s v="Sudduth, Donald E."/>
    <s v="PV"/>
    <n v="484845"/>
    <d v="2012-12-13T00:00:00"/>
    <n v="786.6"/>
    <m/>
    <x v="427"/>
    <s v="AA"/>
    <s v="P"/>
    <s v="6180 - TRAVEL EXPENSE"/>
    <x v="7"/>
    <s v="Water Service Corporation"/>
    <s v="CORP"/>
    <s v="CORP"/>
  </r>
  <r>
    <n v="102"/>
    <n v="102107"/>
    <x v="7"/>
    <m/>
    <s v="Sudduth, Donald E."/>
    <s v="PV"/>
    <n v="484845"/>
    <d v="2012-12-13T00:00:00"/>
    <n v="1564.14"/>
    <m/>
    <x v="428"/>
    <s v="AA"/>
    <s v="P"/>
    <s v="6180 - TRAVEL EXPENSE"/>
    <x v="7"/>
    <s v="Water Service Corporation"/>
    <s v="CORP"/>
    <s v="CORP"/>
  </r>
  <r>
    <n v="102"/>
    <n v="102106"/>
    <x v="7"/>
    <m/>
    <s v="Sudduth, Donald E."/>
    <s v="PV"/>
    <n v="484845"/>
    <d v="2012-12-13T00:00:00"/>
    <n v="724.78"/>
    <m/>
    <x v="429"/>
    <s v="AA"/>
    <s v="P"/>
    <s v="6180 - TRAVEL EXPENSE"/>
    <x v="7"/>
    <s v="Water Service Corporation"/>
    <s v="CORP"/>
    <s v="CORP"/>
  </r>
  <r>
    <n v="102"/>
    <n v="102107"/>
    <x v="11"/>
    <m/>
    <s v="Sudduth, Donald E."/>
    <s v="PV"/>
    <n v="484845"/>
    <d v="2012-12-13T00:00:00"/>
    <n v="27.75"/>
    <m/>
    <x v="430"/>
    <s v="AA"/>
    <s v="P"/>
    <s v="5850 - OFFICE EXPENSE"/>
    <x v="11"/>
    <s v="Water Service Corporation"/>
    <s v="CORP"/>
    <s v="CORP"/>
  </r>
  <r>
    <n v="102"/>
    <n v="102107"/>
    <x v="4"/>
    <m/>
    <s v="Sudduth, Donald E."/>
    <s v="PV"/>
    <n v="484848"/>
    <d v="2012-12-13T00:00:00"/>
    <n v="166.99"/>
    <m/>
    <x v="431"/>
    <s v="AA"/>
    <s v="P"/>
    <s v="6180 - TRAVEL EXPENSE"/>
    <x v="4"/>
    <s v="Water Service Corporation"/>
    <s v="CORP"/>
    <s v="CORP"/>
  </r>
  <r>
    <n v="102"/>
    <n v="102106"/>
    <x v="4"/>
    <m/>
    <s v="Sudduth, Donald E."/>
    <s v="PV"/>
    <n v="484848"/>
    <d v="2012-12-13T00:00:00"/>
    <n v="110.26"/>
    <m/>
    <x v="432"/>
    <s v="AA"/>
    <s v="P"/>
    <s v="6180 - TRAVEL EXPENSE"/>
    <x v="4"/>
    <s v="Water Service Corporation"/>
    <s v="CORP"/>
    <s v="CORP"/>
  </r>
  <r>
    <n v="102"/>
    <n v="102107"/>
    <x v="7"/>
    <m/>
    <s v="Sudduth, Donald E."/>
    <s v="PV"/>
    <n v="484848"/>
    <d v="2012-12-13T00:00:00"/>
    <n v="682.93"/>
    <m/>
    <x v="433"/>
    <s v="AA"/>
    <s v="P"/>
    <s v="6180 - TRAVEL EXPENSE"/>
    <x v="7"/>
    <s v="Water Service Corporation"/>
    <s v="CORP"/>
    <s v="CORP"/>
  </r>
  <r>
    <n v="102"/>
    <n v="102107"/>
    <x v="11"/>
    <m/>
    <s v="Sudduth, Donald E."/>
    <s v="PV"/>
    <n v="484848"/>
    <d v="2012-12-13T00:00:00"/>
    <n v="289.48"/>
    <m/>
    <x v="434"/>
    <s v="AA"/>
    <s v="P"/>
    <s v="5850 - OFFICE EXPENSE"/>
    <x v="11"/>
    <s v="Water Service Corporation"/>
    <s v="CORP"/>
    <s v="CORP"/>
  </r>
  <r>
    <n v="102"/>
    <n v="102107"/>
    <x v="3"/>
    <m/>
    <s v="Sudduth, Donald E."/>
    <s v="PV"/>
    <n v="484848"/>
    <d v="2012-12-13T00:00:00"/>
    <n v="80.39"/>
    <m/>
    <x v="435"/>
    <s v="AA"/>
    <s v="P"/>
    <s v="5850 - OFFICE EXPENSE"/>
    <x v="3"/>
    <s v="Water Service Corporation"/>
    <s v="CORP"/>
    <s v="CORP"/>
  </r>
  <r>
    <n v="102"/>
    <n v="102107"/>
    <x v="4"/>
    <m/>
    <s v="Hoy, John P."/>
    <s v="PV"/>
    <n v="484962"/>
    <d v="2012-12-13T00:00:00"/>
    <n v="33.89"/>
    <m/>
    <x v="436"/>
    <s v="AA"/>
    <s v="P"/>
    <s v="6180 - TRAVEL EXPENSE"/>
    <x v="4"/>
    <s v="Water Service Corporation"/>
    <s v="CORP"/>
    <s v="CORP"/>
  </r>
  <r>
    <n v="102"/>
    <n v="102107"/>
    <x v="3"/>
    <m/>
    <s v="Hoy, John P."/>
    <s v="PV"/>
    <n v="484962"/>
    <d v="2012-12-13T00:00:00"/>
    <n v="52.99"/>
    <m/>
    <x v="129"/>
    <s v="AA"/>
    <s v="P"/>
    <s v="5850 - OFFICE EXPENSE"/>
    <x v="3"/>
    <s v="Water Service Corporation"/>
    <s v="CORP"/>
    <s v="CORP"/>
  </r>
  <r>
    <n v="102"/>
    <n v="102107"/>
    <x v="17"/>
    <m/>
    <s v="Hoy, John P."/>
    <s v="PV"/>
    <n v="484962"/>
    <d v="2012-12-13T00:00:00"/>
    <n v="82"/>
    <m/>
    <x v="437"/>
    <s v="AA"/>
    <s v="P"/>
    <s v="5780 - MISCELLANEOUS EXPENSE"/>
    <x v="17"/>
    <s v="Water Service Corporation"/>
    <s v="CORP"/>
    <s v="CORP"/>
  </r>
  <r>
    <n v="102"/>
    <n v="102107"/>
    <x v="8"/>
    <m/>
    <s v="Sparrow, Lisa A."/>
    <s v="PV"/>
    <n v="484991"/>
    <d v="2012-12-13T00:00:00"/>
    <n v="18"/>
    <m/>
    <x v="273"/>
    <s v="AA"/>
    <s v="P"/>
    <s v="6180 - TRAVEL EXPENSE"/>
    <x v="8"/>
    <s v="Water Service Corporation"/>
    <s v="CORP"/>
    <s v="CORP"/>
  </r>
  <r>
    <n v="102"/>
    <n v="102107"/>
    <x v="8"/>
    <m/>
    <s v="Sparrow, Lisa A."/>
    <s v="PV"/>
    <n v="484991"/>
    <d v="2012-12-13T00:00:00"/>
    <n v="18"/>
    <m/>
    <x v="273"/>
    <s v="AA"/>
    <s v="P"/>
    <s v="6180 - TRAVEL EXPENSE"/>
    <x v="8"/>
    <s v="Water Service Corporation"/>
    <s v="CORP"/>
    <s v="CORP"/>
  </r>
  <r>
    <n v="102"/>
    <n v="102107"/>
    <x v="5"/>
    <m/>
    <s v="Sparrow, Lisa A."/>
    <s v="PV"/>
    <n v="484991"/>
    <d v="2012-12-13T00:00:00"/>
    <n v="2187.1"/>
    <m/>
    <x v="438"/>
    <s v="AA"/>
    <s v="P"/>
    <s v="6180 - TRAVEL EXPENSE"/>
    <x v="5"/>
    <s v="Water Service Corporation"/>
    <s v="CORP"/>
    <s v="CORP"/>
  </r>
  <r>
    <n v="102"/>
    <n v="102107"/>
    <x v="2"/>
    <m/>
    <s v="Sparrow, Lisa A."/>
    <s v="PV"/>
    <n v="484991"/>
    <d v="2012-12-13T00:00:00"/>
    <n v="193.99"/>
    <m/>
    <x v="439"/>
    <s v="AA"/>
    <s v="P"/>
    <s v="5925 - OFFICE UTILITIES/MAINTEN"/>
    <x v="2"/>
    <s v="Water Service Corporation"/>
    <s v="CORP"/>
    <s v="CORP"/>
  </r>
  <r>
    <n v="102"/>
    <n v="102101"/>
    <x v="2"/>
    <m/>
    <s v="Kim, Christine"/>
    <s v="PV"/>
    <n v="485742"/>
    <d v="2012-12-19T00:00:00"/>
    <n v="96.26"/>
    <m/>
    <x v="440"/>
    <s v="AA"/>
    <s v="P"/>
    <s v="5925 - OFFICE UTILITIES/MAINTEN"/>
    <x v="2"/>
    <s v="Water Service Corporation"/>
    <s v="CORP"/>
    <s v="CORP"/>
  </r>
  <r>
    <n v="102"/>
    <n v="102103"/>
    <x v="8"/>
    <m/>
    <s v="Malecki, Krzysztof"/>
    <s v="PV"/>
    <n v="485743"/>
    <d v="2012-12-19T00:00:00"/>
    <n v="12"/>
    <m/>
    <x v="144"/>
    <s v="AA"/>
    <s v="P"/>
    <s v="6180 - TRAVEL EXPENSE"/>
    <x v="8"/>
    <s v="Water Service Corporation"/>
    <s v="CORP"/>
    <s v="CORP"/>
  </r>
  <r>
    <n v="102"/>
    <n v="102107"/>
    <x v="4"/>
    <m/>
    <s v="Madison Jr, Charles P"/>
    <s v="PV"/>
    <n v="485991"/>
    <d v="2012-12-19T00:00:00"/>
    <n v="36.65"/>
    <m/>
    <x v="441"/>
    <s v="AA"/>
    <s v="P"/>
    <s v="6180 - TRAVEL EXPENSE"/>
    <x v="4"/>
    <s v="Water Service Corporation"/>
    <s v="CORP"/>
    <s v="CORP"/>
  </r>
  <r>
    <n v="102"/>
    <n v="102103"/>
    <x v="14"/>
    <m/>
    <s v="Meyers, Nathan K"/>
    <s v="PV"/>
    <n v="486618"/>
    <d v="2012-12-20T00:00:00"/>
    <n v="26.15"/>
    <m/>
    <x v="442"/>
    <s v="AA"/>
    <s v="P"/>
    <s v="6210 - FLEET TRANSPORTATION EXP"/>
    <x v="14"/>
    <s v="Water Service Corporation"/>
    <s v="CORP"/>
    <s v="CORP"/>
  </r>
  <r>
    <n v="102"/>
    <n v="102103"/>
    <x v="8"/>
    <m/>
    <s v="Meyers, Nathan K"/>
    <s v="PV"/>
    <n v="486618"/>
    <d v="2012-12-20T00:00:00"/>
    <n v="10.9"/>
    <m/>
    <x v="443"/>
    <s v="AA"/>
    <s v="P"/>
    <s v="6180 - TRAVEL EXPENSE"/>
    <x v="8"/>
    <s v="Water Service Corporation"/>
    <s v="CORP"/>
    <s v="CORP"/>
  </r>
  <r>
    <n v="102"/>
    <n v="102103"/>
    <x v="3"/>
    <m/>
    <s v="Meyers, Nathan K"/>
    <s v="PV"/>
    <n v="486618"/>
    <d v="2012-12-20T00:00:00"/>
    <n v="44.68"/>
    <m/>
    <x v="444"/>
    <s v="AA"/>
    <s v="P"/>
    <s v="5850 - OFFICE EXPENSE"/>
    <x v="3"/>
    <s v="Water Service Corporation"/>
    <s v="CORP"/>
    <s v="CORP"/>
  </r>
  <r>
    <n v="102"/>
    <n v="102104"/>
    <x v="2"/>
    <m/>
    <s v="Smutny, Thomas A."/>
    <s v="PV"/>
    <n v="486788"/>
    <d v="2012-12-21T00:00:00"/>
    <n v="400"/>
    <m/>
    <x v="260"/>
    <s v="AA"/>
    <s v="P"/>
    <s v="5925 - OFFICE UTILITIES/MAINTEN"/>
    <x v="2"/>
    <s v="Water Service Corporation"/>
    <s v="CORP"/>
    <s v="CORP"/>
  </r>
  <r>
    <m/>
    <m/>
    <x v="22"/>
    <m/>
    <m/>
    <m/>
    <m/>
    <m/>
    <m/>
    <m/>
    <x v="445"/>
    <m/>
    <m/>
    <m/>
    <x v="22"/>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name="PivotTable1" cacheId="14"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1:C19" firstHeaderRow="1" firstDataRow="1" firstDataCol="2"/>
  <pivotFields count="18">
    <pivotField showAll="0"/>
    <pivotField showAll="0"/>
    <pivotField axis="axisRow" outline="0" showAll="0" defaultSubtotal="0">
      <items count="18">
        <item x="4"/>
        <item x="9"/>
        <item x="6"/>
        <item x="1"/>
        <item x="3"/>
        <item x="5"/>
        <item x="8"/>
        <item x="7"/>
        <item x="11"/>
        <item x="10"/>
        <item x="14"/>
        <item x="12"/>
        <item x="13"/>
        <item x="2"/>
        <item x="0"/>
        <item x="16"/>
        <item x="15"/>
        <item x="17"/>
      </items>
    </pivotField>
    <pivotField showAll="0"/>
    <pivotField showAll="0"/>
    <pivotField showAll="0"/>
    <pivotField showAll="0"/>
    <pivotField showAll="0"/>
    <pivotField showAll="0"/>
    <pivotField showAll="0"/>
    <pivotField dataField="1" showAll="0">
      <items count="76">
        <item x="8"/>
        <item x="0"/>
        <item x="26"/>
        <item x="1"/>
        <item x="42"/>
        <item x="68"/>
        <item x="7"/>
        <item x="10"/>
        <item x="67"/>
        <item x="73"/>
        <item x="11"/>
        <item x="19"/>
        <item x="17"/>
        <item x="40"/>
        <item x="12"/>
        <item x="61"/>
        <item x="21"/>
        <item x="20"/>
        <item x="14"/>
        <item x="52"/>
        <item x="48"/>
        <item x="51"/>
        <item x="58"/>
        <item x="72"/>
        <item x="22"/>
        <item x="46"/>
        <item x="50"/>
        <item x="24"/>
        <item x="41"/>
        <item x="38"/>
        <item x="25"/>
        <item x="45"/>
        <item x="47"/>
        <item x="69"/>
        <item x="66"/>
        <item x="44"/>
        <item x="2"/>
        <item x="6"/>
        <item x="23"/>
        <item x="33"/>
        <item x="3"/>
        <item x="39"/>
        <item x="63"/>
        <item x="36"/>
        <item x="35"/>
        <item x="60"/>
        <item x="56"/>
        <item x="49"/>
        <item x="43"/>
        <item x="37"/>
        <item x="59"/>
        <item x="54"/>
        <item x="55"/>
        <item x="53"/>
        <item x="4"/>
        <item x="57"/>
        <item x="64"/>
        <item x="15"/>
        <item x="30"/>
        <item x="16"/>
        <item x="65"/>
        <item x="29"/>
        <item x="62"/>
        <item x="71"/>
        <item x="5"/>
        <item x="9"/>
        <item x="13"/>
        <item x="31"/>
        <item x="28"/>
        <item x="34"/>
        <item x="27"/>
        <item x="32"/>
        <item x="18"/>
        <item x="70"/>
        <item x="74"/>
        <item t="default"/>
      </items>
    </pivotField>
    <pivotField showAll="0"/>
    <pivotField showAll="0"/>
    <pivotField showAll="0"/>
    <pivotField axis="axisRow" showAll="0">
      <items count="19">
        <item x="0"/>
        <item x="1"/>
        <item x="2"/>
        <item x="3"/>
        <item x="4"/>
        <item x="5"/>
        <item x="6"/>
        <item x="7"/>
        <item x="8"/>
        <item x="9"/>
        <item x="10"/>
        <item x="11"/>
        <item x="12"/>
        <item x="13"/>
        <item x="14"/>
        <item x="15"/>
        <item x="16"/>
        <item h="1" x="17"/>
        <item t="default"/>
      </items>
    </pivotField>
    <pivotField showAll="0"/>
    <pivotField showAll="0"/>
    <pivotField showAll="0"/>
  </pivotFields>
  <rowFields count="2">
    <field x="2"/>
    <field x="14"/>
  </rowFields>
  <rowItems count="18">
    <i>
      <x/>
      <x v="4"/>
    </i>
    <i>
      <x v="1"/>
      <x v="9"/>
    </i>
    <i>
      <x v="2"/>
      <x v="6"/>
    </i>
    <i>
      <x v="3"/>
      <x v="1"/>
    </i>
    <i>
      <x v="4"/>
      <x v="3"/>
    </i>
    <i>
      <x v="5"/>
      <x v="5"/>
    </i>
    <i>
      <x v="6"/>
      <x v="8"/>
    </i>
    <i>
      <x v="7"/>
      <x v="7"/>
    </i>
    <i>
      <x v="8"/>
      <x v="11"/>
    </i>
    <i>
      <x v="9"/>
      <x v="10"/>
    </i>
    <i>
      <x v="10"/>
      <x v="14"/>
    </i>
    <i>
      <x v="11"/>
      <x v="12"/>
    </i>
    <i>
      <x v="12"/>
      <x v="13"/>
    </i>
    <i>
      <x v="13"/>
      <x v="2"/>
    </i>
    <i>
      <x v="14"/>
      <x/>
    </i>
    <i>
      <x v="15"/>
      <x v="16"/>
    </i>
    <i>
      <x v="16"/>
      <x v="15"/>
    </i>
    <i t="grand">
      <x/>
    </i>
  </rowItems>
  <colItems count="1">
    <i/>
  </colItems>
  <dataFields count="1">
    <dataField name="Sum of NET" fld="10" baseField="0" baseItem="0" numFmtId="164"/>
  </dataFields>
  <formats count="2">
    <format dxfId="9">
      <pivotArea outline="0" collapsedLevelsAreSubtotals="1" fieldPosition="0"/>
    </format>
    <format dxfId="8">
      <pivotArea dataOnly="0" labelOnly="1" outline="0" axis="axisValues" fieldPosition="0"/>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2" cacheId="15"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1:C6" firstHeaderRow="1" firstDataRow="1" firstDataCol="2"/>
  <pivotFields count="18">
    <pivotField showAll="0"/>
    <pivotField showAll="0"/>
    <pivotField axis="axisRow" outline="0" showAll="0" defaultSubtotal="0">
      <items count="5">
        <item x="0"/>
        <item x="3"/>
        <item x="1"/>
        <item x="2"/>
        <item x="4"/>
      </items>
    </pivotField>
    <pivotField showAll="0"/>
    <pivotField showAll="0"/>
    <pivotField showAll="0"/>
    <pivotField showAll="0"/>
    <pivotField showAll="0"/>
    <pivotField showAll="0"/>
    <pivotField showAll="0"/>
    <pivotField dataField="1" showAll="0">
      <items count="8">
        <item x="4"/>
        <item x="3"/>
        <item x="5"/>
        <item x="2"/>
        <item x="1"/>
        <item x="0"/>
        <item x="6"/>
        <item t="default"/>
      </items>
    </pivotField>
    <pivotField showAll="0"/>
    <pivotField showAll="0"/>
    <pivotField showAll="0"/>
    <pivotField axis="axisRow" showAll="0">
      <items count="6">
        <item x="0"/>
        <item x="3"/>
        <item x="1"/>
        <item x="2"/>
        <item h="1" x="4"/>
        <item t="default"/>
      </items>
    </pivotField>
    <pivotField showAll="0"/>
    <pivotField showAll="0"/>
    <pivotField showAll="0"/>
  </pivotFields>
  <rowFields count="2">
    <field x="2"/>
    <field x="14"/>
  </rowFields>
  <rowItems count="5">
    <i>
      <x/>
      <x/>
    </i>
    <i>
      <x v="1"/>
      <x v="1"/>
    </i>
    <i>
      <x v="2"/>
      <x v="2"/>
    </i>
    <i>
      <x v="3"/>
      <x v="3"/>
    </i>
    <i t="grand">
      <x/>
    </i>
  </rowItems>
  <colItems count="1">
    <i/>
  </colItems>
  <dataFields count="1">
    <dataField name="Sum of NET" fld="10" baseField="0" baseItem="0" numFmtId="164"/>
  </dataFields>
  <formats count="2">
    <format dxfId="7">
      <pivotArea outline="0" collapsedLevelsAreSubtotals="1" fieldPosition="0"/>
    </format>
    <format dxfId="6">
      <pivotArea dataOnly="0" labelOnly="1" outline="0" axis="axisValues" fieldPosition="0"/>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le3" cacheId="16"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1:C3" firstHeaderRow="1" firstDataRow="1" firstDataCol="2"/>
  <pivotFields count="18">
    <pivotField showAll="0"/>
    <pivotField showAll="0"/>
    <pivotField axis="axisRow" outline="0" showAll="0" defaultSubtotal="0">
      <items count="2">
        <item x="0"/>
        <item x="1"/>
      </items>
    </pivotField>
    <pivotField showAll="0"/>
    <pivotField showAll="0"/>
    <pivotField showAll="0"/>
    <pivotField showAll="0"/>
    <pivotField showAll="0"/>
    <pivotField showAll="0"/>
    <pivotField showAll="0"/>
    <pivotField dataField="1" showAll="0">
      <items count="5">
        <item x="0"/>
        <item x="1"/>
        <item x="2"/>
        <item x="3"/>
        <item t="default"/>
      </items>
    </pivotField>
    <pivotField showAll="0"/>
    <pivotField showAll="0"/>
    <pivotField showAll="0"/>
    <pivotField axis="axisRow" showAll="0">
      <items count="3">
        <item x="0"/>
        <item h="1" x="1"/>
        <item t="default"/>
      </items>
    </pivotField>
    <pivotField showAll="0"/>
    <pivotField showAll="0"/>
    <pivotField showAll="0"/>
  </pivotFields>
  <rowFields count="2">
    <field x="2"/>
    <field x="14"/>
  </rowFields>
  <rowItems count="2">
    <i>
      <x/>
      <x/>
    </i>
    <i t="grand">
      <x/>
    </i>
  </rowItems>
  <colItems count="1">
    <i/>
  </colItems>
  <dataFields count="1">
    <dataField name="Sum of NET" fld="10" baseField="0" baseItem="0" numFmtId="164"/>
  </dataFields>
  <formats count="2">
    <format dxfId="5">
      <pivotArea outline="0" collapsedLevelsAreSubtotals="1" fieldPosition="0"/>
    </format>
    <format dxfId="4">
      <pivotArea dataOnly="0" labelOnly="1" outline="0" axis="axisValues" fieldPosition="0"/>
    </format>
  </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PivotTable5" cacheId="17"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1:C16" firstHeaderRow="1" firstDataRow="1" firstDataCol="2"/>
  <pivotFields count="18">
    <pivotField showAll="0"/>
    <pivotField showAll="0"/>
    <pivotField axis="axisRow" outline="0" showAll="0" defaultSubtotal="0">
      <items count="15">
        <item x="3"/>
        <item x="7"/>
        <item x="6"/>
        <item x="13"/>
        <item x="5"/>
        <item x="10"/>
        <item x="2"/>
        <item x="8"/>
        <item x="1"/>
        <item x="9"/>
        <item x="0"/>
        <item x="4"/>
        <item x="11"/>
        <item x="12"/>
        <item x="14"/>
      </items>
    </pivotField>
    <pivotField showAll="0"/>
    <pivotField showAll="0"/>
    <pivotField showAll="0"/>
    <pivotField showAll="0"/>
    <pivotField showAll="0"/>
    <pivotField showAll="0"/>
    <pivotField showAll="0"/>
    <pivotField dataField="1" showAll="0">
      <items count="56">
        <item x="38"/>
        <item x="34"/>
        <item x="30"/>
        <item x="6"/>
        <item x="5"/>
        <item x="15"/>
        <item x="11"/>
        <item x="33"/>
        <item x="47"/>
        <item x="26"/>
        <item x="18"/>
        <item x="42"/>
        <item x="21"/>
        <item x="12"/>
        <item x="8"/>
        <item x="48"/>
        <item x="31"/>
        <item x="44"/>
        <item x="24"/>
        <item x="27"/>
        <item x="53"/>
        <item x="25"/>
        <item x="7"/>
        <item x="46"/>
        <item x="14"/>
        <item x="32"/>
        <item x="49"/>
        <item x="0"/>
        <item x="4"/>
        <item x="29"/>
        <item x="37"/>
        <item x="3"/>
        <item x="13"/>
        <item x="22"/>
        <item x="17"/>
        <item x="41"/>
        <item x="20"/>
        <item x="45"/>
        <item x="19"/>
        <item x="16"/>
        <item x="10"/>
        <item x="36"/>
        <item x="1"/>
        <item x="28"/>
        <item x="2"/>
        <item x="50"/>
        <item x="35"/>
        <item x="39"/>
        <item x="52"/>
        <item x="23"/>
        <item x="9"/>
        <item x="43"/>
        <item x="51"/>
        <item x="40"/>
        <item x="54"/>
        <item t="default"/>
      </items>
    </pivotField>
    <pivotField showAll="0"/>
    <pivotField showAll="0"/>
    <pivotField showAll="0"/>
    <pivotField axis="axisRow" showAll="0">
      <items count="16">
        <item x="11"/>
        <item x="12"/>
        <item x="3"/>
        <item x="7"/>
        <item x="5"/>
        <item x="2"/>
        <item x="13"/>
        <item x="10"/>
        <item x="6"/>
        <item x="1"/>
        <item x="8"/>
        <item x="0"/>
        <item x="4"/>
        <item x="9"/>
        <item h="1" x="14"/>
        <item t="default"/>
      </items>
    </pivotField>
    <pivotField showAll="0"/>
    <pivotField showAll="0"/>
    <pivotField showAll="0"/>
  </pivotFields>
  <rowFields count="2">
    <field x="2"/>
    <field x="14"/>
  </rowFields>
  <rowItems count="15">
    <i>
      <x/>
      <x v="2"/>
    </i>
    <i>
      <x v="1"/>
      <x v="3"/>
    </i>
    <i>
      <x v="2"/>
      <x v="8"/>
    </i>
    <i>
      <x v="3"/>
      <x v="6"/>
    </i>
    <i>
      <x v="4"/>
      <x v="4"/>
    </i>
    <i>
      <x v="5"/>
      <x v="7"/>
    </i>
    <i>
      <x v="6"/>
      <x v="5"/>
    </i>
    <i>
      <x v="7"/>
      <x v="10"/>
    </i>
    <i>
      <x v="8"/>
      <x v="9"/>
    </i>
    <i>
      <x v="9"/>
      <x v="13"/>
    </i>
    <i>
      <x v="10"/>
      <x v="11"/>
    </i>
    <i>
      <x v="11"/>
      <x v="12"/>
    </i>
    <i>
      <x v="12"/>
      <x/>
    </i>
    <i>
      <x v="13"/>
      <x v="1"/>
    </i>
    <i t="grand">
      <x/>
    </i>
  </rowItems>
  <colItems count="1">
    <i/>
  </colItems>
  <dataFields count="1">
    <dataField name="Sum of NET" fld="10" baseField="0" baseItem="0" numFmtId="164"/>
  </dataFields>
  <formats count="2">
    <format dxfId="3">
      <pivotArea outline="0" collapsedLevelsAreSubtotals="1" fieldPosition="0"/>
    </format>
    <format dxfId="2">
      <pivotArea dataOnly="0" labelOnly="1" outline="0" axis="axisValues" fieldPosition="0"/>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PivotTable6" cacheId="18"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1:C24" firstHeaderRow="1" firstDataRow="1" firstDataCol="2"/>
  <pivotFields count="18">
    <pivotField showAll="0"/>
    <pivotField showAll="0"/>
    <pivotField axis="axisRow" outline="0" showAll="0" defaultSubtotal="0">
      <items count="23">
        <item x="19"/>
        <item x="21"/>
        <item x="16"/>
        <item x="10"/>
        <item x="17"/>
        <item x="9"/>
        <item x="12"/>
        <item x="15"/>
        <item x="6"/>
        <item x="20"/>
        <item x="3"/>
        <item x="13"/>
        <item x="18"/>
        <item x="11"/>
        <item x="2"/>
        <item x="7"/>
        <item x="5"/>
        <item x="1"/>
        <item x="4"/>
        <item x="0"/>
        <item x="8"/>
        <item x="14"/>
        <item x="22"/>
      </items>
    </pivotField>
    <pivotField showAll="0"/>
    <pivotField showAll="0"/>
    <pivotField showAll="0"/>
    <pivotField showAll="0"/>
    <pivotField showAll="0"/>
    <pivotField showAll="0"/>
    <pivotField showAll="0"/>
    <pivotField dataField="1" showAll="0">
      <items count="447">
        <item x="354"/>
        <item x="352"/>
        <item x="361"/>
        <item x="348"/>
        <item x="344"/>
        <item x="343"/>
        <item x="350"/>
        <item x="345"/>
        <item x="310"/>
        <item x="327"/>
        <item x="102"/>
        <item x="194"/>
        <item x="267"/>
        <item x="31"/>
        <item x="237"/>
        <item x="85"/>
        <item x="124"/>
        <item x="329"/>
        <item x="330"/>
        <item x="10"/>
        <item x="164"/>
        <item x="193"/>
        <item x="21"/>
        <item x="152"/>
        <item x="55"/>
        <item x="58"/>
        <item x="339"/>
        <item x="143"/>
        <item x="92"/>
        <item x="328"/>
        <item x="105"/>
        <item x="259"/>
        <item x="98"/>
        <item x="443"/>
        <item x="220"/>
        <item x="61"/>
        <item x="144"/>
        <item x="407"/>
        <item x="40"/>
        <item x="324"/>
        <item x="170"/>
        <item x="155"/>
        <item x="16"/>
        <item x="392"/>
        <item x="335"/>
        <item x="188"/>
        <item x="189"/>
        <item x="39"/>
        <item x="213"/>
        <item x="41"/>
        <item x="270"/>
        <item x="273"/>
        <item x="274"/>
        <item x="388"/>
        <item x="179"/>
        <item x="111"/>
        <item x="362"/>
        <item x="142"/>
        <item x="321"/>
        <item x="266"/>
        <item x="368"/>
        <item x="261"/>
        <item x="17"/>
        <item x="187"/>
        <item x="27"/>
        <item x="396"/>
        <item x="294"/>
        <item x="116"/>
        <item x="322"/>
        <item x="136"/>
        <item x="77"/>
        <item x="153"/>
        <item x="33"/>
        <item x="99"/>
        <item x="200"/>
        <item x="442"/>
        <item x="409"/>
        <item x="43"/>
        <item x="430"/>
        <item x="289"/>
        <item x="48"/>
        <item x="225"/>
        <item x="233"/>
        <item x="32"/>
        <item x="103"/>
        <item x="183"/>
        <item x="282"/>
        <item x="106"/>
        <item x="59"/>
        <item x="13"/>
        <item x="404"/>
        <item x="184"/>
        <item x="28"/>
        <item x="397"/>
        <item x="258"/>
        <item x="436"/>
        <item x="113"/>
        <item x="69"/>
        <item x="326"/>
        <item x="191"/>
        <item x="203"/>
        <item x="341"/>
        <item x="441"/>
        <item x="426"/>
        <item x="108"/>
        <item x="238"/>
        <item x="232"/>
        <item x="110"/>
        <item x="159"/>
        <item x="367"/>
        <item x="219"/>
        <item x="311"/>
        <item x="44"/>
        <item x="74"/>
        <item x="42"/>
        <item x="297"/>
        <item x="371"/>
        <item x="347"/>
        <item x="275"/>
        <item x="369"/>
        <item x="444"/>
        <item x="202"/>
        <item x="139"/>
        <item x="89"/>
        <item x="90"/>
        <item x="235"/>
        <item x="132"/>
        <item x="0"/>
        <item x="284"/>
        <item x="151"/>
        <item x="87"/>
        <item x="160"/>
        <item x="68"/>
        <item x="165"/>
        <item x="73"/>
        <item x="120"/>
        <item x="129"/>
        <item x="154"/>
        <item x="5"/>
        <item x="402"/>
        <item x="390"/>
        <item x="249"/>
        <item x="80"/>
        <item x="316"/>
        <item x="100"/>
        <item x="240"/>
        <item x="288"/>
        <item x="25"/>
        <item x="63"/>
        <item x="6"/>
        <item x="312"/>
        <item x="24"/>
        <item x="20"/>
        <item x="148"/>
        <item x="242"/>
        <item x="38"/>
        <item x="123"/>
        <item x="379"/>
        <item x="254"/>
        <item x="207"/>
        <item x="364"/>
        <item x="137"/>
        <item x="414"/>
        <item x="1"/>
        <item x="394"/>
        <item x="178"/>
        <item x="271"/>
        <item x="88"/>
        <item x="389"/>
        <item x="370"/>
        <item x="156"/>
        <item x="117"/>
        <item x="3"/>
        <item x="112"/>
        <item x="93"/>
        <item x="376"/>
        <item x="218"/>
        <item x="180"/>
        <item x="387"/>
        <item x="309"/>
        <item x="263"/>
        <item x="60"/>
        <item x="192"/>
        <item x="417"/>
        <item x="174"/>
        <item x="81"/>
        <item x="7"/>
        <item x="243"/>
        <item x="435"/>
        <item x="437"/>
        <item x="26"/>
        <item x="384"/>
        <item x="62"/>
        <item x="405"/>
        <item x="109"/>
        <item x="298"/>
        <item x="35"/>
        <item x="415"/>
        <item x="190"/>
        <item x="176"/>
        <item x="257"/>
        <item x="135"/>
        <item x="8"/>
        <item x="212"/>
        <item x="300"/>
        <item x="23"/>
        <item x="331"/>
        <item x="366"/>
        <item x="239"/>
        <item x="172"/>
        <item x="101"/>
        <item x="440"/>
        <item x="246"/>
        <item x="56"/>
        <item x="391"/>
        <item x="30"/>
        <item x="175"/>
        <item x="83"/>
        <item x="393"/>
        <item x="104"/>
        <item x="378"/>
        <item x="231"/>
        <item x="304"/>
        <item x="375"/>
        <item x="299"/>
        <item x="336"/>
        <item x="372"/>
        <item x="171"/>
        <item x="432"/>
        <item x="363"/>
        <item x="107"/>
        <item x="216"/>
        <item x="281"/>
        <item x="64"/>
        <item x="325"/>
        <item x="173"/>
        <item x="255"/>
        <item x="403"/>
        <item x="340"/>
        <item x="269"/>
        <item x="94"/>
        <item x="149"/>
        <item x="313"/>
        <item x="22"/>
        <item x="229"/>
        <item x="140"/>
        <item x="14"/>
        <item x="223"/>
        <item x="399"/>
        <item x="230"/>
        <item x="420"/>
        <item x="356"/>
        <item x="34"/>
        <item x="333"/>
        <item x="241"/>
        <item x="115"/>
        <item x="19"/>
        <item x="195"/>
        <item x="410"/>
        <item x="158"/>
        <item x="198"/>
        <item x="214"/>
        <item x="234"/>
        <item x="380"/>
        <item x="86"/>
        <item x="147"/>
        <item x="247"/>
        <item x="78"/>
        <item x="431"/>
        <item x="386"/>
        <item x="146"/>
        <item x="185"/>
        <item x="421"/>
        <item x="145"/>
        <item x="283"/>
        <item x="296"/>
        <item x="161"/>
        <item x="439"/>
        <item x="53"/>
        <item x="280"/>
        <item x="84"/>
        <item x="314"/>
        <item x="285"/>
        <item x="319"/>
        <item x="128"/>
        <item x="208"/>
        <item x="163"/>
        <item x="9"/>
        <item x="114"/>
        <item x="236"/>
        <item x="47"/>
        <item x="416"/>
        <item x="383"/>
        <item x="256"/>
        <item x="206"/>
        <item x="365"/>
        <item x="250"/>
        <item x="253"/>
        <item x="211"/>
        <item x="276"/>
        <item x="97"/>
        <item x="315"/>
        <item x="286"/>
        <item x="373"/>
        <item x="351"/>
        <item x="197"/>
        <item x="290"/>
        <item x="205"/>
        <item x="318"/>
        <item x="320"/>
        <item x="292"/>
        <item x="424"/>
        <item x="412"/>
        <item x="134"/>
        <item x="224"/>
        <item x="401"/>
        <item x="72"/>
        <item x="70"/>
        <item x="36"/>
        <item x="434"/>
        <item x="342"/>
        <item x="377"/>
        <item x="395"/>
        <item x="50"/>
        <item x="262"/>
        <item x="305"/>
        <item x="398"/>
        <item x="201"/>
        <item x="291"/>
        <item x="346"/>
        <item x="272"/>
        <item x="302"/>
        <item x="265"/>
        <item x="186"/>
        <item x="308"/>
        <item x="49"/>
        <item x="423"/>
        <item x="76"/>
        <item x="268"/>
        <item x="358"/>
        <item x="166"/>
        <item x="359"/>
        <item x="66"/>
        <item x="196"/>
        <item x="418"/>
        <item x="11"/>
        <item x="215"/>
        <item x="54"/>
        <item x="381"/>
        <item x="204"/>
        <item x="67"/>
        <item x="119"/>
        <item x="75"/>
        <item x="169"/>
        <item x="131"/>
        <item x="71"/>
        <item x="12"/>
        <item x="226"/>
        <item x="334"/>
        <item x="260"/>
        <item x="349"/>
        <item x="306"/>
        <item x="4"/>
        <item x="406"/>
        <item x="360"/>
        <item x="374"/>
        <item x="422"/>
        <item x="411"/>
        <item x="332"/>
        <item x="125"/>
        <item x="209"/>
        <item x="199"/>
        <item x="382"/>
        <item x="141"/>
        <item x="65"/>
        <item x="293"/>
        <item x="127"/>
        <item x="317"/>
        <item x="413"/>
        <item x="167"/>
        <item x="2"/>
        <item x="177"/>
        <item x="303"/>
        <item x="57"/>
        <item x="181"/>
        <item x="228"/>
        <item x="287"/>
        <item x="210"/>
        <item x="29"/>
        <item x="37"/>
        <item x="425"/>
        <item x="227"/>
        <item x="130"/>
        <item x="385"/>
        <item x="217"/>
        <item x="157"/>
        <item x="52"/>
        <item x="79"/>
        <item x="118"/>
        <item x="222"/>
        <item x="46"/>
        <item x="126"/>
        <item x="245"/>
        <item x="323"/>
        <item x="182"/>
        <item x="150"/>
        <item x="419"/>
        <item x="82"/>
        <item x="96"/>
        <item x="433"/>
        <item x="138"/>
        <item x="15"/>
        <item x="248"/>
        <item x="408"/>
        <item x="429"/>
        <item x="400"/>
        <item x="251"/>
        <item x="95"/>
        <item x="338"/>
        <item x="427"/>
        <item x="244"/>
        <item x="168"/>
        <item x="337"/>
        <item x="353"/>
        <item x="355"/>
        <item x="307"/>
        <item x="301"/>
        <item x="278"/>
        <item x="295"/>
        <item x="51"/>
        <item x="252"/>
        <item x="277"/>
        <item x="221"/>
        <item x="91"/>
        <item x="279"/>
        <item x="162"/>
        <item x="122"/>
        <item x="428"/>
        <item x="264"/>
        <item x="438"/>
        <item x="133"/>
        <item x="357"/>
        <item x="45"/>
        <item x="18"/>
        <item x="121"/>
        <item x="445"/>
        <item t="default"/>
      </items>
    </pivotField>
    <pivotField showAll="0"/>
    <pivotField showAll="0"/>
    <pivotField showAll="0"/>
    <pivotField axis="axisRow" showAll="0">
      <items count="24">
        <item x="10"/>
        <item x="14"/>
        <item x="19"/>
        <item x="21"/>
        <item x="6"/>
        <item x="20"/>
        <item x="17"/>
        <item x="9"/>
        <item x="3"/>
        <item x="2"/>
        <item x="16"/>
        <item x="15"/>
        <item x="11"/>
        <item x="13"/>
        <item x="18"/>
        <item x="12"/>
        <item x="5"/>
        <item x="0"/>
        <item x="7"/>
        <item x="4"/>
        <item x="8"/>
        <item x="1"/>
        <item h="1" x="22"/>
        <item t="default"/>
      </items>
    </pivotField>
    <pivotField showAll="0"/>
    <pivotField showAll="0"/>
    <pivotField showAll="0"/>
  </pivotFields>
  <rowFields count="2">
    <field x="2"/>
    <field x="14"/>
  </rowFields>
  <rowItems count="23">
    <i>
      <x/>
      <x v="2"/>
    </i>
    <i>
      <x v="1"/>
      <x v="3"/>
    </i>
    <i>
      <x v="2"/>
      <x v="10"/>
    </i>
    <i>
      <x v="3"/>
      <x/>
    </i>
    <i>
      <x v="4"/>
      <x v="6"/>
    </i>
    <i>
      <x v="5"/>
      <x v="7"/>
    </i>
    <i>
      <x v="6"/>
      <x v="15"/>
    </i>
    <i>
      <x v="7"/>
      <x v="11"/>
    </i>
    <i>
      <x v="8"/>
      <x v="4"/>
    </i>
    <i>
      <x v="9"/>
      <x v="5"/>
    </i>
    <i>
      <x v="10"/>
      <x v="8"/>
    </i>
    <i>
      <x v="11"/>
      <x v="13"/>
    </i>
    <i>
      <x v="12"/>
      <x v="14"/>
    </i>
    <i>
      <x v="13"/>
      <x v="12"/>
    </i>
    <i>
      <x v="14"/>
      <x v="9"/>
    </i>
    <i>
      <x v="15"/>
      <x v="18"/>
    </i>
    <i>
      <x v="16"/>
      <x v="16"/>
    </i>
    <i>
      <x v="17"/>
      <x v="21"/>
    </i>
    <i>
      <x v="18"/>
      <x v="19"/>
    </i>
    <i>
      <x v="19"/>
      <x v="17"/>
    </i>
    <i>
      <x v="20"/>
      <x v="20"/>
    </i>
    <i>
      <x v="21"/>
      <x v="1"/>
    </i>
    <i t="grand">
      <x/>
    </i>
  </rowItems>
  <colItems count="1">
    <i/>
  </colItems>
  <dataFields count="1">
    <dataField name="Sum of NET" fld="10" baseField="0" baseItem="0" numFmtId="164"/>
  </dataFields>
  <formats count="2">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3">
    <pageSetUpPr fitToPage="1"/>
  </sheetPr>
  <dimension ref="A1:K78"/>
  <sheetViews>
    <sheetView view="pageBreakPreview" topLeftCell="A40" zoomScale="85" zoomScaleNormal="70" zoomScaleSheetLayoutView="85" workbookViewId="0">
      <selection activeCell="O66" sqref="O66"/>
    </sheetView>
  </sheetViews>
  <sheetFormatPr defaultRowHeight="15"/>
  <cols>
    <col min="1" max="1" width="6.7109375" style="113" customWidth="1"/>
    <col min="2" max="2" width="9.28515625" style="113" customWidth="1"/>
    <col min="3" max="3" width="36.140625" style="113" customWidth="1"/>
    <col min="4" max="4" width="15.7109375" style="113" customWidth="1"/>
    <col min="5" max="5" width="6.7109375" style="113" customWidth="1"/>
    <col min="6" max="6" width="15.42578125" style="113" bestFit="1" customWidth="1"/>
    <col min="7" max="7" width="5.5703125" style="113" customWidth="1"/>
    <col min="8" max="8" width="12.7109375" style="113" customWidth="1"/>
    <col min="9" max="9" width="14.7109375" style="113" customWidth="1"/>
    <col min="10" max="10" width="4.7109375" style="113" customWidth="1"/>
    <col min="11" max="11" width="12.7109375" style="113" customWidth="1"/>
    <col min="12" max="12" width="10" style="113" bestFit="1" customWidth="1"/>
    <col min="13" max="17" width="12.7109375" style="113" customWidth="1"/>
    <col min="18" max="16384" width="9.140625" style="113"/>
  </cols>
  <sheetData>
    <row r="1" spans="1:11" ht="15.75">
      <c r="A1" s="111"/>
      <c r="B1" s="112" t="s">
        <v>37</v>
      </c>
      <c r="C1" s="111"/>
      <c r="D1" s="111"/>
      <c r="E1" s="111"/>
      <c r="F1" s="111"/>
      <c r="G1" s="111"/>
      <c r="H1" s="111"/>
      <c r="J1" s="111"/>
      <c r="K1" s="114" t="s">
        <v>201</v>
      </c>
    </row>
    <row r="2" spans="1:11" ht="15.75">
      <c r="A2" s="111"/>
      <c r="B2" s="112" t="s">
        <v>38</v>
      </c>
      <c r="C2" s="111"/>
      <c r="D2" s="111"/>
      <c r="E2" s="111"/>
      <c r="F2" s="111"/>
      <c r="G2" s="111"/>
      <c r="H2" s="111"/>
      <c r="J2" s="111"/>
      <c r="K2" s="114" t="s">
        <v>272</v>
      </c>
    </row>
    <row r="3" spans="1:11" ht="15.75">
      <c r="A3" s="111"/>
      <c r="B3" s="112" t="s">
        <v>39</v>
      </c>
      <c r="C3" s="111"/>
      <c r="D3" s="111"/>
      <c r="E3" s="111"/>
      <c r="F3" s="111"/>
      <c r="G3" s="111"/>
      <c r="H3" s="111"/>
      <c r="J3" s="111"/>
      <c r="K3" s="111"/>
    </row>
    <row r="4" spans="1:11" ht="15.75">
      <c r="A4" s="111"/>
      <c r="B4" s="112" t="s">
        <v>71</v>
      </c>
      <c r="C4" s="111"/>
      <c r="D4" s="111"/>
      <c r="E4" s="111"/>
      <c r="F4" s="111"/>
      <c r="G4" s="111"/>
      <c r="H4" s="111"/>
      <c r="J4" s="111"/>
      <c r="K4" s="111"/>
    </row>
    <row r="5" spans="1:11" ht="15.75">
      <c r="A5" s="111"/>
      <c r="B5" s="112"/>
      <c r="C5" s="111"/>
      <c r="D5" s="111"/>
      <c r="E5" s="111"/>
      <c r="F5" s="111"/>
      <c r="G5" s="111"/>
      <c r="H5" s="111"/>
      <c r="I5" s="111"/>
      <c r="J5" s="111"/>
      <c r="K5" s="111"/>
    </row>
    <row r="6" spans="1:11" ht="15.75">
      <c r="A6" s="111"/>
      <c r="C6" s="111"/>
      <c r="D6" s="111"/>
      <c r="E6" s="111"/>
      <c r="F6" s="115" t="s">
        <v>64</v>
      </c>
      <c r="G6" s="111"/>
      <c r="H6" s="115" t="s">
        <v>64</v>
      </c>
      <c r="I6" s="115" t="s">
        <v>64</v>
      </c>
      <c r="J6" s="111"/>
      <c r="K6" s="115" t="s">
        <v>64</v>
      </c>
    </row>
    <row r="7" spans="1:11" ht="15.75">
      <c r="A7" s="111"/>
      <c r="C7" s="111"/>
      <c r="D7" s="115" t="s">
        <v>64</v>
      </c>
      <c r="E7" s="111"/>
      <c r="F7" s="115" t="s">
        <v>202</v>
      </c>
      <c r="G7" s="111"/>
      <c r="H7" s="115" t="s">
        <v>202</v>
      </c>
      <c r="I7" s="115" t="s">
        <v>202</v>
      </c>
      <c r="J7" s="111"/>
      <c r="K7" s="115" t="s">
        <v>202</v>
      </c>
    </row>
    <row r="8" spans="1:11" ht="15.75">
      <c r="A8" s="111"/>
      <c r="B8" s="111"/>
      <c r="C8" s="111"/>
      <c r="D8" s="115" t="s">
        <v>52</v>
      </c>
      <c r="E8" s="115"/>
      <c r="F8" s="115" t="s">
        <v>52</v>
      </c>
      <c r="G8" s="115"/>
      <c r="H8" s="115" t="s">
        <v>52</v>
      </c>
      <c r="I8" s="115" t="s">
        <v>66</v>
      </c>
      <c r="J8" s="115"/>
      <c r="K8" s="115" t="s">
        <v>52</v>
      </c>
    </row>
    <row r="9" spans="1:11" ht="15.75" customHeight="1">
      <c r="A9" s="111"/>
      <c r="B9" s="116" t="s">
        <v>0</v>
      </c>
      <c r="C9" s="111"/>
      <c r="D9" s="117" t="s">
        <v>65</v>
      </c>
      <c r="E9" s="118"/>
      <c r="F9" s="118" t="s">
        <v>53</v>
      </c>
      <c r="G9" s="118"/>
      <c r="H9" s="117" t="s">
        <v>65</v>
      </c>
      <c r="I9" s="118" t="s">
        <v>53</v>
      </c>
      <c r="J9" s="118"/>
      <c r="K9" s="117" t="s">
        <v>66</v>
      </c>
    </row>
    <row r="10" spans="1:11" ht="15.75">
      <c r="A10" s="111"/>
      <c r="B10" s="111"/>
      <c r="C10" s="111" t="s">
        <v>1</v>
      </c>
      <c r="D10" s="119">
        <v>2103813</v>
      </c>
      <c r="E10" s="120"/>
      <c r="F10" s="120"/>
      <c r="G10" s="120"/>
      <c r="H10" s="120">
        <f>+D10+F10</f>
        <v>2103813</v>
      </c>
      <c r="I10" s="120">
        <f>-'LY-R6-Rev'!F22</f>
        <v>236801.7267497523</v>
      </c>
      <c r="J10" s="121" t="s">
        <v>109</v>
      </c>
      <c r="K10" s="120">
        <f>+H10+I10</f>
        <v>2340614.7267497522</v>
      </c>
    </row>
    <row r="11" spans="1:11" ht="15.75">
      <c r="A11" s="111"/>
      <c r="B11" s="111"/>
      <c r="C11" s="111" t="s">
        <v>2</v>
      </c>
      <c r="D11" s="122"/>
      <c r="E11" s="111"/>
      <c r="F11" s="111"/>
      <c r="G11" s="111"/>
      <c r="H11" s="91"/>
      <c r="I11" s="91"/>
      <c r="J11" s="91"/>
      <c r="K11" s="91"/>
    </row>
    <row r="12" spans="1:11" ht="15.75">
      <c r="A12" s="111"/>
      <c r="B12" s="111"/>
      <c r="C12" s="111" t="s">
        <v>4</v>
      </c>
      <c r="D12" s="122">
        <v>78995</v>
      </c>
      <c r="E12" s="111"/>
      <c r="F12" s="111"/>
      <c r="G12" s="111"/>
      <c r="H12" s="91">
        <f t="shared" ref="H12:H40" si="0">+D12+F12</f>
        <v>78995</v>
      </c>
      <c r="I12" s="91"/>
      <c r="J12" s="91"/>
      <c r="K12" s="91">
        <f>+H12+I12</f>
        <v>78995</v>
      </c>
    </row>
    <row r="13" spans="1:11" ht="15.75">
      <c r="A13" s="111"/>
      <c r="B13" s="111"/>
      <c r="C13" s="111" t="s">
        <v>3</v>
      </c>
      <c r="D13" s="123">
        <v>-38028</v>
      </c>
      <c r="E13" s="124"/>
      <c r="F13" s="100">
        <v>38028</v>
      </c>
      <c r="G13" s="125" t="s">
        <v>67</v>
      </c>
      <c r="H13" s="89">
        <v>0</v>
      </c>
      <c r="I13" s="100"/>
      <c r="J13" s="100"/>
      <c r="K13" s="89">
        <f>+H13+I13</f>
        <v>0</v>
      </c>
    </row>
    <row r="14" spans="1:11" ht="15.75">
      <c r="A14" s="111"/>
      <c r="B14" s="111"/>
      <c r="C14" s="111"/>
      <c r="D14" s="122"/>
      <c r="E14" s="111"/>
      <c r="F14" s="111"/>
      <c r="G14" s="111"/>
      <c r="H14" s="91"/>
      <c r="I14" s="91"/>
      <c r="J14" s="91"/>
      <c r="K14" s="91"/>
    </row>
    <row r="15" spans="1:11" ht="15.75">
      <c r="A15" s="111"/>
      <c r="B15" s="111" t="s">
        <v>5</v>
      </c>
      <c r="C15" s="111"/>
      <c r="D15" s="126">
        <f>SUM(D10:D13)</f>
        <v>2144780</v>
      </c>
      <c r="E15" s="127"/>
      <c r="F15" s="126">
        <f t="shared" ref="F15:K15" si="1">SUM(F10:F13)</f>
        <v>38028</v>
      </c>
      <c r="G15" s="126"/>
      <c r="H15" s="126">
        <f t="shared" si="1"/>
        <v>2182808</v>
      </c>
      <c r="I15" s="128">
        <f t="shared" si="1"/>
        <v>236801.7267497523</v>
      </c>
      <c r="J15" s="126"/>
      <c r="K15" s="126">
        <f t="shared" si="1"/>
        <v>2419609.7267497522</v>
      </c>
    </row>
    <row r="16" spans="1:11" ht="15.75">
      <c r="A16" s="111"/>
      <c r="B16" s="111"/>
      <c r="C16" s="111"/>
      <c r="D16" s="122"/>
      <c r="E16" s="111"/>
      <c r="F16" s="111"/>
      <c r="G16" s="111"/>
      <c r="H16" s="91"/>
      <c r="I16" s="91"/>
      <c r="J16" s="91"/>
      <c r="K16" s="91"/>
    </row>
    <row r="17" spans="1:11" ht="15.75">
      <c r="A17" s="111"/>
      <c r="B17" s="116" t="s">
        <v>6</v>
      </c>
      <c r="C17" s="111"/>
      <c r="D17" s="122"/>
      <c r="E17" s="111"/>
      <c r="F17" s="111"/>
      <c r="G17" s="111"/>
      <c r="H17" s="91"/>
      <c r="I17" s="91"/>
      <c r="J17" s="91"/>
      <c r="K17" s="91"/>
    </row>
    <row r="18" spans="1:11" ht="15.75">
      <c r="A18" s="111"/>
      <c r="B18" s="111"/>
      <c r="C18" s="111" t="s">
        <v>18</v>
      </c>
      <c r="D18" s="129">
        <v>519099</v>
      </c>
      <c r="E18" s="130"/>
      <c r="F18" s="120">
        <f>'LY-R2'!D13</f>
        <v>-1132.5145631067935</v>
      </c>
      <c r="G18" s="131" t="s">
        <v>70</v>
      </c>
      <c r="H18" s="130">
        <f t="shared" si="0"/>
        <v>517966.48543689318</v>
      </c>
      <c r="I18" s="130"/>
      <c r="J18" s="130"/>
      <c r="K18" s="130">
        <f>+H18+I18</f>
        <v>517966.48543689318</v>
      </c>
    </row>
    <row r="19" spans="1:11" ht="15.75">
      <c r="A19" s="111"/>
      <c r="B19" s="111"/>
      <c r="C19" s="111" t="s">
        <v>7</v>
      </c>
      <c r="D19" s="122">
        <v>85200</v>
      </c>
      <c r="E19" s="111"/>
      <c r="F19" s="111"/>
      <c r="G19" s="111"/>
      <c r="H19" s="91">
        <f t="shared" si="0"/>
        <v>85200</v>
      </c>
      <c r="I19" s="91"/>
      <c r="J19" s="91"/>
      <c r="K19" s="91">
        <f>+H19+I19</f>
        <v>85200</v>
      </c>
    </row>
    <row r="20" spans="1:11" ht="15.75">
      <c r="A20" s="111"/>
      <c r="B20" s="111"/>
      <c r="C20" s="111" t="s">
        <v>8</v>
      </c>
      <c r="D20" s="122">
        <v>95111</v>
      </c>
      <c r="E20" s="111"/>
      <c r="F20" s="111"/>
      <c r="G20" s="111"/>
      <c r="H20" s="91">
        <f t="shared" si="0"/>
        <v>95111</v>
      </c>
      <c r="I20" s="91"/>
      <c r="J20" s="91"/>
      <c r="K20" s="91">
        <f>+H20+I20</f>
        <v>95111</v>
      </c>
    </row>
    <row r="21" spans="1:11" ht="15.75">
      <c r="A21" s="111"/>
      <c r="B21" s="111"/>
      <c r="C21" s="111" t="s">
        <v>9</v>
      </c>
      <c r="D21" s="122">
        <v>98163</v>
      </c>
      <c r="E21" s="111"/>
      <c r="F21" s="111"/>
      <c r="G21" s="111"/>
      <c r="H21" s="91">
        <f t="shared" si="0"/>
        <v>98163</v>
      </c>
      <c r="I21" s="91"/>
      <c r="J21" s="91"/>
      <c r="K21" s="91">
        <f>+H21+I21</f>
        <v>98163</v>
      </c>
    </row>
    <row r="22" spans="1:11" ht="15.75">
      <c r="A22" s="111"/>
      <c r="B22" s="111"/>
      <c r="C22" s="111" t="s">
        <v>10</v>
      </c>
      <c r="D22" s="122">
        <v>34092</v>
      </c>
      <c r="E22" s="111"/>
      <c r="F22" s="111"/>
      <c r="G22" s="111"/>
      <c r="H22" s="91">
        <f t="shared" si="0"/>
        <v>34092</v>
      </c>
      <c r="I22" s="91"/>
      <c r="J22" s="91"/>
      <c r="K22" s="91">
        <f>+H22+I22</f>
        <v>34092</v>
      </c>
    </row>
    <row r="23" spans="1:11" ht="15.75">
      <c r="A23" s="111"/>
      <c r="B23" s="111"/>
      <c r="C23" s="111" t="s">
        <v>11</v>
      </c>
      <c r="D23" s="132">
        <v>0</v>
      </c>
      <c r="E23" s="111"/>
      <c r="F23" s="111"/>
      <c r="G23" s="111"/>
      <c r="H23" s="132">
        <v>0</v>
      </c>
      <c r="I23" s="91"/>
      <c r="J23" s="91"/>
      <c r="K23" s="132">
        <v>0</v>
      </c>
    </row>
    <row r="24" spans="1:11" ht="15.75">
      <c r="A24" s="111"/>
      <c r="B24" s="111"/>
      <c r="C24" s="111" t="s">
        <v>12</v>
      </c>
      <c r="D24" s="122">
        <v>145421</v>
      </c>
      <c r="E24" s="111"/>
      <c r="F24" s="111"/>
      <c r="G24" s="111"/>
      <c r="H24" s="91">
        <f t="shared" si="0"/>
        <v>145421</v>
      </c>
      <c r="I24" s="91"/>
      <c r="J24" s="91"/>
      <c r="K24" s="91">
        <f>+H24+I24</f>
        <v>145421</v>
      </c>
    </row>
    <row r="25" spans="1:11" ht="15.75">
      <c r="A25" s="111"/>
      <c r="B25" s="111"/>
      <c r="C25" s="111" t="s">
        <v>13</v>
      </c>
      <c r="D25" s="122">
        <v>34774</v>
      </c>
      <c r="E25" s="111"/>
      <c r="F25" s="111"/>
      <c r="G25" s="111"/>
      <c r="H25" s="91">
        <f t="shared" si="0"/>
        <v>34774</v>
      </c>
      <c r="I25" s="91"/>
      <c r="J25" s="91"/>
      <c r="K25" s="91">
        <f>+H25+I25</f>
        <v>34774</v>
      </c>
    </row>
    <row r="26" spans="1:11" ht="15.75">
      <c r="A26" s="111"/>
      <c r="B26" s="111"/>
      <c r="C26" s="111" t="s">
        <v>14</v>
      </c>
      <c r="D26" s="122">
        <v>-163869</v>
      </c>
      <c r="E26" s="111"/>
      <c r="F26" s="91">
        <v>0</v>
      </c>
      <c r="G26" s="115" t="s">
        <v>273</v>
      </c>
      <c r="H26" s="91">
        <f t="shared" si="0"/>
        <v>-163869</v>
      </c>
      <c r="I26" s="91"/>
      <c r="J26" s="91"/>
      <c r="K26" s="91">
        <f>+H26+I26</f>
        <v>-163869</v>
      </c>
    </row>
    <row r="27" spans="1:11" ht="15.75">
      <c r="A27" s="111"/>
      <c r="B27" s="111"/>
      <c r="C27" s="111" t="s">
        <v>15</v>
      </c>
      <c r="D27" s="123">
        <v>30001</v>
      </c>
      <c r="E27" s="124"/>
      <c r="F27" s="124"/>
      <c r="G27" s="124"/>
      <c r="H27" s="100">
        <f t="shared" si="0"/>
        <v>30001</v>
      </c>
      <c r="I27" s="100"/>
      <c r="J27" s="100"/>
      <c r="K27" s="100">
        <f>+H27+I27</f>
        <v>30001</v>
      </c>
    </row>
    <row r="28" spans="1:11" ht="15.75">
      <c r="A28" s="111"/>
      <c r="B28" s="111"/>
      <c r="C28" s="111"/>
      <c r="D28" s="122"/>
      <c r="E28" s="111"/>
      <c r="F28" s="111"/>
      <c r="G28" s="111"/>
      <c r="H28" s="91"/>
      <c r="I28" s="91"/>
      <c r="J28" s="91"/>
      <c r="K28" s="91"/>
    </row>
    <row r="29" spans="1:11" ht="15.75">
      <c r="A29" s="111"/>
      <c r="B29" s="111"/>
      <c r="C29" s="111" t="s">
        <v>16</v>
      </c>
      <c r="D29" s="133">
        <f>SUM(D18:D27)</f>
        <v>877992</v>
      </c>
      <c r="E29" s="134"/>
      <c r="F29" s="133">
        <f t="shared" ref="F29:I29" si="2">SUM(F18:F27)</f>
        <v>-1132.5145631067935</v>
      </c>
      <c r="G29" s="133"/>
      <c r="H29" s="133">
        <f t="shared" si="2"/>
        <v>876859.48543689318</v>
      </c>
      <c r="I29" s="133">
        <f t="shared" si="2"/>
        <v>0</v>
      </c>
      <c r="J29" s="133"/>
      <c r="K29" s="134">
        <f>+H29+I29</f>
        <v>876859.48543689318</v>
      </c>
    </row>
    <row r="30" spans="1:11" ht="15.75">
      <c r="A30" s="111"/>
      <c r="B30" s="111"/>
      <c r="C30" s="111"/>
      <c r="D30" s="122"/>
      <c r="E30" s="111"/>
      <c r="F30" s="111"/>
      <c r="G30" s="111"/>
      <c r="H30" s="91"/>
      <c r="I30" s="91"/>
      <c r="J30" s="91"/>
      <c r="K30" s="91"/>
    </row>
    <row r="31" spans="1:11" ht="15.75">
      <c r="A31" s="111"/>
      <c r="B31" s="116" t="s">
        <v>17</v>
      </c>
      <c r="C31" s="111"/>
      <c r="D31" s="122"/>
      <c r="E31" s="111"/>
      <c r="F31" s="111"/>
      <c r="G31" s="111"/>
      <c r="H31" s="91"/>
      <c r="I31" s="91"/>
      <c r="J31" s="91"/>
      <c r="K31" s="91"/>
    </row>
    <row r="32" spans="1:11" ht="15.75">
      <c r="A32" s="111"/>
      <c r="B32" s="111"/>
      <c r="C32" s="111" t="s">
        <v>18</v>
      </c>
      <c r="D32" s="119">
        <v>173648</v>
      </c>
      <c r="E32" s="120"/>
      <c r="F32" s="120">
        <f>-'LY-R2'!F13</f>
        <v>0</v>
      </c>
      <c r="G32" s="121" t="s">
        <v>70</v>
      </c>
      <c r="H32" s="120">
        <f t="shared" si="0"/>
        <v>173648</v>
      </c>
      <c r="I32" s="120"/>
      <c r="J32" s="120"/>
      <c r="K32" s="120">
        <f t="shared" ref="K32:K40" si="3">+H32+I32</f>
        <v>173648</v>
      </c>
    </row>
    <row r="33" spans="1:11" ht="15.75">
      <c r="A33" s="111"/>
      <c r="B33" s="111"/>
      <c r="C33" s="111" t="s">
        <v>19</v>
      </c>
      <c r="D33" s="122">
        <v>79610</v>
      </c>
      <c r="E33" s="111"/>
      <c r="F33" s="111"/>
      <c r="G33" s="111"/>
      <c r="H33" s="91">
        <f t="shared" si="0"/>
        <v>79610</v>
      </c>
      <c r="I33" s="91"/>
      <c r="J33" s="91"/>
      <c r="K33" s="91">
        <f t="shared" si="3"/>
        <v>79610</v>
      </c>
    </row>
    <row r="34" spans="1:11" ht="15.75">
      <c r="A34" s="111"/>
      <c r="B34" s="111"/>
      <c r="C34" s="111" t="s">
        <v>20</v>
      </c>
      <c r="D34" s="122">
        <v>73660</v>
      </c>
      <c r="E34" s="111"/>
      <c r="F34" s="91">
        <f>'LY-R7 New'!P57</f>
        <v>15430</v>
      </c>
      <c r="G34" s="115" t="s">
        <v>80</v>
      </c>
      <c r="H34" s="91">
        <f t="shared" si="0"/>
        <v>89090</v>
      </c>
      <c r="I34" s="91"/>
      <c r="J34" s="91"/>
      <c r="K34" s="91">
        <f t="shared" si="3"/>
        <v>89090</v>
      </c>
    </row>
    <row r="35" spans="1:11" ht="15.75">
      <c r="A35" s="111"/>
      <c r="B35" s="111"/>
      <c r="C35" s="111" t="s">
        <v>21</v>
      </c>
      <c r="D35" s="122">
        <v>160716</v>
      </c>
      <c r="E35" s="111"/>
      <c r="F35" s="91">
        <f>'LY-R3'!E15</f>
        <v>-79.276019417475553</v>
      </c>
      <c r="G35" s="115" t="s">
        <v>82</v>
      </c>
      <c r="H35" s="91">
        <f t="shared" si="0"/>
        <v>160636.72398058252</v>
      </c>
      <c r="I35" s="91"/>
      <c r="J35" s="91"/>
      <c r="K35" s="91">
        <f t="shared" si="3"/>
        <v>160636.72398058252</v>
      </c>
    </row>
    <row r="36" spans="1:11" ht="15.75">
      <c r="A36" s="111"/>
      <c r="B36" s="111"/>
      <c r="C36" s="111" t="s">
        <v>22</v>
      </c>
      <c r="D36" s="122">
        <v>6254</v>
      </c>
      <c r="E36" s="111"/>
      <c r="F36" s="111"/>
      <c r="G36" s="111"/>
      <c r="H36" s="91">
        <f t="shared" si="0"/>
        <v>6254</v>
      </c>
      <c r="I36" s="91"/>
      <c r="J36" s="91"/>
      <c r="K36" s="91">
        <f t="shared" si="3"/>
        <v>6254</v>
      </c>
    </row>
    <row r="37" spans="1:11" ht="15.75">
      <c r="A37" s="111"/>
      <c r="B37" s="111"/>
      <c r="C37" s="111" t="s">
        <v>23</v>
      </c>
      <c r="D37" s="122">
        <v>63192</v>
      </c>
      <c r="E37" s="111"/>
      <c r="F37" s="111"/>
      <c r="G37" s="111"/>
      <c r="H37" s="91">
        <f t="shared" si="0"/>
        <v>63192</v>
      </c>
      <c r="I37" s="91"/>
      <c r="J37" s="91"/>
      <c r="K37" s="91">
        <f t="shared" si="3"/>
        <v>63192</v>
      </c>
    </row>
    <row r="38" spans="1:11" ht="15.75">
      <c r="A38" s="111"/>
      <c r="B38" s="111"/>
      <c r="C38" s="111" t="s">
        <v>24</v>
      </c>
      <c r="D38" s="122">
        <v>54273</v>
      </c>
      <c r="E38" s="111"/>
      <c r="F38" s="111"/>
      <c r="G38" s="111"/>
      <c r="H38" s="91">
        <f t="shared" si="0"/>
        <v>54273</v>
      </c>
      <c r="I38" s="91"/>
      <c r="J38" s="91"/>
      <c r="K38" s="91">
        <f t="shared" si="3"/>
        <v>54273</v>
      </c>
    </row>
    <row r="39" spans="1:11" ht="15.75">
      <c r="A39" s="111"/>
      <c r="B39" s="111"/>
      <c r="C39" s="111" t="s">
        <v>55</v>
      </c>
      <c r="D39" s="132">
        <v>0</v>
      </c>
      <c r="E39" s="111"/>
      <c r="F39" s="91">
        <f>-D13</f>
        <v>38028</v>
      </c>
      <c r="G39" s="115" t="s">
        <v>67</v>
      </c>
      <c r="H39" s="91">
        <f t="shared" si="0"/>
        <v>38028</v>
      </c>
      <c r="I39" s="91">
        <f>+'Sch 14'!D13*I10</f>
        <v>4286.111254170517</v>
      </c>
      <c r="J39" s="91"/>
      <c r="K39" s="91">
        <f t="shared" si="3"/>
        <v>42314.111254170515</v>
      </c>
    </row>
    <row r="40" spans="1:11" ht="15.75">
      <c r="A40" s="111"/>
      <c r="B40" s="111"/>
      <c r="C40" s="111" t="s">
        <v>108</v>
      </c>
      <c r="D40" s="132">
        <v>0</v>
      </c>
      <c r="E40" s="111"/>
      <c r="F40" s="101">
        <f>'LY-R4'!X29</f>
        <v>-12903.830296326247</v>
      </c>
      <c r="G40" s="115" t="s">
        <v>85</v>
      </c>
      <c r="H40" s="91">
        <f t="shared" si="0"/>
        <v>-12903.830296326247</v>
      </c>
      <c r="I40" s="111"/>
      <c r="J40" s="111"/>
      <c r="K40" s="91">
        <f t="shared" si="3"/>
        <v>-12903.830296326247</v>
      </c>
    </row>
    <row r="41" spans="1:11" ht="15.75">
      <c r="A41" s="111"/>
      <c r="B41" s="111"/>
      <c r="C41" s="111" t="s">
        <v>25</v>
      </c>
      <c r="D41" s="123">
        <v>12173</v>
      </c>
      <c r="E41" s="124"/>
      <c r="F41" s="89">
        <f>-'ACC-7'!F16</f>
        <v>-500.39</v>
      </c>
      <c r="G41" s="125" t="s">
        <v>89</v>
      </c>
      <c r="H41" s="100">
        <f>+D41+F41</f>
        <v>11672.61</v>
      </c>
      <c r="I41" s="100"/>
      <c r="J41" s="100"/>
      <c r="K41" s="100">
        <f>+H41+I41</f>
        <v>11672.61</v>
      </c>
    </row>
    <row r="42" spans="1:11" ht="15.75">
      <c r="A42" s="111"/>
      <c r="B42" s="111"/>
      <c r="C42" s="111"/>
      <c r="D42" s="122"/>
      <c r="E42" s="111"/>
      <c r="F42" s="111"/>
      <c r="G42" s="111"/>
      <c r="H42" s="91"/>
      <c r="I42" s="91"/>
      <c r="J42" s="91"/>
      <c r="K42" s="91"/>
    </row>
    <row r="43" spans="1:11" ht="15.75">
      <c r="A43" s="111"/>
      <c r="B43" s="111"/>
      <c r="C43" s="111" t="s">
        <v>16</v>
      </c>
      <c r="D43" s="128">
        <f>SUM(D32:D41)</f>
        <v>623526</v>
      </c>
      <c r="E43" s="135"/>
      <c r="F43" s="128">
        <f>SUM(F32:F41)</f>
        <v>39974.503684256277</v>
      </c>
      <c r="G43" s="128"/>
      <c r="H43" s="128">
        <f>SUM(H32:H41)</f>
        <v>663500.50368425634</v>
      </c>
      <c r="I43" s="128">
        <f>SUM(I32:I41)</f>
        <v>4286.111254170517</v>
      </c>
      <c r="J43" s="128"/>
      <c r="K43" s="135">
        <f>+H43+I43</f>
        <v>667786.61493842688</v>
      </c>
    </row>
    <row r="44" spans="1:11" ht="15.75">
      <c r="A44" s="111"/>
      <c r="B44" s="111"/>
      <c r="C44" s="111"/>
      <c r="D44" s="122"/>
      <c r="E44" s="111"/>
      <c r="F44" s="111"/>
      <c r="G44" s="111"/>
      <c r="H44" s="91"/>
      <c r="I44" s="91"/>
      <c r="J44" s="91"/>
      <c r="K44" s="91"/>
    </row>
    <row r="45" spans="1:11" ht="15.75">
      <c r="A45" s="111"/>
      <c r="B45" s="111" t="s">
        <v>26</v>
      </c>
      <c r="C45" s="111"/>
      <c r="D45" s="119">
        <v>281828</v>
      </c>
      <c r="E45" s="120"/>
      <c r="F45" s="120">
        <v>0</v>
      </c>
      <c r="G45" s="115" t="s">
        <v>338</v>
      </c>
      <c r="H45" s="120">
        <f>+D45+F45</f>
        <v>281828</v>
      </c>
      <c r="I45" s="120"/>
      <c r="J45" s="120"/>
      <c r="K45" s="120">
        <f>+H45+I45</f>
        <v>281828</v>
      </c>
    </row>
    <row r="46" spans="1:11" ht="15.75">
      <c r="A46" s="111"/>
      <c r="B46" s="111" t="s">
        <v>27</v>
      </c>
      <c r="C46" s="111"/>
      <c r="D46" s="132">
        <v>0</v>
      </c>
      <c r="E46" s="111"/>
      <c r="F46" s="111"/>
      <c r="G46" s="111"/>
      <c r="H46" s="132">
        <v>0</v>
      </c>
      <c r="I46" s="91"/>
      <c r="J46" s="91"/>
      <c r="K46" s="91"/>
    </row>
    <row r="47" spans="1:11" ht="15.75">
      <c r="A47" s="111"/>
      <c r="B47" s="111" t="s">
        <v>28</v>
      </c>
      <c r="C47" s="111"/>
      <c r="D47" s="122">
        <v>144063</v>
      </c>
      <c r="E47" s="111"/>
      <c r="F47" s="91">
        <f>'LY-R5'!E15</f>
        <v>-86.637364077669702</v>
      </c>
      <c r="G47" s="115" t="s">
        <v>90</v>
      </c>
      <c r="H47" s="91">
        <f>+D47+F47</f>
        <v>143976.36263592233</v>
      </c>
      <c r="I47" s="91">
        <f>'Sch 14'!D14*I10</f>
        <v>374.85713344485788</v>
      </c>
      <c r="J47" s="91"/>
      <c r="K47" s="91">
        <f>+H47+I47</f>
        <v>144351.21976936719</v>
      </c>
    </row>
    <row r="48" spans="1:11" ht="15.75">
      <c r="A48" s="111"/>
      <c r="B48" s="111" t="s">
        <v>41</v>
      </c>
      <c r="C48" s="111"/>
      <c r="D48" s="122">
        <v>-120708</v>
      </c>
      <c r="E48" s="111"/>
      <c r="F48" s="101">
        <v>0</v>
      </c>
      <c r="G48" s="115" t="s">
        <v>224</v>
      </c>
      <c r="H48" s="91">
        <f>+D48+F48</f>
        <v>-120708</v>
      </c>
      <c r="I48" s="91"/>
      <c r="J48" s="91"/>
      <c r="K48" s="91">
        <f>+H48+I48</f>
        <v>-120708</v>
      </c>
    </row>
    <row r="49" spans="1:11" ht="15.75">
      <c r="A49" s="111"/>
      <c r="B49" s="111" t="s">
        <v>29</v>
      </c>
      <c r="C49" s="111"/>
      <c r="D49" s="122">
        <v>54491</v>
      </c>
      <c r="E49" s="111"/>
      <c r="F49" s="91">
        <f>+H49-D49</f>
        <v>-231.9812215601778</v>
      </c>
      <c r="G49" s="115" t="s">
        <v>97</v>
      </c>
      <c r="H49" s="91">
        <f>+'LY-R8 New'!E17</f>
        <v>54259.018778439822</v>
      </c>
      <c r="I49" s="91">
        <f>0.34*(I10-I43-I50-I47)</f>
        <v>74192.18637253897</v>
      </c>
      <c r="J49" s="91"/>
      <c r="K49" s="91">
        <f>+H49+I49</f>
        <v>128451.20515097879</v>
      </c>
    </row>
    <row r="50" spans="1:11" ht="15.75">
      <c r="A50" s="111"/>
      <c r="B50" s="111" t="s">
        <v>30</v>
      </c>
      <c r="C50" s="111"/>
      <c r="D50" s="122">
        <v>10230</v>
      </c>
      <c r="E50" s="111"/>
      <c r="F50" s="91">
        <f>+H50-D50</f>
        <v>-43.701105424315756</v>
      </c>
      <c r="G50" s="115" t="s">
        <v>97</v>
      </c>
      <c r="H50" s="91">
        <f>+'LY-R8 New'!E13</f>
        <v>10186.298894575684</v>
      </c>
      <c r="I50" s="91">
        <f>0.06*(I10-I43-I47)</f>
        <v>13928.445501728214</v>
      </c>
      <c r="J50" s="91"/>
      <c r="K50" s="91">
        <f>+H50+I50</f>
        <v>24114.744396303897</v>
      </c>
    </row>
    <row r="51" spans="1:11" ht="15.75">
      <c r="A51" s="111"/>
      <c r="B51" s="111" t="s">
        <v>31</v>
      </c>
      <c r="C51" s="111"/>
      <c r="D51" s="136">
        <v>-4229</v>
      </c>
      <c r="E51" s="89"/>
      <c r="F51" s="89"/>
      <c r="G51" s="89"/>
      <c r="H51" s="89">
        <f>+D51+F51</f>
        <v>-4229</v>
      </c>
      <c r="I51" s="137"/>
      <c r="J51" s="137"/>
      <c r="K51" s="100">
        <f>+H51+I51</f>
        <v>-4229</v>
      </c>
    </row>
    <row r="52" spans="1:11" ht="15.75">
      <c r="A52" s="111"/>
      <c r="B52" s="111"/>
      <c r="C52" s="111"/>
      <c r="D52" s="122"/>
      <c r="E52" s="111"/>
      <c r="F52" s="111"/>
      <c r="G52" s="111"/>
      <c r="H52" s="91"/>
      <c r="I52" s="91"/>
      <c r="J52" s="91"/>
      <c r="K52" s="91"/>
    </row>
    <row r="53" spans="1:11" ht="15.75">
      <c r="A53" s="111"/>
      <c r="B53" s="111"/>
      <c r="C53" s="111" t="s">
        <v>16</v>
      </c>
      <c r="D53" s="133">
        <f>SUM(D45:D51)</f>
        <v>365675</v>
      </c>
      <c r="E53" s="134"/>
      <c r="F53" s="133">
        <f t="shared" ref="F53:K53" si="4">SUM(F45:F51)</f>
        <v>-362.31969106216326</v>
      </c>
      <c r="G53" s="133"/>
      <c r="H53" s="133">
        <f t="shared" si="4"/>
        <v>365312.68030893785</v>
      </c>
      <c r="I53" s="133">
        <f t="shared" si="4"/>
        <v>88495.489007712051</v>
      </c>
      <c r="J53" s="133"/>
      <c r="K53" s="133">
        <f t="shared" si="4"/>
        <v>453808.1693166499</v>
      </c>
    </row>
    <row r="54" spans="1:11" ht="15.75">
      <c r="A54" s="111"/>
      <c r="B54" s="111"/>
      <c r="C54" s="111"/>
      <c r="D54" s="133"/>
      <c r="E54" s="134"/>
      <c r="F54" s="134"/>
      <c r="G54" s="134"/>
      <c r="H54" s="134"/>
      <c r="I54" s="134"/>
      <c r="J54" s="134"/>
      <c r="K54" s="134"/>
    </row>
    <row r="55" spans="1:11" ht="15.75">
      <c r="A55" s="111"/>
      <c r="B55" s="111" t="s">
        <v>32</v>
      </c>
      <c r="C55" s="111"/>
      <c r="D55" s="133">
        <f>SUM(D29+D43+D53)</f>
        <v>1867193</v>
      </c>
      <c r="E55" s="134"/>
      <c r="F55" s="133">
        <f>SUM(F29+F43+F53)</f>
        <v>38479.669430087321</v>
      </c>
      <c r="G55" s="133"/>
      <c r="H55" s="133">
        <f>SUM(H29+H43+H53)</f>
        <v>1905672.6694300873</v>
      </c>
      <c r="I55" s="133">
        <f>SUM(I29+I43+I53)</f>
        <v>92781.600261882573</v>
      </c>
      <c r="J55" s="133"/>
      <c r="K55" s="133">
        <f>SUM(K29+K43+K53)</f>
        <v>1998454.26969197</v>
      </c>
    </row>
    <row r="56" spans="1:11" ht="15.75">
      <c r="A56" s="111"/>
      <c r="B56" s="111"/>
      <c r="C56" s="111"/>
      <c r="D56" s="133"/>
      <c r="E56" s="134"/>
      <c r="F56" s="133"/>
      <c r="G56" s="133"/>
      <c r="H56" s="133"/>
      <c r="I56" s="133"/>
      <c r="J56" s="133"/>
      <c r="K56" s="134"/>
    </row>
    <row r="57" spans="1:11" ht="15.75">
      <c r="A57" s="111"/>
      <c r="B57" s="116" t="s">
        <v>33</v>
      </c>
      <c r="C57" s="111"/>
      <c r="D57" s="133">
        <f>D15-D55</f>
        <v>277587</v>
      </c>
      <c r="E57" s="134"/>
      <c r="F57" s="133">
        <f>F15-F55</f>
        <v>-451.66943008732051</v>
      </c>
      <c r="G57" s="133"/>
      <c r="H57" s="133">
        <f>H15-H55</f>
        <v>277135.33056991268</v>
      </c>
      <c r="I57" s="133">
        <f>I15-I55</f>
        <v>144020.12648786971</v>
      </c>
      <c r="J57" s="133"/>
      <c r="K57" s="133">
        <f>K15-K55</f>
        <v>421155.45705778222</v>
      </c>
    </row>
    <row r="58" spans="1:11" ht="15.75">
      <c r="A58" s="111"/>
      <c r="B58" s="111"/>
      <c r="C58" s="111"/>
      <c r="D58" s="132"/>
      <c r="E58" s="101"/>
      <c r="F58" s="101"/>
      <c r="G58" s="101"/>
      <c r="H58" s="101"/>
      <c r="I58" s="101"/>
      <c r="J58" s="101"/>
      <c r="K58" s="101"/>
    </row>
    <row r="59" spans="1:11" ht="15.75">
      <c r="A59" s="111"/>
      <c r="B59" s="111" t="s">
        <v>34</v>
      </c>
      <c r="C59" s="111"/>
      <c r="D59" s="132">
        <v>0</v>
      </c>
      <c r="E59" s="111"/>
      <c r="F59" s="122"/>
      <c r="G59" s="111"/>
      <c r="H59" s="132">
        <v>0</v>
      </c>
      <c r="I59" s="132"/>
      <c r="J59" s="132"/>
      <c r="K59" s="132">
        <v>0</v>
      </c>
    </row>
    <row r="60" spans="1:11" ht="15.75">
      <c r="A60" s="111"/>
      <c r="B60" s="111" t="s">
        <v>35</v>
      </c>
      <c r="C60" s="111"/>
      <c r="D60" s="122">
        <v>-1730</v>
      </c>
      <c r="E60" s="111"/>
      <c r="F60" s="122"/>
      <c r="G60" s="111"/>
      <c r="H60" s="122">
        <v>-1730</v>
      </c>
      <c r="I60" s="122"/>
      <c r="J60" s="122"/>
      <c r="K60" s="91">
        <f>+H60+I60</f>
        <v>-1730</v>
      </c>
    </row>
    <row r="61" spans="1:11" ht="15.75">
      <c r="A61" s="111"/>
      <c r="B61" s="111" t="s">
        <v>40</v>
      </c>
      <c r="C61" s="111"/>
      <c r="D61" s="123">
        <v>171809</v>
      </c>
      <c r="E61" s="124"/>
      <c r="F61" s="89">
        <v>0</v>
      </c>
      <c r="G61" s="125" t="s">
        <v>349</v>
      </c>
      <c r="H61" s="123">
        <f>+D61+F61</f>
        <v>171809</v>
      </c>
      <c r="I61" s="123"/>
      <c r="J61" s="123"/>
      <c r="K61" s="100">
        <f>+H61+I61</f>
        <v>171809</v>
      </c>
    </row>
    <row r="62" spans="1:11" ht="15.75">
      <c r="A62" s="111"/>
      <c r="B62" s="111"/>
      <c r="C62" s="111"/>
      <c r="D62" s="122"/>
      <c r="E62" s="111"/>
      <c r="F62" s="122"/>
      <c r="G62" s="111"/>
      <c r="H62" s="122"/>
      <c r="I62" s="122"/>
      <c r="J62" s="122"/>
      <c r="K62" s="91">
        <f>+H62+I62</f>
        <v>0</v>
      </c>
    </row>
    <row r="63" spans="1:11" ht="18">
      <c r="A63" s="111"/>
      <c r="B63" s="111" t="s">
        <v>36</v>
      </c>
      <c r="C63" s="111"/>
      <c r="D63" s="138">
        <f>D57-D60-D61</f>
        <v>107508</v>
      </c>
      <c r="E63" s="111"/>
      <c r="F63" s="138">
        <f>F57-F60-F61</f>
        <v>-451.66943008732051</v>
      </c>
      <c r="G63" s="111"/>
      <c r="H63" s="138">
        <f>H57-H60-H61</f>
        <v>107056.33056991268</v>
      </c>
      <c r="I63" s="138">
        <f>I57-I60-I61</f>
        <v>144020.12648786971</v>
      </c>
      <c r="J63" s="138"/>
      <c r="K63" s="138">
        <f>K57-K60-K61</f>
        <v>251076.45705778222</v>
      </c>
    </row>
    <row r="64" spans="1:11" ht="15.75">
      <c r="A64" s="111"/>
      <c r="B64" s="111"/>
      <c r="C64" s="111"/>
      <c r="D64" s="111"/>
      <c r="E64" s="111"/>
      <c r="F64" s="111"/>
      <c r="G64" s="111"/>
      <c r="H64" s="111"/>
      <c r="I64" s="111"/>
      <c r="J64" s="111"/>
      <c r="K64" s="111"/>
    </row>
    <row r="65" spans="1:11" ht="15.75">
      <c r="A65" s="111"/>
      <c r="B65" s="111" t="s">
        <v>69</v>
      </c>
      <c r="C65" s="111"/>
      <c r="D65" s="111"/>
      <c r="E65" s="111"/>
      <c r="F65" s="111"/>
      <c r="G65" s="111"/>
      <c r="H65" s="111"/>
      <c r="I65" s="111"/>
      <c r="J65" s="111"/>
      <c r="K65" s="111"/>
    </row>
    <row r="66" spans="1:11" ht="15.75">
      <c r="A66" s="111"/>
      <c r="B66" s="198" t="s">
        <v>68</v>
      </c>
      <c r="C66" s="198"/>
      <c r="D66" s="198"/>
      <c r="E66" s="198"/>
      <c r="F66" s="198"/>
    </row>
    <row r="67" spans="1:11" ht="15.75">
      <c r="A67" s="111"/>
      <c r="B67" s="198" t="s">
        <v>220</v>
      </c>
      <c r="C67" s="198"/>
      <c r="D67" s="198"/>
      <c r="E67" s="198"/>
      <c r="F67" s="198"/>
    </row>
    <row r="68" spans="1:11" ht="15.75">
      <c r="A68" s="111"/>
      <c r="B68" s="198" t="s">
        <v>337</v>
      </c>
      <c r="C68" s="198"/>
      <c r="D68" s="198"/>
      <c r="E68" s="198"/>
      <c r="F68" s="198"/>
    </row>
    <row r="69" spans="1:11" ht="15.75">
      <c r="A69" s="111"/>
      <c r="B69" s="198" t="s">
        <v>221</v>
      </c>
      <c r="C69" s="198"/>
      <c r="D69" s="198"/>
      <c r="E69" s="198"/>
      <c r="F69" s="198"/>
    </row>
    <row r="70" spans="1:11" ht="15.75">
      <c r="A70" s="111"/>
      <c r="B70" s="199" t="s">
        <v>223</v>
      </c>
      <c r="C70" s="199"/>
      <c r="D70" s="199"/>
      <c r="E70" s="199"/>
      <c r="F70" s="199"/>
    </row>
    <row r="71" spans="1:11" ht="15.75">
      <c r="A71" s="111"/>
      <c r="B71" s="198" t="s">
        <v>336</v>
      </c>
      <c r="C71" s="198"/>
      <c r="D71" s="198"/>
      <c r="E71" s="198"/>
      <c r="F71" s="198"/>
    </row>
    <row r="72" spans="1:11" ht="15.75">
      <c r="A72" s="111"/>
      <c r="B72" s="198" t="s">
        <v>339</v>
      </c>
      <c r="C72" s="198"/>
      <c r="D72" s="198"/>
      <c r="E72" s="198"/>
      <c r="F72" s="198"/>
    </row>
    <row r="73" spans="1:11" ht="33.75" customHeight="1">
      <c r="A73" s="111"/>
      <c r="B73" s="200" t="s">
        <v>351</v>
      </c>
      <c r="C73" s="200"/>
      <c r="D73" s="200"/>
      <c r="E73" s="200"/>
      <c r="F73" s="200"/>
      <c r="G73" s="200"/>
      <c r="H73" s="200"/>
      <c r="I73" s="200"/>
      <c r="J73" s="200"/>
      <c r="K73" s="200"/>
    </row>
    <row r="74" spans="1:11" ht="15.75">
      <c r="A74" s="111"/>
      <c r="B74" s="198" t="s">
        <v>341</v>
      </c>
      <c r="C74" s="198"/>
      <c r="D74" s="198"/>
      <c r="E74" s="198"/>
      <c r="F74" s="198"/>
      <c r="G74" s="111"/>
      <c r="H74" s="111"/>
      <c r="I74" s="111"/>
      <c r="J74" s="111"/>
      <c r="K74" s="111"/>
    </row>
    <row r="75" spans="1:11" ht="15.75">
      <c r="B75" s="198" t="s">
        <v>346</v>
      </c>
      <c r="C75" s="198"/>
      <c r="D75" s="198"/>
      <c r="E75" s="198"/>
      <c r="F75" s="198"/>
    </row>
    <row r="76" spans="1:11" ht="17.25" customHeight="1">
      <c r="B76" s="200" t="s">
        <v>347</v>
      </c>
      <c r="C76" s="200"/>
      <c r="D76" s="200"/>
      <c r="E76" s="200"/>
      <c r="F76" s="200"/>
      <c r="G76" s="200"/>
      <c r="H76" s="200"/>
      <c r="I76" s="200"/>
      <c r="J76" s="200"/>
      <c r="K76" s="200"/>
    </row>
    <row r="77" spans="1:11" ht="33.75" customHeight="1">
      <c r="B77" s="200" t="s">
        <v>350</v>
      </c>
      <c r="C77" s="200"/>
      <c r="D77" s="200"/>
      <c r="E77" s="200"/>
      <c r="F77" s="200"/>
      <c r="G77" s="200"/>
      <c r="H77" s="200"/>
      <c r="I77" s="200"/>
      <c r="J77" s="200"/>
      <c r="K77" s="200"/>
    </row>
    <row r="78" spans="1:11" ht="18" customHeight="1">
      <c r="B78" s="200" t="s">
        <v>348</v>
      </c>
      <c r="C78" s="200"/>
      <c r="D78" s="200"/>
      <c r="E78" s="200"/>
      <c r="F78" s="200"/>
      <c r="G78" s="200"/>
      <c r="H78" s="200"/>
      <c r="I78" s="200"/>
      <c r="J78" s="200"/>
      <c r="K78" s="200"/>
    </row>
  </sheetData>
  <mergeCells count="13">
    <mergeCell ref="B76:K76"/>
    <mergeCell ref="B77:K77"/>
    <mergeCell ref="B78:K78"/>
    <mergeCell ref="B71:F71"/>
    <mergeCell ref="B72:F72"/>
    <mergeCell ref="B74:F74"/>
    <mergeCell ref="B75:F75"/>
    <mergeCell ref="B73:K73"/>
    <mergeCell ref="B66:F66"/>
    <mergeCell ref="B67:F67"/>
    <mergeCell ref="B68:F68"/>
    <mergeCell ref="B69:F69"/>
    <mergeCell ref="B70:F70"/>
  </mergeCells>
  <pageMargins left="0.7" right="0.7" top="0.75" bottom="0.75" header="0.3" footer="0.3"/>
  <pageSetup scale="56" orientation="portrait" r:id="rId1"/>
</worksheet>
</file>

<file path=xl/worksheets/sheet10.xml><?xml version="1.0" encoding="utf-8"?>
<worksheet xmlns="http://schemas.openxmlformats.org/spreadsheetml/2006/main" xmlns:r="http://schemas.openxmlformats.org/officeDocument/2006/relationships">
  <dimension ref="B1:T30"/>
  <sheetViews>
    <sheetView view="pageBreakPreview" zoomScale="85" zoomScaleNormal="100" zoomScaleSheetLayoutView="85" workbookViewId="0">
      <selection activeCell="B30" sqref="B30"/>
    </sheetView>
  </sheetViews>
  <sheetFormatPr defaultRowHeight="15"/>
  <cols>
    <col min="1" max="1" width="4.5703125" customWidth="1"/>
    <col min="2" max="2" width="14.85546875" style="103" customWidth="1"/>
    <col min="3" max="3" width="17.5703125" customWidth="1"/>
    <col min="6" max="6" width="12.42578125" customWidth="1"/>
    <col min="7" max="7" width="2" customWidth="1"/>
    <col min="8" max="8" width="18.42578125" customWidth="1"/>
    <col min="9" max="9" width="1.28515625" style="90" customWidth="1"/>
    <col min="10" max="10" width="11.140625" bestFit="1" customWidth="1"/>
    <col min="11" max="11" width="9.42578125" bestFit="1" customWidth="1"/>
    <col min="12" max="12" width="1.85546875" style="90" customWidth="1"/>
    <col min="13" max="13" width="10" customWidth="1"/>
    <col min="14" max="14" width="9.42578125" bestFit="1" customWidth="1"/>
    <col min="15" max="15" width="1.28515625" style="90" customWidth="1"/>
    <col min="16" max="16" width="10.5703125" bestFit="1" customWidth="1"/>
    <col min="17" max="17" width="9.42578125" bestFit="1" customWidth="1"/>
    <col min="18" max="18" width="1" style="90" customWidth="1"/>
    <col min="19" max="19" width="12.28515625" bestFit="1" customWidth="1"/>
    <col min="20" max="20" width="11.140625" bestFit="1" customWidth="1"/>
  </cols>
  <sheetData>
    <row r="1" spans="2:20" s="90" customFormat="1" ht="15.75">
      <c r="B1" s="10" t="s">
        <v>37</v>
      </c>
      <c r="T1" s="66" t="s">
        <v>201</v>
      </c>
    </row>
    <row r="2" spans="2:20" s="90" customFormat="1" ht="15.75">
      <c r="B2" s="10" t="s">
        <v>38</v>
      </c>
      <c r="T2" s="105" t="s">
        <v>195</v>
      </c>
    </row>
    <row r="3" spans="2:20" s="90" customFormat="1" ht="15.75">
      <c r="B3" s="10" t="s">
        <v>39</v>
      </c>
    </row>
    <row r="4" spans="2:20" ht="15.75">
      <c r="B4" s="10" t="s">
        <v>108</v>
      </c>
    </row>
    <row r="5" spans="2:20" ht="60">
      <c r="B5" s="92" t="s">
        <v>193</v>
      </c>
      <c r="C5" s="139" t="s">
        <v>194</v>
      </c>
      <c r="D5" s="106"/>
      <c r="E5" s="106"/>
      <c r="F5" s="92" t="s">
        <v>196</v>
      </c>
      <c r="G5" s="106"/>
      <c r="H5" s="92" t="s">
        <v>197</v>
      </c>
      <c r="I5" s="92"/>
      <c r="J5" s="92" t="s">
        <v>188</v>
      </c>
      <c r="K5" s="92" t="s">
        <v>192</v>
      </c>
      <c r="L5" s="92"/>
      <c r="M5" s="92" t="s">
        <v>189</v>
      </c>
      <c r="N5" s="92" t="s">
        <v>192</v>
      </c>
      <c r="O5" s="92"/>
      <c r="P5" s="92" t="s">
        <v>190</v>
      </c>
      <c r="Q5" s="92" t="s">
        <v>192</v>
      </c>
      <c r="R5" s="92"/>
      <c r="S5" s="92" t="s">
        <v>191</v>
      </c>
      <c r="T5" s="92" t="s">
        <v>192</v>
      </c>
    </row>
    <row r="6" spans="2:20">
      <c r="B6" s="103">
        <v>5810</v>
      </c>
      <c r="C6" t="s">
        <v>149</v>
      </c>
      <c r="F6" s="95">
        <v>5374.7</v>
      </c>
      <c r="G6" s="95"/>
      <c r="H6" s="95">
        <v>90.025460258261106</v>
      </c>
      <c r="I6" s="95"/>
      <c r="J6" s="95">
        <f>SUMIF('800 Midwest Region Pivot'!E:E,'LY-R4A'!B6,'800 Midwest Region Pivot'!G:G)</f>
        <v>0</v>
      </c>
      <c r="K6" s="95">
        <v>0</v>
      </c>
      <c r="L6" s="95"/>
      <c r="M6" s="95">
        <v>0</v>
      </c>
      <c r="N6" s="95">
        <v>0</v>
      </c>
      <c r="O6" s="95"/>
      <c r="P6" s="95">
        <f>SUMIF('102 RVP Atl Midwest Pivot'!E:E,'LY-R4A'!B6,'102 RVP Atl Midwest Pivot'!G:G)</f>
        <v>715.47</v>
      </c>
      <c r="Q6" s="95">
        <v>49.921688557811514</v>
      </c>
      <c r="R6" s="95"/>
      <c r="S6" s="95">
        <f>SUMIF('102 without RVP Pivot'!E:E,'LY-R4A'!B6,'102 without RVP Pivot'!G:G)</f>
        <v>1445</v>
      </c>
      <c r="T6" s="95">
        <v>40.103771700449592</v>
      </c>
    </row>
    <row r="7" spans="2:20">
      <c r="B7" s="103">
        <v>5815</v>
      </c>
      <c r="C7" t="s">
        <v>150</v>
      </c>
      <c r="F7" s="95">
        <v>3.22</v>
      </c>
      <c r="G7" s="95"/>
      <c r="H7" s="95">
        <v>0</v>
      </c>
      <c r="I7" s="95"/>
      <c r="J7" s="95">
        <f>SUMIF('800 Midwest Region Pivot'!E:E,'LY-R4A'!B7,'800 Midwest Region Pivot'!G:G)</f>
        <v>0</v>
      </c>
      <c r="K7" s="95">
        <v>0</v>
      </c>
      <c r="L7" s="95"/>
      <c r="M7" s="95">
        <v>0</v>
      </c>
      <c r="N7" s="95">
        <v>0</v>
      </c>
      <c r="O7" s="95"/>
      <c r="P7" s="95">
        <f>SUMIF('102 RVP Atl Midwest Pivot'!E:E,'LY-R4A'!B7,'102 RVP Atl Midwest Pivot'!G:G)</f>
        <v>0</v>
      </c>
      <c r="Q7" s="95">
        <v>0</v>
      </c>
      <c r="R7" s="95"/>
      <c r="S7" s="95">
        <f>SUMIF('102 without RVP Pivot'!E:E,'LY-R4A'!B7,'102 without RVP Pivot'!G:G)</f>
        <v>0</v>
      </c>
      <c r="T7" s="95">
        <v>0</v>
      </c>
    </row>
    <row r="8" spans="2:20">
      <c r="B8" s="103">
        <v>5825</v>
      </c>
      <c r="C8" t="s">
        <v>151</v>
      </c>
      <c r="F8" s="95">
        <v>1208.8900000000001</v>
      </c>
      <c r="G8" s="95"/>
      <c r="H8" s="95">
        <v>7.0407931195950821</v>
      </c>
      <c r="I8" s="95"/>
      <c r="J8" s="95">
        <f>SUMIF('800 Midwest Region Pivot'!E:E,'LY-R4A'!B8,'800 Midwest Region Pivot'!G:G)</f>
        <v>0</v>
      </c>
      <c r="K8" s="95">
        <v>0</v>
      </c>
      <c r="L8" s="95"/>
      <c r="M8" s="95">
        <v>0</v>
      </c>
      <c r="N8" s="95">
        <v>0</v>
      </c>
      <c r="O8" s="95"/>
      <c r="P8" s="95">
        <f>SUMIF('102 RVP Atl Midwest Pivot'!E:E,'LY-R4A'!B8,'102 RVP Atl Midwest Pivot'!G:G)</f>
        <v>3.23</v>
      </c>
      <c r="Q8" s="95">
        <v>0.22537220853666984</v>
      </c>
      <c r="R8" s="95"/>
      <c r="S8" s="95">
        <f>SUMIF('102 without RVP Pivot'!E:E,'LY-R4A'!B8,'102 without RVP Pivot'!G:G)</f>
        <v>245.57</v>
      </c>
      <c r="T8" s="95">
        <v>6.8154209110584123</v>
      </c>
    </row>
    <row r="9" spans="2:20">
      <c r="B9" s="103">
        <v>5870</v>
      </c>
      <c r="C9" t="s">
        <v>152</v>
      </c>
      <c r="F9" s="95">
        <v>157.03</v>
      </c>
      <c r="G9" s="95"/>
      <c r="H9" s="95">
        <v>25.548461618580532</v>
      </c>
      <c r="I9" s="95"/>
      <c r="J9" s="95">
        <f>SUMIF('800 Midwest Region Pivot'!E:E,'LY-R4A'!B9,'800 Midwest Region Pivot'!G:G)</f>
        <v>0</v>
      </c>
      <c r="K9" s="95">
        <v>0</v>
      </c>
      <c r="L9" s="95"/>
      <c r="M9" s="95">
        <v>0</v>
      </c>
      <c r="N9" s="95">
        <v>0</v>
      </c>
      <c r="O9" s="95"/>
      <c r="P9" s="95">
        <f>SUMIF('102 RVP Atl Midwest Pivot'!E:E,'LY-R4A'!B9,'102 RVP Atl Midwest Pivot'!G:G)</f>
        <v>0</v>
      </c>
      <c r="Q9" s="95">
        <v>0</v>
      </c>
      <c r="R9" s="95"/>
      <c r="S9" s="95">
        <f>SUMIF('102 without RVP Pivot'!E:E,'LY-R4A'!B9,'102 without RVP Pivot'!G:G)</f>
        <v>920.55000000000007</v>
      </c>
      <c r="T9" s="95">
        <v>25.548461618580532</v>
      </c>
    </row>
    <row r="10" spans="2:20">
      <c r="B10" s="103">
        <v>5890</v>
      </c>
      <c r="C10" t="s">
        <v>153</v>
      </c>
      <c r="F10" s="95">
        <v>134.04</v>
      </c>
      <c r="G10" s="95"/>
      <c r="H10" s="95">
        <v>0</v>
      </c>
      <c r="I10" s="95"/>
      <c r="J10" s="95">
        <f>SUMIF('800 Midwest Region Pivot'!E:E,'LY-R4A'!B10,'800 Midwest Region Pivot'!G:G)</f>
        <v>0</v>
      </c>
      <c r="K10" s="95">
        <v>0</v>
      </c>
      <c r="L10" s="95"/>
      <c r="M10" s="95">
        <v>0</v>
      </c>
      <c r="N10" s="95">
        <v>0</v>
      </c>
      <c r="O10" s="95"/>
      <c r="P10" s="95">
        <f>SUMIF('102 RVP Atl Midwest Pivot'!E:E,'LY-R4A'!B10,'102 RVP Atl Midwest Pivot'!G:G)</f>
        <v>0</v>
      </c>
      <c r="Q10" s="95">
        <v>0</v>
      </c>
      <c r="R10" s="95"/>
      <c r="S10" s="95">
        <f>SUMIF('102 without RVP Pivot'!E:E,'LY-R4A'!B10,'102 without RVP Pivot'!G:G)</f>
        <v>0</v>
      </c>
      <c r="T10" s="95">
        <v>0</v>
      </c>
    </row>
    <row r="11" spans="2:20">
      <c r="B11" s="103">
        <v>6015</v>
      </c>
      <c r="C11" t="s">
        <v>154</v>
      </c>
      <c r="F11" s="95">
        <v>941.54</v>
      </c>
      <c r="G11" s="95"/>
      <c r="H11" s="95">
        <v>0</v>
      </c>
      <c r="I11" s="95"/>
      <c r="J11" s="95">
        <f>SUMIF('800 Midwest Region Pivot'!E:E,'LY-R4A'!B11,'800 Midwest Region Pivot'!G:G)</f>
        <v>0</v>
      </c>
      <c r="K11" s="95">
        <v>0</v>
      </c>
      <c r="L11" s="95"/>
      <c r="M11" s="95">
        <v>0</v>
      </c>
      <c r="N11" s="95">
        <v>0</v>
      </c>
      <c r="O11" s="95"/>
      <c r="P11" s="95">
        <f>SUMIF('102 RVP Atl Midwest Pivot'!E:E,'LY-R4A'!B11,'102 RVP Atl Midwest Pivot'!G:G)</f>
        <v>0</v>
      </c>
      <c r="Q11" s="95">
        <v>0</v>
      </c>
      <c r="R11" s="95"/>
      <c r="S11" s="95">
        <f>SUMIF('102 without RVP Pivot'!E:E,'LY-R4A'!B11,'102 without RVP Pivot'!G:G)</f>
        <v>0</v>
      </c>
      <c r="T11" s="95">
        <v>0</v>
      </c>
    </row>
    <row r="12" spans="2:20">
      <c r="B12" s="103">
        <v>6045</v>
      </c>
      <c r="C12" t="s">
        <v>155</v>
      </c>
      <c r="F12" s="95">
        <v>1452.58</v>
      </c>
      <c r="G12" s="95"/>
      <c r="H12" s="95">
        <v>0</v>
      </c>
      <c r="I12" s="95"/>
      <c r="J12" s="95">
        <f>SUMIF('800 Midwest Region Pivot'!E:E,'LY-R4A'!B12,'800 Midwest Region Pivot'!G:G)</f>
        <v>0</v>
      </c>
      <c r="K12" s="95">
        <v>0</v>
      </c>
      <c r="L12" s="95"/>
      <c r="M12" s="95">
        <v>0</v>
      </c>
      <c r="N12" s="95">
        <v>0</v>
      </c>
      <c r="O12" s="95"/>
      <c r="P12" s="95">
        <f>SUMIF('102 RVP Atl Midwest Pivot'!E:E,'LY-R4A'!B12,'102 RVP Atl Midwest Pivot'!G:G)</f>
        <v>0</v>
      </c>
      <c r="Q12" s="95">
        <v>0</v>
      </c>
      <c r="R12" s="95"/>
      <c r="S12" s="95">
        <f>SUMIF('102 without RVP Pivot'!E:E,'LY-R4A'!B12,'102 without RVP Pivot'!G:G)</f>
        <v>0</v>
      </c>
      <c r="T12" s="95">
        <v>0</v>
      </c>
    </row>
    <row r="13" spans="2:20">
      <c r="B13" s="103">
        <v>6185</v>
      </c>
      <c r="C13" t="s">
        <v>156</v>
      </c>
      <c r="F13" s="95">
        <v>5379.62</v>
      </c>
      <c r="G13" s="95"/>
      <c r="H13" s="95">
        <v>861.04516192945835</v>
      </c>
      <c r="I13" s="95"/>
      <c r="J13" s="95">
        <f>SUMIF('800 Midwest Region Pivot'!E:E,'LY-R4A'!B13,'800 Midwest Region Pivot'!G:G)</f>
        <v>0</v>
      </c>
      <c r="K13" s="95">
        <v>0</v>
      </c>
      <c r="L13" s="95"/>
      <c r="M13" s="95">
        <v>0</v>
      </c>
      <c r="N13" s="95">
        <v>0</v>
      </c>
      <c r="O13" s="95"/>
      <c r="P13" s="95">
        <f>SUMIF('102 RVP Atl Midwest Pivot'!E:E,'LY-R4A'!B13,'102 RVP Atl Midwest Pivot'!G:G)</f>
        <v>1615.15</v>
      </c>
      <c r="Q13" s="95">
        <v>112.69657046996976</v>
      </c>
      <c r="R13" s="95"/>
      <c r="S13" s="95">
        <f>SUMIF('102 without RVP Pivot'!E:E,'LY-R4A'!B13,'102 without RVP Pivot'!G:G)</f>
        <v>26964.139999999996</v>
      </c>
      <c r="T13" s="95">
        <v>748.3485914594886</v>
      </c>
    </row>
    <row r="14" spans="2:20">
      <c r="B14" s="103">
        <v>6190</v>
      </c>
      <c r="C14" t="s">
        <v>158</v>
      </c>
      <c r="F14" s="95">
        <v>1417.01</v>
      </c>
      <c r="G14" s="95"/>
      <c r="H14" s="95">
        <v>1039.0524585146234</v>
      </c>
      <c r="I14" s="95"/>
      <c r="J14" s="95">
        <f>SUMIF('800 Midwest Region Pivot'!E:E,'LY-R4A'!B14,'800 Midwest Region Pivot'!G:G)</f>
        <v>265.60000000000002</v>
      </c>
      <c r="K14" s="95">
        <v>57.576670808477552</v>
      </c>
      <c r="L14" s="95"/>
      <c r="M14" s="95">
        <v>0</v>
      </c>
      <c r="N14" s="95">
        <v>0</v>
      </c>
      <c r="O14" s="95"/>
      <c r="P14" s="95">
        <f>SUMIF('102 RVP Atl Midwest Pivot'!E:E,'LY-R4A'!B14,'102 RVP Atl Midwest Pivot'!G:G)</f>
        <v>1656.6</v>
      </c>
      <c r="Q14" s="95">
        <v>115.58873085506107</v>
      </c>
      <c r="R14" s="95"/>
      <c r="S14" s="95">
        <f>SUMIF('102 without RVP Pivot'!E:E,'LY-R4A'!B14,'102 without RVP Pivot'!G:G)</f>
        <v>31199.229999999978</v>
      </c>
      <c r="T14" s="95">
        <v>865.88705685108482</v>
      </c>
    </row>
    <row r="15" spans="2:20">
      <c r="B15" s="103">
        <v>6195</v>
      </c>
      <c r="C15" t="s">
        <v>157</v>
      </c>
      <c r="F15" s="95">
        <v>1361.85</v>
      </c>
      <c r="G15" s="95"/>
      <c r="H15" s="95">
        <v>431.59472471247454</v>
      </c>
      <c r="I15" s="95"/>
      <c r="J15" s="95">
        <f>SUMIF('800 Midwest Region Pivot'!E:E,'LY-R4A'!B15,'800 Midwest Region Pivot'!G:G)</f>
        <v>0</v>
      </c>
      <c r="K15" s="95">
        <v>0</v>
      </c>
      <c r="L15" s="95"/>
      <c r="M15" s="95">
        <v>0</v>
      </c>
      <c r="N15" s="95">
        <v>0</v>
      </c>
      <c r="O15" s="95"/>
      <c r="P15" s="95">
        <f>SUMIF('102 RVP Atl Midwest Pivot'!E:E,'LY-R4A'!B15,'102 RVP Atl Midwest Pivot'!G:G)</f>
        <v>466.04</v>
      </c>
      <c r="Q15" s="95">
        <v>32.517790732640748</v>
      </c>
      <c r="R15" s="95"/>
      <c r="S15" s="95">
        <f>SUMIF('102 without RVP Pivot'!E:E,'LY-R4A'!B15,'102 without RVP Pivot'!G:G)</f>
        <v>14379.349999999993</v>
      </c>
      <c r="T15" s="95">
        <v>399.07693397983377</v>
      </c>
    </row>
    <row r="16" spans="2:20">
      <c r="B16" s="103">
        <v>6200</v>
      </c>
      <c r="C16" t="s">
        <v>159</v>
      </c>
      <c r="F16" s="95">
        <v>3749.22</v>
      </c>
      <c r="G16" s="95"/>
      <c r="H16" s="95">
        <v>830.90163851410921</v>
      </c>
      <c r="I16" s="95"/>
      <c r="J16" s="95">
        <f>SUMIF('800 Midwest Region Pivot'!E:E,'LY-R4A'!B16,'800 Midwest Region Pivot'!G:G)</f>
        <v>327.85</v>
      </c>
      <c r="K16" s="95">
        <v>71.071203029214473</v>
      </c>
      <c r="L16" s="95"/>
      <c r="M16" s="95">
        <v>0</v>
      </c>
      <c r="N16" s="95">
        <v>0</v>
      </c>
      <c r="O16" s="95"/>
      <c r="P16" s="95">
        <f>SUMIF('102 RVP Atl Midwest Pivot'!E:E,'LY-R4A'!B16,'102 RVP Atl Midwest Pivot'!G:G)</f>
        <v>1440.1200000000001</v>
      </c>
      <c r="Q16" s="95">
        <v>100.48390865567465</v>
      </c>
      <c r="R16" s="95"/>
      <c r="S16" s="95">
        <f>SUMIF('102 without RVP Pivot'!E:E,'LY-R4A'!B16,'102 without RVP Pivot'!G:G)</f>
        <v>23757.260000000009</v>
      </c>
      <c r="T16" s="95">
        <v>659.34652682922001</v>
      </c>
    </row>
    <row r="17" spans="2:20">
      <c r="B17" s="103">
        <v>6205</v>
      </c>
      <c r="C17" t="s">
        <v>160</v>
      </c>
      <c r="F17" s="95">
        <v>558.39</v>
      </c>
      <c r="G17" s="95"/>
      <c r="H17" s="95">
        <v>553.37237949447012</v>
      </c>
      <c r="I17" s="95"/>
      <c r="J17" s="95">
        <f>SUMIF('800 Midwest Region Pivot'!E:E,'LY-R4A'!B17,'800 Midwest Region Pivot'!G:G)</f>
        <v>0</v>
      </c>
      <c r="K17" s="95">
        <v>0</v>
      </c>
      <c r="L17" s="95"/>
      <c r="M17" s="95">
        <v>0</v>
      </c>
      <c r="N17" s="95">
        <v>0</v>
      </c>
      <c r="O17" s="95"/>
      <c r="P17" s="95">
        <f>SUMIF('102 RVP Atl Midwest Pivot'!E:E,'LY-R4A'!B17,'102 RVP Atl Midwest Pivot'!G:G)</f>
        <v>0</v>
      </c>
      <c r="Q17" s="95">
        <v>0</v>
      </c>
      <c r="R17" s="95"/>
      <c r="S17" s="95">
        <f>SUMIF('102 without RVP Pivot'!E:E,'LY-R4A'!B17,'102 without RVP Pivot'!G:G)</f>
        <v>19938.849999999999</v>
      </c>
      <c r="T17" s="95">
        <v>553.37237949447012</v>
      </c>
    </row>
    <row r="18" spans="2:20">
      <c r="B18" s="103">
        <v>6207</v>
      </c>
      <c r="C18" t="s">
        <v>161</v>
      </c>
      <c r="F18" s="97">
        <v>169.27</v>
      </c>
      <c r="G18" s="97"/>
      <c r="H18" s="97">
        <v>97.1686255121827</v>
      </c>
      <c r="I18" s="97"/>
      <c r="J18" s="95">
        <f>SUMIF('800 Midwest Region Pivot'!E:E,'LY-R4A'!B18,'800 Midwest Region Pivot'!G:G)</f>
        <v>0</v>
      </c>
      <c r="K18" s="97">
        <v>0</v>
      </c>
      <c r="L18" s="97"/>
      <c r="M18" s="95">
        <v>0</v>
      </c>
      <c r="N18" s="95">
        <v>0</v>
      </c>
      <c r="O18" s="97"/>
      <c r="P18" s="95">
        <f>SUMIF('102 RVP Atl Midwest Pivot'!E:E,'LY-R4A'!B18,'102 RVP Atl Midwest Pivot'!G:G)</f>
        <v>155</v>
      </c>
      <c r="Q18" s="97">
        <v>10.815075022657531</v>
      </c>
      <c r="R18" s="97"/>
      <c r="S18" s="95">
        <f>SUMIF('102 without RVP Pivot'!E:E,'LY-R4A'!B18,'102 without RVP Pivot'!G:G)</f>
        <v>3111.4500000000007</v>
      </c>
      <c r="T18" s="97">
        <v>86.353550489525176</v>
      </c>
    </row>
    <row r="19" spans="2:20" ht="15.75" thickBot="1">
      <c r="F19" s="107">
        <v>21907.360000000001</v>
      </c>
      <c r="G19" s="107"/>
      <c r="H19" s="107">
        <v>3935.7497036737545</v>
      </c>
      <c r="I19" s="107"/>
      <c r="J19" s="107">
        <v>593.45000000000005</v>
      </c>
      <c r="K19" s="107">
        <v>128.64787383769203</v>
      </c>
      <c r="L19" s="107"/>
      <c r="M19" s="107">
        <v>0</v>
      </c>
      <c r="N19" s="107">
        <v>0</v>
      </c>
      <c r="O19" s="107"/>
      <c r="P19" s="107">
        <v>6051.6100000000015</v>
      </c>
      <c r="Q19" s="107">
        <v>422.24913650235192</v>
      </c>
      <c r="R19" s="107"/>
      <c r="S19" s="107">
        <v>121961.4</v>
      </c>
      <c r="T19" s="107">
        <v>3384.8526933337107</v>
      </c>
    </row>
    <row r="20" spans="2:20" ht="15.75" thickTop="1"/>
    <row r="21" spans="2:20">
      <c r="J21" s="104"/>
      <c r="K21" s="95"/>
      <c r="L21" s="95"/>
      <c r="M21" s="95"/>
      <c r="N21" s="95"/>
      <c r="O21" s="95"/>
      <c r="P21" s="104"/>
      <c r="Q21" s="95"/>
      <c r="R21" s="95"/>
      <c r="S21" s="104"/>
    </row>
    <row r="22" spans="2:20">
      <c r="B22" s="94" t="s">
        <v>228</v>
      </c>
      <c r="C22" s="106" t="s">
        <v>229</v>
      </c>
      <c r="D22" s="106"/>
      <c r="J22" s="95"/>
      <c r="P22" s="95"/>
      <c r="S22" s="95"/>
    </row>
    <row r="23" spans="2:20">
      <c r="B23" s="103" t="s">
        <v>181</v>
      </c>
      <c r="C23" s="88">
        <v>1</v>
      </c>
      <c r="D23" s="108" t="s">
        <v>182</v>
      </c>
      <c r="J23" s="95"/>
      <c r="P23" s="95"/>
      <c r="S23" s="95"/>
    </row>
    <row r="24" spans="2:20" ht="30">
      <c r="B24" s="103" t="s">
        <v>183</v>
      </c>
      <c r="C24" s="88">
        <v>0.21677963406806305</v>
      </c>
      <c r="D24" s="108" t="s">
        <v>182</v>
      </c>
    </row>
    <row r="25" spans="2:20">
      <c r="B25" s="103" t="s">
        <v>184</v>
      </c>
      <c r="C25" s="88">
        <v>1</v>
      </c>
      <c r="D25" s="108" t="s">
        <v>182</v>
      </c>
    </row>
    <row r="26" spans="2:20" ht="30">
      <c r="B26" s="103" t="s">
        <v>185</v>
      </c>
      <c r="C26" s="88">
        <v>0</v>
      </c>
      <c r="D26" s="108" t="s">
        <v>182</v>
      </c>
    </row>
    <row r="27" spans="2:20" ht="30">
      <c r="B27" s="103" t="s">
        <v>186</v>
      </c>
      <c r="C27" s="88">
        <v>6.9774677565532461E-2</v>
      </c>
      <c r="D27" s="108" t="s">
        <v>182</v>
      </c>
    </row>
    <row r="28" spans="2:20" ht="30">
      <c r="B28" s="103" t="s">
        <v>187</v>
      </c>
      <c r="C28" s="88">
        <v>2.775347522522463E-2</v>
      </c>
      <c r="D28" s="108" t="s">
        <v>182</v>
      </c>
    </row>
    <row r="30" spans="2:20">
      <c r="B30" s="103" t="s">
        <v>200</v>
      </c>
    </row>
  </sheetData>
  <pageMargins left="0.7" right="0.7" top="0.75" bottom="0.75" header="0.3" footer="0.3"/>
  <pageSetup scale="52" orientation="portrait" r:id="rId1"/>
</worksheet>
</file>

<file path=xl/worksheets/sheet11.xml><?xml version="1.0" encoding="utf-8"?>
<worksheet xmlns="http://schemas.openxmlformats.org/spreadsheetml/2006/main" xmlns:r="http://schemas.openxmlformats.org/officeDocument/2006/relationships">
  <sheetPr codeName="Sheet11"/>
  <dimension ref="A1:H25"/>
  <sheetViews>
    <sheetView view="pageBreakPreview" zoomScale="85" zoomScaleNormal="100" zoomScaleSheetLayoutView="85" workbookViewId="0">
      <selection activeCell="B30" sqref="B30"/>
    </sheetView>
  </sheetViews>
  <sheetFormatPr defaultRowHeight="15"/>
  <cols>
    <col min="1" max="1" width="3.28515625" bestFit="1" customWidth="1"/>
    <col min="3" max="3" width="24.85546875" customWidth="1"/>
    <col min="4" max="4" width="20.7109375" customWidth="1"/>
    <col min="5" max="5" width="9.28515625" bestFit="1" customWidth="1"/>
    <col min="6" max="6" width="6.5703125" customWidth="1"/>
  </cols>
  <sheetData>
    <row r="1" spans="1:8" ht="15.75">
      <c r="A1" s="1"/>
      <c r="B1" s="10" t="s">
        <v>37</v>
      </c>
      <c r="C1" s="1"/>
      <c r="D1" s="1"/>
      <c r="F1" s="66" t="s">
        <v>201</v>
      </c>
      <c r="G1" s="1"/>
      <c r="H1" s="1"/>
    </row>
    <row r="2" spans="1:8" ht="15.75">
      <c r="A2" s="1"/>
      <c r="B2" s="10" t="s">
        <v>38</v>
      </c>
      <c r="C2" s="1"/>
      <c r="D2" s="1"/>
      <c r="F2" s="66" t="s">
        <v>230</v>
      </c>
      <c r="G2" s="1"/>
      <c r="H2" s="1"/>
    </row>
    <row r="3" spans="1:8" ht="15.75">
      <c r="A3" s="1"/>
      <c r="B3" s="10" t="s">
        <v>39</v>
      </c>
      <c r="C3" s="1"/>
      <c r="D3" s="1"/>
      <c r="E3" s="1"/>
      <c r="F3" s="1"/>
      <c r="G3" s="1"/>
      <c r="H3" s="1"/>
    </row>
    <row r="4" spans="1:8" ht="15.75">
      <c r="A4" s="1"/>
      <c r="B4" s="10" t="s">
        <v>75</v>
      </c>
      <c r="C4" s="1"/>
      <c r="D4" s="1"/>
      <c r="E4" s="1"/>
      <c r="F4" s="1"/>
      <c r="G4" s="1"/>
      <c r="H4" s="1"/>
    </row>
    <row r="5" spans="1:8" ht="15.75">
      <c r="A5" s="1"/>
      <c r="C5" s="1"/>
      <c r="D5" s="1"/>
      <c r="E5" s="1"/>
      <c r="F5" s="1"/>
      <c r="G5" s="1"/>
      <c r="H5" s="1"/>
    </row>
    <row r="6" spans="1:8" ht="15.75">
      <c r="A6" s="1"/>
      <c r="C6" s="1"/>
      <c r="D6" s="1"/>
      <c r="E6" s="1"/>
      <c r="F6" s="1"/>
      <c r="G6" s="1"/>
      <c r="H6" s="1"/>
    </row>
    <row r="7" spans="1:8" ht="15.75">
      <c r="A7" s="1"/>
      <c r="C7" s="1"/>
      <c r="D7" s="1"/>
      <c r="E7" s="1"/>
      <c r="F7" s="1"/>
      <c r="G7" s="1"/>
      <c r="H7" s="1"/>
    </row>
    <row r="8" spans="1:8" ht="15.75">
      <c r="A8" s="1"/>
      <c r="B8" s="1"/>
      <c r="C8" s="1"/>
      <c r="D8" s="1"/>
      <c r="E8" s="1"/>
      <c r="F8" s="1"/>
      <c r="G8" s="1"/>
      <c r="H8" s="1"/>
    </row>
    <row r="9" spans="1:8" ht="15.75">
      <c r="A9" s="1"/>
      <c r="B9" s="1"/>
      <c r="C9" s="1"/>
      <c r="D9" s="1"/>
      <c r="E9" s="1"/>
      <c r="F9" s="1"/>
      <c r="G9" s="1"/>
      <c r="H9" s="1"/>
    </row>
    <row r="10" spans="1:8" ht="15.75">
      <c r="A10" s="61"/>
      <c r="B10" s="28"/>
      <c r="C10" s="28"/>
      <c r="D10" s="28"/>
      <c r="E10" s="28"/>
      <c r="F10" s="28"/>
      <c r="G10" s="1"/>
      <c r="H10" s="1"/>
    </row>
    <row r="11" spans="1:8" ht="15.75">
      <c r="A11" s="37">
        <v>1</v>
      </c>
      <c r="B11" s="28" t="s">
        <v>76</v>
      </c>
      <c r="C11" s="28"/>
      <c r="D11" s="28"/>
      <c r="E11" s="29">
        <f>+'LY-R2'!D13+'LY-R2'!F13</f>
        <v>-1132.5145631067935</v>
      </c>
      <c r="F11" s="30" t="s">
        <v>67</v>
      </c>
      <c r="G11" s="1"/>
      <c r="H11" s="1"/>
    </row>
    <row r="12" spans="1:8" ht="15.75">
      <c r="A12" s="37"/>
      <c r="B12" s="28"/>
      <c r="C12" s="28"/>
      <c r="D12" s="28"/>
      <c r="E12" s="28"/>
      <c r="F12" s="30"/>
      <c r="G12" s="1"/>
      <c r="H12" s="1"/>
    </row>
    <row r="13" spans="1:8" ht="15.75">
      <c r="A13" s="37">
        <v>2</v>
      </c>
      <c r="B13" s="28" t="s">
        <v>77</v>
      </c>
      <c r="C13" s="28"/>
      <c r="D13" s="28"/>
      <c r="E13" s="45">
        <v>7.6499999999999999E-2</v>
      </c>
      <c r="F13" s="30" t="s">
        <v>70</v>
      </c>
      <c r="G13" s="1"/>
      <c r="H13" s="1"/>
    </row>
    <row r="14" spans="1:8" ht="15.75">
      <c r="A14" s="37"/>
      <c r="B14" s="28"/>
      <c r="C14" s="28"/>
      <c r="D14" s="28"/>
      <c r="E14" s="28"/>
      <c r="F14" s="28"/>
      <c r="G14" s="1"/>
      <c r="H14" s="1"/>
    </row>
    <row r="15" spans="1:8" ht="15.75">
      <c r="A15" s="21">
        <v>3</v>
      </c>
      <c r="B15" s="2" t="s">
        <v>78</v>
      </c>
      <c r="C15" s="2"/>
      <c r="D15" s="3"/>
      <c r="E15" s="11">
        <f>+E11*E13</f>
        <v>-86.637364077669702</v>
      </c>
      <c r="F15" s="3"/>
      <c r="G15" s="1"/>
      <c r="H15" s="1"/>
    </row>
    <row r="16" spans="1:8" ht="15.75">
      <c r="A16" s="61"/>
      <c r="B16" s="28"/>
      <c r="C16" s="28"/>
      <c r="D16" s="28"/>
      <c r="E16" s="28"/>
      <c r="F16" s="28"/>
      <c r="G16" s="1"/>
      <c r="H16" s="1"/>
    </row>
    <row r="17" spans="1:8" ht="15.75">
      <c r="A17" s="28"/>
      <c r="B17" s="28"/>
      <c r="C17" s="28"/>
      <c r="D17" s="28"/>
      <c r="E17" s="28"/>
      <c r="F17" s="28"/>
      <c r="G17" s="1"/>
      <c r="H17" s="1"/>
    </row>
    <row r="18" spans="1:8" ht="15.75">
      <c r="A18" s="28"/>
      <c r="B18" s="28"/>
      <c r="C18" s="28"/>
      <c r="D18" s="28"/>
      <c r="E18" s="28"/>
      <c r="F18" s="28"/>
      <c r="G18" s="1"/>
      <c r="H18" s="1"/>
    </row>
    <row r="19" spans="1:8" ht="15.75">
      <c r="A19" s="28"/>
      <c r="B19" s="28" t="s">
        <v>69</v>
      </c>
      <c r="C19" s="28"/>
      <c r="D19" s="28"/>
      <c r="E19" s="28"/>
      <c r="F19" s="28"/>
      <c r="G19" s="1"/>
      <c r="H19" s="1"/>
    </row>
    <row r="20" spans="1:8" ht="15.75">
      <c r="A20" s="28"/>
      <c r="B20" s="28" t="s">
        <v>219</v>
      </c>
      <c r="C20" s="28"/>
      <c r="D20" s="28"/>
      <c r="E20" s="28"/>
      <c r="F20" s="28"/>
      <c r="G20" s="1"/>
      <c r="H20" s="1"/>
    </row>
    <row r="21" spans="1:8" ht="15.75">
      <c r="A21" s="28"/>
      <c r="B21" s="28" t="s">
        <v>79</v>
      </c>
      <c r="C21" s="28"/>
      <c r="D21" s="28"/>
      <c r="E21" s="28"/>
      <c r="F21" s="28"/>
      <c r="G21" s="1"/>
      <c r="H21" s="1"/>
    </row>
    <row r="22" spans="1:8" ht="15.75">
      <c r="A22" s="1"/>
      <c r="B22" s="1"/>
      <c r="C22" s="1"/>
      <c r="D22" s="1"/>
      <c r="E22" s="1"/>
      <c r="F22" s="1"/>
      <c r="G22" s="1"/>
      <c r="H22" s="1"/>
    </row>
    <row r="23" spans="1:8" ht="15.75">
      <c r="A23" s="1"/>
      <c r="B23" s="1"/>
      <c r="C23" s="1"/>
      <c r="D23" s="1"/>
      <c r="E23" s="1"/>
      <c r="F23" s="1"/>
      <c r="G23" s="1"/>
      <c r="H23" s="1"/>
    </row>
    <row r="24" spans="1:8" ht="15.75">
      <c r="A24" s="1"/>
      <c r="B24" s="1"/>
      <c r="C24" s="1"/>
      <c r="D24" s="1"/>
      <c r="E24" s="1"/>
      <c r="F24" s="1"/>
      <c r="G24" s="1"/>
      <c r="H24" s="1"/>
    </row>
    <row r="25" spans="1:8" ht="15.75">
      <c r="A25" s="1"/>
      <c r="B25" s="1"/>
      <c r="C25" s="1"/>
      <c r="D25" s="1"/>
      <c r="E25" s="1"/>
      <c r="F25" s="1"/>
      <c r="G25" s="1"/>
      <c r="H25" s="1"/>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sheetPr codeName="Sheet15"/>
  <dimension ref="A1:G31"/>
  <sheetViews>
    <sheetView view="pageBreakPreview" zoomScaleNormal="100" zoomScaleSheetLayoutView="100" workbookViewId="0">
      <selection activeCell="K23" sqref="K23"/>
    </sheetView>
  </sheetViews>
  <sheetFormatPr defaultRowHeight="15"/>
  <cols>
    <col min="1" max="1" width="4" style="113" bestFit="1" customWidth="1"/>
    <col min="2" max="2" width="12.7109375" style="113" customWidth="1"/>
    <col min="3" max="3" width="19.140625" style="113" customWidth="1"/>
    <col min="4" max="5" width="12.7109375" style="113" customWidth="1"/>
    <col min="6" max="6" width="14.42578125" style="113" bestFit="1" customWidth="1"/>
    <col min="7" max="7" width="7.28515625" style="113" customWidth="1"/>
    <col min="8" max="16384" width="9.140625" style="113"/>
  </cols>
  <sheetData>
    <row r="1" spans="1:7" ht="15.75">
      <c r="A1" s="111"/>
      <c r="B1" s="112" t="s">
        <v>37</v>
      </c>
      <c r="C1" s="111"/>
      <c r="D1" s="111"/>
      <c r="F1" s="111"/>
      <c r="G1" s="114" t="s">
        <v>201</v>
      </c>
    </row>
    <row r="2" spans="1:7" ht="15.75">
      <c r="A2" s="111"/>
      <c r="B2" s="112" t="s">
        <v>38</v>
      </c>
      <c r="C2" s="111"/>
      <c r="D2" s="111"/>
      <c r="F2" s="111"/>
      <c r="G2" s="114" t="s">
        <v>344</v>
      </c>
    </row>
    <row r="3" spans="1:7" ht="15.75">
      <c r="A3" s="111"/>
      <c r="B3" s="112" t="s">
        <v>39</v>
      </c>
      <c r="C3" s="111"/>
      <c r="D3" s="111"/>
      <c r="E3" s="111"/>
      <c r="F3" s="111"/>
      <c r="G3" s="111"/>
    </row>
    <row r="4" spans="1:7" ht="15.75">
      <c r="A4" s="111"/>
      <c r="B4" s="112" t="s">
        <v>107</v>
      </c>
      <c r="C4" s="111"/>
      <c r="D4" s="111"/>
      <c r="E4" s="111"/>
      <c r="F4" s="111"/>
      <c r="G4" s="111"/>
    </row>
    <row r="5" spans="1:7" ht="15.75">
      <c r="A5" s="111"/>
      <c r="C5" s="111"/>
      <c r="D5" s="111"/>
      <c r="E5" s="111"/>
      <c r="F5" s="111"/>
      <c r="G5" s="111"/>
    </row>
    <row r="6" spans="1:7" ht="15.75">
      <c r="A6" s="111"/>
      <c r="C6" s="111"/>
      <c r="D6" s="111"/>
      <c r="E6" s="111"/>
      <c r="F6" s="111"/>
      <c r="G6" s="111"/>
    </row>
    <row r="7" spans="1:7" ht="15.75">
      <c r="A7" s="111"/>
      <c r="C7" s="111"/>
      <c r="D7" s="111"/>
      <c r="E7" s="111"/>
      <c r="F7" s="111"/>
      <c r="G7" s="111"/>
    </row>
    <row r="8" spans="1:7" ht="15.75">
      <c r="A8" s="111"/>
      <c r="B8" s="111"/>
      <c r="C8" s="111"/>
      <c r="D8" s="111"/>
      <c r="E8" s="111"/>
      <c r="F8" s="111"/>
      <c r="G8" s="111"/>
    </row>
    <row r="9" spans="1:7" ht="15.75">
      <c r="A9" s="111"/>
      <c r="B9" s="111"/>
      <c r="C9" s="111"/>
      <c r="D9" s="111"/>
      <c r="E9" s="111"/>
      <c r="F9" s="111"/>
      <c r="G9" s="111"/>
    </row>
    <row r="10" spans="1:7" ht="15.75">
      <c r="A10" s="111"/>
      <c r="B10" s="111"/>
      <c r="C10" s="111"/>
      <c r="D10" s="111"/>
      <c r="E10" s="111"/>
      <c r="F10" s="111"/>
      <c r="G10" s="111"/>
    </row>
    <row r="11" spans="1:7" ht="15.75">
      <c r="A11" s="140"/>
      <c r="B11" s="111"/>
      <c r="C11" s="111"/>
      <c r="D11" s="111"/>
      <c r="E11" s="111"/>
      <c r="F11" s="115" t="s">
        <v>67</v>
      </c>
      <c r="G11" s="115"/>
    </row>
    <row r="12" spans="1:7" ht="15.75">
      <c r="A12" s="140">
        <v>1</v>
      </c>
      <c r="B12" s="111" t="s">
        <v>43</v>
      </c>
      <c r="C12" s="111"/>
      <c r="D12" s="111"/>
      <c r="E12" s="111"/>
      <c r="F12" s="120">
        <f>+'LY-R1-Rev'!H55</f>
        <v>1905672.6694300873</v>
      </c>
      <c r="G12" s="120"/>
    </row>
    <row r="13" spans="1:7" ht="15.75">
      <c r="A13" s="140">
        <v>2</v>
      </c>
      <c r="B13" s="111" t="s">
        <v>44</v>
      </c>
      <c r="C13" s="111"/>
      <c r="D13" s="111"/>
      <c r="E13" s="111"/>
      <c r="F13" s="100">
        <f>+'LY-R1-Rev'!H49+'LY-R1-Rev'!H50</f>
        <v>64445.31767301551</v>
      </c>
      <c r="G13" s="141"/>
    </row>
    <row r="14" spans="1:7" ht="15.75">
      <c r="A14" s="140">
        <v>3</v>
      </c>
      <c r="B14" s="111" t="s">
        <v>45</v>
      </c>
      <c r="C14" s="111"/>
      <c r="D14" s="111"/>
      <c r="E14" s="111"/>
      <c r="F14" s="142">
        <f>+F12-F13</f>
        <v>1841227.3517570719</v>
      </c>
      <c r="G14" s="143"/>
    </row>
    <row r="15" spans="1:7" ht="15.75">
      <c r="A15" s="140">
        <v>4</v>
      </c>
      <c r="B15" s="111" t="s">
        <v>46</v>
      </c>
      <c r="C15" s="111"/>
      <c r="D15" s="111"/>
      <c r="E15" s="111"/>
      <c r="F15" s="124">
        <v>0.88</v>
      </c>
      <c r="G15" s="144" t="s">
        <v>70</v>
      </c>
    </row>
    <row r="16" spans="1:7" ht="15.75">
      <c r="A16" s="140">
        <v>5</v>
      </c>
      <c r="B16" s="111" t="s">
        <v>47</v>
      </c>
      <c r="C16" s="111"/>
      <c r="D16" s="111"/>
      <c r="E16" s="111"/>
      <c r="F16" s="142">
        <f>+F14/F15</f>
        <v>2092303.8088148544</v>
      </c>
      <c r="G16" s="143"/>
    </row>
    <row r="17" spans="1:7" ht="15.75">
      <c r="A17" s="140">
        <v>6</v>
      </c>
      <c r="B17" s="111" t="s">
        <v>48</v>
      </c>
      <c r="C17" s="111"/>
      <c r="D17" s="111"/>
      <c r="E17" s="111"/>
      <c r="F17" s="145">
        <f>+F14</f>
        <v>1841227.3517570719</v>
      </c>
      <c r="G17" s="146"/>
    </row>
    <row r="18" spans="1:7" ht="15.75">
      <c r="A18" s="140">
        <v>7</v>
      </c>
      <c r="B18" s="111" t="s">
        <v>49</v>
      </c>
      <c r="C18" s="111"/>
      <c r="D18" s="111"/>
      <c r="E18" s="111"/>
      <c r="F18" s="142">
        <f>+F16-F17</f>
        <v>251076.45705778245</v>
      </c>
      <c r="G18" s="143"/>
    </row>
    <row r="19" spans="1:7" ht="15.75">
      <c r="A19" s="140">
        <v>8</v>
      </c>
      <c r="B19" s="111" t="s">
        <v>136</v>
      </c>
      <c r="C19" s="111"/>
      <c r="D19" s="111"/>
      <c r="E19" s="111"/>
      <c r="F19" s="89">
        <f>+'LY-R1-Rev'!H63</f>
        <v>107056.33056991268</v>
      </c>
      <c r="G19" s="147"/>
    </row>
    <row r="20" spans="1:7" ht="15.75">
      <c r="A20" s="140">
        <v>9</v>
      </c>
      <c r="B20" s="111" t="s">
        <v>137</v>
      </c>
      <c r="C20" s="111"/>
      <c r="D20" s="111"/>
      <c r="E20" s="111"/>
      <c r="F20" s="142">
        <f>+F19-F18</f>
        <v>-144020.12648786977</v>
      </c>
      <c r="G20" s="143"/>
    </row>
    <row r="21" spans="1:7" ht="15.75">
      <c r="A21" s="140">
        <v>10</v>
      </c>
      <c r="B21" s="111" t="s">
        <v>50</v>
      </c>
      <c r="C21" s="111"/>
      <c r="D21" s="111"/>
      <c r="E21" s="111"/>
      <c r="F21" s="148">
        <f>+'Sch 14'!D26</f>
        <v>1.6442266266839944</v>
      </c>
      <c r="G21" s="131" t="s">
        <v>80</v>
      </c>
    </row>
    <row r="22" spans="1:7" ht="18">
      <c r="A22" s="140">
        <v>11</v>
      </c>
      <c r="B22" s="111" t="s">
        <v>218</v>
      </c>
      <c r="C22" s="111"/>
      <c r="D22" s="111"/>
      <c r="E22" s="111"/>
      <c r="F22" s="149">
        <f>+F20*F21</f>
        <v>-236801.7267497523</v>
      </c>
      <c r="G22" s="150"/>
    </row>
    <row r="23" spans="1:7" ht="15.75">
      <c r="A23" s="140"/>
      <c r="B23" s="111"/>
      <c r="C23" s="111"/>
      <c r="D23" s="111"/>
      <c r="E23" s="111"/>
      <c r="F23" s="120"/>
      <c r="G23" s="120"/>
    </row>
    <row r="24" spans="1:7" ht="15.75">
      <c r="A24" s="140"/>
      <c r="B24" s="111"/>
      <c r="C24" s="111"/>
      <c r="D24" s="111"/>
      <c r="E24" s="111"/>
      <c r="F24" s="150"/>
      <c r="G24" s="150"/>
    </row>
    <row r="25" spans="1:7" ht="15.75">
      <c r="A25" s="140"/>
      <c r="B25" s="151"/>
      <c r="C25" s="111"/>
      <c r="D25" s="111"/>
      <c r="E25" s="111"/>
      <c r="F25" s="152"/>
      <c r="G25" s="142"/>
    </row>
    <row r="26" spans="1:7" ht="15.75">
      <c r="A26" s="140"/>
      <c r="B26" s="111" t="s">
        <v>69</v>
      </c>
      <c r="C26" s="111"/>
      <c r="D26" s="111"/>
      <c r="E26" s="111"/>
      <c r="F26" s="150"/>
      <c r="G26" s="150"/>
    </row>
    <row r="27" spans="1:7" ht="15.75">
      <c r="A27" s="140"/>
      <c r="B27" s="111" t="s">
        <v>345</v>
      </c>
      <c r="C27" s="111"/>
      <c r="D27" s="111"/>
      <c r="E27" s="111"/>
      <c r="F27" s="153"/>
      <c r="G27" s="101"/>
    </row>
    <row r="28" spans="1:7" ht="15.75">
      <c r="A28" s="140"/>
      <c r="B28" s="111" t="s">
        <v>125</v>
      </c>
      <c r="C28" s="111"/>
      <c r="D28" s="111"/>
      <c r="E28" s="111"/>
      <c r="F28" s="154"/>
      <c r="G28" s="154"/>
    </row>
    <row r="29" spans="1:7" ht="15.75">
      <c r="A29" s="140"/>
      <c r="B29" s="111" t="s">
        <v>217</v>
      </c>
      <c r="C29" s="111"/>
      <c r="D29" s="111"/>
      <c r="E29" s="111"/>
      <c r="F29" s="111"/>
      <c r="G29" s="111"/>
    </row>
    <row r="30" spans="1:7" ht="15.75">
      <c r="A30" s="140"/>
      <c r="B30" s="111"/>
      <c r="C30" s="111"/>
      <c r="D30" s="111"/>
      <c r="E30" s="111"/>
      <c r="F30" s="111"/>
      <c r="G30" s="111"/>
    </row>
    <row r="31" spans="1:7" ht="15.75">
      <c r="A31" s="111"/>
      <c r="B31" s="111"/>
      <c r="C31" s="111"/>
      <c r="D31" s="111"/>
      <c r="E31" s="111"/>
      <c r="F31" s="111"/>
      <c r="G31" s="111"/>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W71"/>
  <sheetViews>
    <sheetView tabSelected="1" view="pageBreakPreview" zoomScale="85" zoomScaleNormal="100" zoomScaleSheetLayoutView="85" workbookViewId="0">
      <selection activeCell="R35" sqref="R35"/>
    </sheetView>
  </sheetViews>
  <sheetFormatPr defaultColWidth="12.42578125" defaultRowHeight="15"/>
  <cols>
    <col min="1" max="1" width="4.42578125" style="160" customWidth="1"/>
    <col min="2" max="2" width="21.7109375" style="160" bestFit="1" customWidth="1"/>
    <col min="3" max="3" width="7.140625" style="160" bestFit="1" customWidth="1"/>
    <col min="4" max="5" width="11.5703125" style="160" bestFit="1" customWidth="1"/>
    <col min="6" max="6" width="10.85546875" style="160" bestFit="1" customWidth="1"/>
    <col min="7" max="7" width="2.28515625" style="160" customWidth="1"/>
    <col min="8" max="8" width="11.42578125" style="160" bestFit="1" customWidth="1"/>
    <col min="9" max="9" width="3" style="160" customWidth="1"/>
    <col min="10" max="10" width="11.28515625" style="162" bestFit="1" customWidth="1"/>
    <col min="11" max="11" width="10.140625" style="162" bestFit="1" customWidth="1"/>
    <col min="12" max="12" width="7.5703125" style="162" bestFit="1" customWidth="1"/>
    <col min="13" max="13" width="12.85546875" style="163" customWidth="1"/>
    <col min="14" max="14" width="10.5703125" style="163" bestFit="1" customWidth="1"/>
    <col min="15" max="15" width="3.140625" style="163" customWidth="1"/>
    <col min="16" max="16" width="16.5703125" style="163" customWidth="1"/>
    <col min="17" max="16384" width="12.42578125" style="163"/>
  </cols>
  <sheetData>
    <row r="1" spans="1:16" ht="15.75">
      <c r="A1" s="10" t="s">
        <v>37</v>
      </c>
      <c r="J1" s="161"/>
      <c r="P1" s="114" t="s">
        <v>201</v>
      </c>
    </row>
    <row r="2" spans="1:16" ht="15.75">
      <c r="A2" s="10" t="s">
        <v>38</v>
      </c>
      <c r="J2" s="161"/>
      <c r="P2" s="114" t="s">
        <v>340</v>
      </c>
    </row>
    <row r="3" spans="1:16" ht="15.75">
      <c r="A3" s="10" t="s">
        <v>39</v>
      </c>
    </row>
    <row r="4" spans="1:16" ht="15.75">
      <c r="A4" s="10" t="s">
        <v>81</v>
      </c>
    </row>
    <row r="5" spans="1:16">
      <c r="A5" s="164"/>
    </row>
    <row r="7" spans="1:16" ht="43.5">
      <c r="H7" s="165" t="s">
        <v>274</v>
      </c>
      <c r="J7" s="166"/>
      <c r="K7" s="166"/>
      <c r="L7" s="166"/>
      <c r="M7" s="167" t="s">
        <v>275</v>
      </c>
      <c r="P7" s="167" t="s">
        <v>276</v>
      </c>
    </row>
    <row r="8" spans="1:16">
      <c r="J8" s="166"/>
      <c r="K8" s="166"/>
      <c r="L8" s="166"/>
    </row>
    <row r="9" spans="1:16">
      <c r="A9" s="160" t="s">
        <v>277</v>
      </c>
      <c r="H9" s="160">
        <v>61049.619999999995</v>
      </c>
      <c r="J9" s="166"/>
      <c r="K9" s="166"/>
      <c r="L9" s="166"/>
      <c r="M9" s="168">
        <f>P9-H9</f>
        <v>18950.380000000005</v>
      </c>
      <c r="P9" s="168">
        <v>80000</v>
      </c>
    </row>
    <row r="10" spans="1:16">
      <c r="J10" s="166"/>
      <c r="K10" s="166"/>
      <c r="L10" s="166"/>
    </row>
    <row r="11" spans="1:16">
      <c r="A11" s="160" t="s">
        <v>278</v>
      </c>
      <c r="J11" s="166"/>
      <c r="K11" s="166"/>
      <c r="L11" s="166"/>
      <c r="P11" s="168"/>
    </row>
    <row r="12" spans="1:16">
      <c r="B12" s="160" t="s">
        <v>279</v>
      </c>
      <c r="H12" s="160">
        <v>35261.42</v>
      </c>
      <c r="J12" s="166"/>
      <c r="K12" s="166"/>
      <c r="L12" s="166"/>
      <c r="M12" s="160">
        <v>5000</v>
      </c>
      <c r="P12" s="168">
        <f>H12+M12</f>
        <v>40261.42</v>
      </c>
    </row>
    <row r="13" spans="1:16">
      <c r="B13" s="160" t="s">
        <v>280</v>
      </c>
      <c r="H13" s="160">
        <v>16120</v>
      </c>
      <c r="J13" s="166"/>
      <c r="K13" s="166"/>
      <c r="L13" s="166"/>
      <c r="M13" s="160">
        <v>5000</v>
      </c>
      <c r="P13" s="168">
        <f>H13+M13</f>
        <v>21120</v>
      </c>
    </row>
    <row r="15" spans="1:16">
      <c r="A15" s="160" t="s">
        <v>281</v>
      </c>
    </row>
    <row r="16" spans="1:16">
      <c r="B16" s="160" t="s">
        <v>334</v>
      </c>
      <c r="H16" s="162">
        <v>2920.05</v>
      </c>
      <c r="I16" s="169"/>
      <c r="M16" s="162">
        <v>1000</v>
      </c>
      <c r="P16" s="168">
        <f>H16+M16</f>
        <v>3920.05</v>
      </c>
    </row>
    <row r="18" spans="1:23">
      <c r="A18" s="160" t="s">
        <v>282</v>
      </c>
      <c r="H18" s="160">
        <v>354.7</v>
      </c>
      <c r="M18" s="168">
        <f>H18</f>
        <v>354.7</v>
      </c>
      <c r="P18" s="168">
        <f>H18+M18</f>
        <v>709.4</v>
      </c>
    </row>
    <row r="20" spans="1:23">
      <c r="F20" s="170" t="s">
        <v>283</v>
      </c>
    </row>
    <row r="21" spans="1:23">
      <c r="D21" s="171" t="s">
        <v>284</v>
      </c>
      <c r="E21" s="172" t="s">
        <v>285</v>
      </c>
      <c r="F21" s="172" t="s">
        <v>286</v>
      </c>
    </row>
    <row r="22" spans="1:23">
      <c r="A22" s="160" t="s">
        <v>287</v>
      </c>
    </row>
    <row r="23" spans="1:23">
      <c r="B23" s="160" t="s">
        <v>288</v>
      </c>
      <c r="D23" s="170">
        <v>4</v>
      </c>
      <c r="E23" s="160">
        <v>500</v>
      </c>
      <c r="F23" s="160">
        <v>1</v>
      </c>
      <c r="M23" s="160">
        <f>D23*E23*F23</f>
        <v>2000</v>
      </c>
      <c r="P23" s="168">
        <f>H23+M23</f>
        <v>2000</v>
      </c>
    </row>
    <row r="24" spans="1:23">
      <c r="B24" s="160" t="s">
        <v>289</v>
      </c>
      <c r="D24" s="170">
        <v>5</v>
      </c>
      <c r="E24" s="160">
        <v>200</v>
      </c>
      <c r="F24" s="160">
        <v>2</v>
      </c>
      <c r="M24" s="160">
        <f>D24*E24*F24</f>
        <v>2000</v>
      </c>
      <c r="P24" s="168">
        <f>H24+M24</f>
        <v>2000</v>
      </c>
    </row>
    <row r="25" spans="1:23">
      <c r="B25" s="160" t="s">
        <v>290</v>
      </c>
      <c r="E25" s="160">
        <v>200</v>
      </c>
      <c r="M25" s="160">
        <f>+E25</f>
        <v>200</v>
      </c>
      <c r="P25" s="168">
        <f>H25+M25</f>
        <v>200</v>
      </c>
    </row>
    <row r="26" spans="1:23">
      <c r="J26" s="173" t="s">
        <v>291</v>
      </c>
      <c r="K26" s="174"/>
      <c r="L26" s="174"/>
      <c r="M26" s="175"/>
      <c r="N26" s="174"/>
    </row>
    <row r="27" spans="1:23">
      <c r="A27" s="160" t="s">
        <v>292</v>
      </c>
      <c r="J27" s="176" t="s">
        <v>293</v>
      </c>
      <c r="K27" s="176" t="s">
        <v>294</v>
      </c>
      <c r="L27" s="176" t="s">
        <v>295</v>
      </c>
      <c r="M27" s="176" t="s">
        <v>294</v>
      </c>
      <c r="N27" s="176" t="s">
        <v>296</v>
      </c>
    </row>
    <row r="28" spans="1:23">
      <c r="C28" s="172" t="s">
        <v>297</v>
      </c>
      <c r="D28" s="172" t="s">
        <v>298</v>
      </c>
      <c r="E28" s="172" t="s">
        <v>299</v>
      </c>
      <c r="F28" s="170"/>
      <c r="J28" s="177" t="s">
        <v>300</v>
      </c>
      <c r="K28" s="177" t="s">
        <v>301</v>
      </c>
      <c r="L28" s="177" t="s">
        <v>302</v>
      </c>
      <c r="M28" s="177" t="s">
        <v>299</v>
      </c>
      <c r="N28" s="177" t="s">
        <v>293</v>
      </c>
    </row>
    <row r="29" spans="1:23">
      <c r="C29" s="178"/>
      <c r="D29" s="178"/>
      <c r="E29" s="168"/>
      <c r="F29" s="170"/>
    </row>
    <row r="30" spans="1:23">
      <c r="B30" s="113" t="s">
        <v>303</v>
      </c>
      <c r="C30" s="179">
        <f t="shared" ref="C30:C41" si="0">+E30/D30</f>
        <v>48.999999999999964</v>
      </c>
      <c r="D30" s="180">
        <v>130.65</v>
      </c>
      <c r="E30" s="181">
        <v>6401.8499999999958</v>
      </c>
      <c r="J30" s="170">
        <v>60</v>
      </c>
      <c r="K30" s="162">
        <f t="shared" ref="K30:K41" si="1">IF(J30&lt;C30,0, J30-C30)</f>
        <v>11.000000000000036</v>
      </c>
      <c r="L30" s="182">
        <f t="shared" ref="L30:L40" si="2">+D30</f>
        <v>130.65</v>
      </c>
      <c r="M30" s="182">
        <f>+K30*L30</f>
        <v>1437.1500000000046</v>
      </c>
      <c r="N30" s="182">
        <f t="shared" ref="N30:N41" si="3">+E30+M30</f>
        <v>7839</v>
      </c>
      <c r="R30" s="162"/>
      <c r="S30" s="162"/>
      <c r="T30" s="162"/>
      <c r="U30" s="162"/>
      <c r="W30" s="183"/>
    </row>
    <row r="31" spans="1:23">
      <c r="B31" s="113" t="s">
        <v>304</v>
      </c>
      <c r="C31" s="179">
        <f t="shared" si="0"/>
        <v>97.5</v>
      </c>
      <c r="D31" s="180">
        <v>22</v>
      </c>
      <c r="E31" s="184">
        <v>2145</v>
      </c>
      <c r="J31" s="170">
        <v>100</v>
      </c>
      <c r="K31" s="162">
        <f t="shared" si="1"/>
        <v>2.5</v>
      </c>
      <c r="L31" s="182">
        <f t="shared" si="2"/>
        <v>22</v>
      </c>
      <c r="M31" s="185">
        <f t="shared" ref="M31:M41" si="4">+K31*L31</f>
        <v>55</v>
      </c>
      <c r="N31" s="182">
        <f t="shared" si="3"/>
        <v>2200</v>
      </c>
      <c r="W31" s="183"/>
    </row>
    <row r="32" spans="1:23">
      <c r="B32" s="113" t="s">
        <v>305</v>
      </c>
      <c r="C32" s="179">
        <f t="shared" si="0"/>
        <v>231.53125</v>
      </c>
      <c r="D32" s="180">
        <v>32</v>
      </c>
      <c r="E32" s="184">
        <v>7409</v>
      </c>
      <c r="J32" s="170">
        <v>240</v>
      </c>
      <c r="K32" s="162">
        <f t="shared" si="1"/>
        <v>8.46875</v>
      </c>
      <c r="L32" s="182">
        <f t="shared" si="2"/>
        <v>32</v>
      </c>
      <c r="M32" s="185">
        <f t="shared" si="4"/>
        <v>271</v>
      </c>
      <c r="N32" s="182">
        <f t="shared" si="3"/>
        <v>7680</v>
      </c>
      <c r="W32" s="183"/>
    </row>
    <row r="33" spans="1:23">
      <c r="B33" s="113" t="s">
        <v>306</v>
      </c>
      <c r="C33" s="179">
        <f t="shared" si="0"/>
        <v>123</v>
      </c>
      <c r="D33" s="180">
        <v>81</v>
      </c>
      <c r="E33" s="184">
        <v>9963</v>
      </c>
      <c r="J33" s="170">
        <v>160</v>
      </c>
      <c r="K33" s="162">
        <f t="shared" si="1"/>
        <v>37</v>
      </c>
      <c r="L33" s="182">
        <f t="shared" si="2"/>
        <v>81</v>
      </c>
      <c r="M33" s="185">
        <f t="shared" si="4"/>
        <v>2997</v>
      </c>
      <c r="N33" s="182">
        <f t="shared" si="3"/>
        <v>12960</v>
      </c>
      <c r="W33" s="183"/>
    </row>
    <row r="34" spans="1:23">
      <c r="B34" s="113" t="s">
        <v>307</v>
      </c>
      <c r="C34" s="179">
        <f t="shared" si="0"/>
        <v>21.000000000000004</v>
      </c>
      <c r="D34" s="180">
        <v>37.049999999999997</v>
      </c>
      <c r="E34" s="184">
        <v>778.05000000000007</v>
      </c>
      <c r="J34" s="170">
        <v>50</v>
      </c>
      <c r="K34" s="162">
        <f t="shared" si="1"/>
        <v>28.999999999999996</v>
      </c>
      <c r="L34" s="182">
        <f t="shared" si="2"/>
        <v>37.049999999999997</v>
      </c>
      <c r="M34" s="185">
        <f t="shared" si="4"/>
        <v>1074.4499999999998</v>
      </c>
      <c r="N34" s="182">
        <f t="shared" si="3"/>
        <v>1852.5</v>
      </c>
      <c r="R34" s="162"/>
      <c r="S34" s="162"/>
      <c r="T34" s="162"/>
      <c r="U34" s="162"/>
      <c r="W34" s="183"/>
    </row>
    <row r="35" spans="1:23">
      <c r="B35" s="113" t="s">
        <v>308</v>
      </c>
      <c r="C35" s="179">
        <f t="shared" si="0"/>
        <v>109</v>
      </c>
      <c r="D35" s="180">
        <v>39</v>
      </c>
      <c r="E35" s="184">
        <v>4251</v>
      </c>
      <c r="J35" s="170">
        <v>140</v>
      </c>
      <c r="K35" s="162">
        <f t="shared" si="1"/>
        <v>31</v>
      </c>
      <c r="L35" s="182">
        <f t="shared" si="2"/>
        <v>39</v>
      </c>
      <c r="M35" s="185">
        <f t="shared" si="4"/>
        <v>1209</v>
      </c>
      <c r="N35" s="182">
        <f t="shared" si="3"/>
        <v>5460</v>
      </c>
      <c r="W35" s="183"/>
    </row>
    <row r="36" spans="1:23">
      <c r="B36" s="113" t="s">
        <v>309</v>
      </c>
      <c r="C36" s="179">
        <f t="shared" si="0"/>
        <v>24.776699029126213</v>
      </c>
      <c r="D36" s="180">
        <v>103</v>
      </c>
      <c r="E36" s="184">
        <v>2552</v>
      </c>
      <c r="J36" s="170">
        <v>80</v>
      </c>
      <c r="K36" s="162">
        <f t="shared" si="1"/>
        <v>55.223300970873787</v>
      </c>
      <c r="L36" s="182">
        <f t="shared" si="2"/>
        <v>103</v>
      </c>
      <c r="M36" s="185">
        <f t="shared" si="4"/>
        <v>5688</v>
      </c>
      <c r="N36" s="182">
        <f t="shared" si="3"/>
        <v>8240</v>
      </c>
      <c r="W36" s="183"/>
    </row>
    <row r="37" spans="1:23">
      <c r="B37" s="113" t="s">
        <v>310</v>
      </c>
      <c r="C37" s="179">
        <f t="shared" si="0"/>
        <v>3</v>
      </c>
      <c r="D37" s="180">
        <v>48</v>
      </c>
      <c r="E37" s="184">
        <v>144</v>
      </c>
      <c r="J37" s="170">
        <v>25</v>
      </c>
      <c r="K37" s="162">
        <f t="shared" si="1"/>
        <v>22</v>
      </c>
      <c r="L37" s="182">
        <f t="shared" si="2"/>
        <v>48</v>
      </c>
      <c r="M37" s="185">
        <f t="shared" si="4"/>
        <v>1056</v>
      </c>
      <c r="N37" s="182">
        <f t="shared" si="3"/>
        <v>1200</v>
      </c>
      <c r="W37" s="183"/>
    </row>
    <row r="38" spans="1:23" s="162" customFormat="1">
      <c r="A38" s="160"/>
      <c r="B38" s="113" t="s">
        <v>311</v>
      </c>
      <c r="C38" s="179">
        <f t="shared" si="0"/>
        <v>216.10416666666666</v>
      </c>
      <c r="D38" s="180">
        <v>48</v>
      </c>
      <c r="E38" s="184">
        <v>10373</v>
      </c>
      <c r="G38" s="160"/>
      <c r="H38" s="160"/>
      <c r="I38" s="160"/>
      <c r="J38" s="170">
        <v>300</v>
      </c>
      <c r="K38" s="162">
        <f t="shared" si="1"/>
        <v>83.895833333333343</v>
      </c>
      <c r="L38" s="182">
        <f t="shared" si="2"/>
        <v>48</v>
      </c>
      <c r="M38" s="185">
        <f t="shared" si="4"/>
        <v>4027.0000000000005</v>
      </c>
      <c r="N38" s="182">
        <f t="shared" si="3"/>
        <v>14400</v>
      </c>
      <c r="R38" s="163"/>
      <c r="S38" s="163"/>
      <c r="T38" s="163"/>
      <c r="U38" s="163"/>
      <c r="W38" s="183"/>
    </row>
    <row r="39" spans="1:23" s="162" customFormat="1">
      <c r="A39" s="160"/>
      <c r="B39" s="113" t="s">
        <v>312</v>
      </c>
      <c r="C39" s="179">
        <f t="shared" si="0"/>
        <v>44</v>
      </c>
      <c r="D39" s="180">
        <v>23</v>
      </c>
      <c r="E39" s="184">
        <v>1012</v>
      </c>
      <c r="G39" s="160"/>
      <c r="H39" s="160"/>
      <c r="I39" s="160"/>
      <c r="J39" s="170">
        <v>50</v>
      </c>
      <c r="K39" s="162">
        <f t="shared" si="1"/>
        <v>6</v>
      </c>
      <c r="L39" s="182">
        <f t="shared" si="2"/>
        <v>23</v>
      </c>
      <c r="M39" s="185">
        <f t="shared" si="4"/>
        <v>138</v>
      </c>
      <c r="N39" s="182">
        <f t="shared" si="3"/>
        <v>1150</v>
      </c>
      <c r="R39" s="163"/>
      <c r="S39" s="163"/>
      <c r="T39" s="163"/>
      <c r="U39" s="163"/>
      <c r="W39" s="183"/>
    </row>
    <row r="40" spans="1:23" s="162" customFormat="1">
      <c r="A40" s="160"/>
      <c r="B40" s="113" t="s">
        <v>313</v>
      </c>
      <c r="C40" s="179">
        <f t="shared" si="0"/>
        <v>13</v>
      </c>
      <c r="D40" s="180">
        <v>37.049999999999997</v>
      </c>
      <c r="E40" s="184">
        <v>481.65</v>
      </c>
      <c r="G40" s="160"/>
      <c r="H40" s="160"/>
      <c r="I40" s="160"/>
      <c r="J40" s="170">
        <v>25</v>
      </c>
      <c r="K40" s="162">
        <f t="shared" si="1"/>
        <v>12</v>
      </c>
      <c r="L40" s="182">
        <f t="shared" si="2"/>
        <v>37.049999999999997</v>
      </c>
      <c r="M40" s="185">
        <f t="shared" si="4"/>
        <v>444.59999999999997</v>
      </c>
      <c r="N40" s="182">
        <f t="shared" si="3"/>
        <v>926.25</v>
      </c>
    </row>
    <row r="41" spans="1:23" s="162" customFormat="1">
      <c r="A41" s="160"/>
      <c r="B41" s="113" t="s">
        <v>314</v>
      </c>
      <c r="C41" s="179">
        <f t="shared" si="0"/>
        <v>801.5</v>
      </c>
      <c r="D41" s="180">
        <v>32</v>
      </c>
      <c r="E41" s="184">
        <v>25648</v>
      </c>
      <c r="G41" s="160"/>
      <c r="H41" s="160"/>
      <c r="I41" s="160"/>
      <c r="J41" s="170">
        <f>C41</f>
        <v>801.5</v>
      </c>
      <c r="K41" s="162">
        <f t="shared" si="1"/>
        <v>0</v>
      </c>
      <c r="L41" s="182">
        <f>+D41</f>
        <v>32</v>
      </c>
      <c r="M41" s="185">
        <f t="shared" si="4"/>
        <v>0</v>
      </c>
      <c r="N41" s="182">
        <f t="shared" si="3"/>
        <v>25648</v>
      </c>
      <c r="R41" s="163"/>
      <c r="S41" s="163"/>
      <c r="T41" s="163"/>
      <c r="U41" s="163"/>
    </row>
    <row r="42" spans="1:23" s="162" customFormat="1">
      <c r="A42" s="160"/>
      <c r="B42" s="160"/>
      <c r="C42" s="160"/>
      <c r="D42" s="186"/>
      <c r="E42" s="178"/>
      <c r="F42" s="160"/>
      <c r="G42" s="160"/>
      <c r="H42" s="160"/>
      <c r="I42" s="160"/>
      <c r="M42" s="163"/>
      <c r="N42" s="163"/>
    </row>
    <row r="43" spans="1:23" s="162" customFormat="1">
      <c r="A43" s="160"/>
      <c r="B43" s="160" t="s">
        <v>16</v>
      </c>
      <c r="C43" s="160"/>
      <c r="D43" s="160"/>
      <c r="E43" s="160"/>
      <c r="F43" s="160"/>
      <c r="G43" s="160"/>
      <c r="H43" s="171">
        <f>SUM(E29:E41)</f>
        <v>71158.549999999988</v>
      </c>
      <c r="I43" s="160"/>
      <c r="M43" s="163"/>
      <c r="N43" s="163"/>
      <c r="P43" s="162">
        <f>SUM(N30:N41)</f>
        <v>89555.75</v>
      </c>
    </row>
    <row r="44" spans="1:23" s="162" customFormat="1">
      <c r="A44" s="160"/>
      <c r="B44" s="160"/>
      <c r="C44" s="160"/>
      <c r="D44" s="160"/>
      <c r="E44" s="160"/>
      <c r="F44" s="160"/>
      <c r="G44" s="160"/>
      <c r="H44" s="187"/>
      <c r="I44" s="160"/>
      <c r="M44" s="163"/>
      <c r="N44" s="163"/>
    </row>
    <row r="45" spans="1:23" s="162" customFormat="1">
      <c r="A45" s="160" t="s">
        <v>315</v>
      </c>
      <c r="B45" s="160"/>
      <c r="C45" s="160"/>
      <c r="D45" s="160"/>
      <c r="E45" s="160"/>
      <c r="F45" s="160"/>
      <c r="G45" s="160"/>
      <c r="H45" s="188">
        <f>SUM(H9:H44)</f>
        <v>186864.33999999997</v>
      </c>
      <c r="I45" s="189"/>
      <c r="J45" s="190"/>
      <c r="K45" s="190"/>
      <c r="L45" s="190"/>
      <c r="M45" s="191"/>
      <c r="N45" s="191"/>
      <c r="O45" s="190"/>
      <c r="P45" s="188">
        <f>SUM(P9:P44)</f>
        <v>239766.61999999997</v>
      </c>
    </row>
    <row r="46" spans="1:23" s="162" customFormat="1">
      <c r="A46" s="160"/>
      <c r="B46" s="160"/>
      <c r="C46" s="160"/>
      <c r="D46" s="160"/>
      <c r="E46" s="160"/>
      <c r="F46" s="160"/>
      <c r="G46" s="160"/>
      <c r="H46" s="188"/>
      <c r="I46" s="189"/>
      <c r="J46" s="190"/>
      <c r="K46" s="190"/>
      <c r="L46" s="190"/>
      <c r="M46" s="191"/>
      <c r="N46" s="191"/>
      <c r="O46" s="190"/>
      <c r="P46" s="190"/>
    </row>
    <row r="47" spans="1:23" s="162" customFormat="1">
      <c r="A47" s="160" t="s">
        <v>316</v>
      </c>
      <c r="B47" s="160"/>
      <c r="C47" s="160"/>
      <c r="D47" s="160"/>
      <c r="E47" s="160"/>
      <c r="F47" s="160"/>
      <c r="G47" s="160"/>
      <c r="H47" s="189">
        <f>D71</f>
        <v>27504.583333333314</v>
      </c>
      <c r="I47" s="189"/>
      <c r="J47" s="190"/>
      <c r="K47" s="190"/>
      <c r="L47" s="190"/>
      <c r="M47" s="191"/>
      <c r="N47" s="191"/>
      <c r="O47" s="190"/>
      <c r="P47" s="189">
        <f>+H47</f>
        <v>27504.583333333314</v>
      </c>
    </row>
    <row r="48" spans="1:23" s="162" customFormat="1">
      <c r="A48" s="160"/>
      <c r="B48" s="160"/>
      <c r="C48" s="160"/>
      <c r="D48" s="160"/>
      <c r="E48" s="160"/>
      <c r="F48" s="160"/>
      <c r="G48" s="160"/>
      <c r="H48" s="189"/>
      <c r="I48" s="189"/>
      <c r="J48" s="190"/>
      <c r="K48" s="190"/>
      <c r="L48" s="190"/>
      <c r="M48" s="191"/>
      <c r="N48" s="191"/>
      <c r="O48" s="190"/>
      <c r="P48" s="190"/>
    </row>
    <row r="49" spans="1:16" s="162" customFormat="1">
      <c r="A49" s="160" t="s">
        <v>317</v>
      </c>
      <c r="B49" s="160"/>
      <c r="C49" s="160"/>
      <c r="D49" s="160"/>
      <c r="E49" s="160"/>
      <c r="F49" s="160"/>
      <c r="G49" s="160"/>
      <c r="H49" s="189">
        <f>SUM(H47,H45)</f>
        <v>214368.92333333328</v>
      </c>
      <c r="I49" s="189"/>
      <c r="J49" s="190"/>
      <c r="K49" s="190"/>
      <c r="L49" s="190"/>
      <c r="M49" s="191"/>
      <c r="N49" s="191"/>
      <c r="O49" s="190"/>
      <c r="P49" s="189">
        <f>SUM(P47,P45)</f>
        <v>267271.20333333325</v>
      </c>
    </row>
    <row r="50" spans="1:16" s="162" customFormat="1">
      <c r="A50" s="160"/>
      <c r="B50" s="160"/>
      <c r="C50" s="160"/>
      <c r="D50" s="160"/>
      <c r="E50" s="160"/>
      <c r="F50" s="160"/>
      <c r="G50" s="160"/>
      <c r="H50" s="160"/>
      <c r="I50" s="160"/>
      <c r="M50" s="163"/>
      <c r="N50" s="163"/>
    </row>
    <row r="51" spans="1:16" s="162" customFormat="1">
      <c r="A51" s="160" t="s">
        <v>318</v>
      </c>
      <c r="B51" s="160"/>
      <c r="C51" s="160"/>
      <c r="D51" s="160"/>
      <c r="E51" s="160"/>
      <c r="F51" s="160"/>
      <c r="G51" s="160"/>
      <c r="H51" s="171">
        <v>3</v>
      </c>
      <c r="I51" s="160"/>
      <c r="M51" s="163"/>
      <c r="N51" s="163"/>
      <c r="P51" s="171">
        <v>3</v>
      </c>
    </row>
    <row r="52" spans="1:16" s="162" customFormat="1">
      <c r="A52" s="160"/>
      <c r="B52" s="160"/>
      <c r="C52" s="160"/>
      <c r="D52" s="160"/>
      <c r="E52" s="160"/>
      <c r="F52" s="160"/>
      <c r="G52" s="160"/>
      <c r="H52" s="168"/>
      <c r="I52" s="160"/>
      <c r="M52" s="163"/>
      <c r="N52" s="163"/>
      <c r="P52" s="168"/>
    </row>
    <row r="53" spans="1:16" s="162" customFormat="1" ht="15.75" thickBot="1">
      <c r="A53" s="164" t="s">
        <v>319</v>
      </c>
      <c r="B53" s="160"/>
      <c r="C53" s="160"/>
      <c r="D53" s="160"/>
      <c r="E53" s="160"/>
      <c r="F53" s="160"/>
      <c r="G53" s="160"/>
      <c r="H53" s="192">
        <f>ROUND(H49/H51,0)</f>
        <v>71456</v>
      </c>
      <c r="I53" s="181"/>
      <c r="J53" s="163"/>
      <c r="M53" s="163"/>
      <c r="N53" s="163"/>
      <c r="P53" s="192">
        <f>ROUND(P49/P51,0)</f>
        <v>89090</v>
      </c>
    </row>
    <row r="54" spans="1:16" s="162" customFormat="1" ht="15.75" thickTop="1">
      <c r="A54" s="164"/>
      <c r="B54" s="160"/>
      <c r="C54" s="160"/>
      <c r="D54" s="160"/>
      <c r="E54" s="160"/>
      <c r="F54" s="160"/>
      <c r="G54" s="160"/>
      <c r="H54" s="182"/>
      <c r="I54" s="181"/>
      <c r="J54" s="163"/>
      <c r="M54" s="163"/>
      <c r="N54" s="163"/>
      <c r="P54" s="182"/>
    </row>
    <row r="55" spans="1:16" s="162" customFormat="1">
      <c r="A55" s="160" t="s">
        <v>320</v>
      </c>
      <c r="B55" s="160"/>
      <c r="C55" s="160"/>
      <c r="D55" s="160"/>
      <c r="E55" s="160"/>
      <c r="F55" s="160"/>
      <c r="G55" s="160"/>
      <c r="I55" s="181"/>
      <c r="J55" s="163"/>
      <c r="M55" s="163"/>
      <c r="N55" s="163"/>
      <c r="P55" s="182">
        <f>[1]original!H53</f>
        <v>73660</v>
      </c>
    </row>
    <row r="56" spans="1:16" s="162" customFormat="1">
      <c r="A56" s="164"/>
      <c r="B56" s="160"/>
      <c r="C56" s="160"/>
      <c r="D56" s="160"/>
      <c r="E56" s="160"/>
      <c r="F56" s="160"/>
      <c r="G56" s="160"/>
      <c r="H56" s="182"/>
      <c r="I56" s="181"/>
      <c r="J56" s="163"/>
      <c r="M56" s="163"/>
      <c r="N56" s="163"/>
      <c r="P56" s="182"/>
    </row>
    <row r="57" spans="1:16" s="162" customFormat="1" ht="15.75" thickBot="1">
      <c r="A57" s="164" t="s">
        <v>335</v>
      </c>
      <c r="B57" s="160"/>
      <c r="C57" s="160"/>
      <c r="D57" s="160"/>
      <c r="E57" s="160"/>
      <c r="F57" s="160"/>
      <c r="G57" s="160"/>
      <c r="I57" s="181"/>
      <c r="J57" s="163"/>
      <c r="M57" s="163"/>
      <c r="N57" s="163"/>
      <c r="P57" s="193">
        <f>P53-P55</f>
        <v>15430</v>
      </c>
    </row>
    <row r="58" spans="1:16" s="162" customFormat="1" ht="15.75" thickTop="1">
      <c r="A58" s="160"/>
      <c r="B58" s="160"/>
      <c r="C58" s="160"/>
      <c r="D58" s="160"/>
      <c r="E58" s="160"/>
      <c r="F58" s="160"/>
      <c r="G58" s="160"/>
      <c r="H58" s="160"/>
      <c r="I58" s="160"/>
      <c r="M58" s="163"/>
      <c r="N58" s="163"/>
    </row>
    <row r="59" spans="1:16" s="162" customFormat="1">
      <c r="A59" s="164"/>
      <c r="B59" s="160"/>
      <c r="C59" s="160"/>
      <c r="D59" s="160"/>
      <c r="E59" s="160"/>
      <c r="F59" s="160"/>
      <c r="G59" s="168"/>
      <c r="H59" s="168"/>
      <c r="I59" s="168"/>
      <c r="K59" s="194" t="s">
        <v>321</v>
      </c>
      <c r="M59" s="194" t="s">
        <v>322</v>
      </c>
      <c r="N59" s="163"/>
    </row>
    <row r="60" spans="1:16" s="162" customFormat="1">
      <c r="A60" s="164"/>
      <c r="B60" s="160"/>
      <c r="C60" s="160"/>
      <c r="D60" s="160"/>
      <c r="E60" s="160"/>
      <c r="F60" s="160"/>
      <c r="G60" s="168"/>
      <c r="H60" s="168"/>
      <c r="I60" s="168"/>
      <c r="K60" s="182">
        <f>H53*'[2]Input Schedule'!D7</f>
        <v>71456</v>
      </c>
      <c r="L60" s="182"/>
      <c r="M60" s="182">
        <f>H53-K60</f>
        <v>0</v>
      </c>
      <c r="N60" s="163"/>
    </row>
    <row r="61" spans="1:16" s="162" customFormat="1">
      <c r="A61" s="160"/>
      <c r="B61" s="160"/>
      <c r="C61" s="160"/>
      <c r="D61" s="160"/>
      <c r="E61" s="160"/>
      <c r="F61" s="160"/>
      <c r="G61" s="168"/>
      <c r="H61" s="168"/>
      <c r="I61" s="168"/>
      <c r="J61" s="195"/>
      <c r="M61" s="163"/>
      <c r="N61" s="163"/>
    </row>
    <row r="63" spans="1:16" s="162" customFormat="1">
      <c r="A63" s="160"/>
      <c r="B63" s="160" t="s">
        <v>323</v>
      </c>
      <c r="C63" s="160"/>
      <c r="D63" s="160">
        <f>66011*3</f>
        <v>198033</v>
      </c>
      <c r="E63" s="160"/>
      <c r="F63" s="160"/>
      <c r="G63" s="160"/>
      <c r="H63" s="160"/>
      <c r="I63" s="160"/>
      <c r="M63" s="163"/>
      <c r="N63" s="163"/>
    </row>
    <row r="64" spans="1:16" s="162" customFormat="1">
      <c r="A64" s="160"/>
      <c r="B64" s="160" t="s">
        <v>324</v>
      </c>
      <c r="C64" s="160"/>
      <c r="D64" s="160">
        <v>3</v>
      </c>
      <c r="E64" s="160"/>
      <c r="F64" s="160"/>
      <c r="G64" s="160"/>
      <c r="H64" s="160"/>
      <c r="I64" s="160"/>
      <c r="M64" s="163"/>
      <c r="N64" s="163"/>
    </row>
    <row r="65" spans="1:14" s="162" customFormat="1">
      <c r="A65" s="160"/>
      <c r="B65" s="160" t="s">
        <v>325</v>
      </c>
      <c r="C65" s="160"/>
      <c r="D65" s="160">
        <f>D63/D64</f>
        <v>66011</v>
      </c>
      <c r="E65" s="160"/>
      <c r="F65" s="160"/>
      <c r="G65" s="160"/>
      <c r="H65" s="160"/>
      <c r="I65" s="160"/>
      <c r="M65" s="163"/>
      <c r="N65" s="163"/>
    </row>
    <row r="66" spans="1:14" s="162" customFormat="1">
      <c r="A66" s="160"/>
      <c r="B66" s="160" t="s">
        <v>326</v>
      </c>
      <c r="C66" s="160"/>
      <c r="D66" s="160">
        <f>D65/12</f>
        <v>5500.916666666667</v>
      </c>
      <c r="E66" s="160"/>
      <c r="F66" s="160"/>
      <c r="G66" s="160"/>
      <c r="H66" s="160"/>
      <c r="I66" s="160"/>
      <c r="M66" s="163"/>
      <c r="N66" s="163"/>
    </row>
    <row r="67" spans="1:14" s="162" customFormat="1">
      <c r="A67" s="160"/>
      <c r="B67" s="160" t="s">
        <v>327</v>
      </c>
      <c r="C67" s="160"/>
      <c r="D67" s="196">
        <v>40878</v>
      </c>
      <c r="E67" s="160"/>
      <c r="F67" s="160"/>
      <c r="G67" s="160"/>
      <c r="H67" s="160"/>
      <c r="I67" s="160"/>
      <c r="M67" s="163"/>
      <c r="N67" s="163"/>
    </row>
    <row r="68" spans="1:14" s="162" customFormat="1">
      <c r="A68" s="160"/>
      <c r="B68" s="160" t="s">
        <v>328</v>
      </c>
      <c r="C68" s="160"/>
      <c r="D68" s="196">
        <v>41973</v>
      </c>
      <c r="E68" s="160"/>
      <c r="F68" s="160" t="s">
        <v>329</v>
      </c>
      <c r="G68" s="160"/>
      <c r="H68" s="160" t="s">
        <v>330</v>
      </c>
      <c r="I68" s="160"/>
      <c r="J68" s="162" t="s">
        <v>294</v>
      </c>
      <c r="M68" s="163"/>
      <c r="N68" s="163"/>
    </row>
    <row r="69" spans="1:14" s="162" customFormat="1">
      <c r="A69" s="160"/>
      <c r="B69" s="160" t="s">
        <v>331</v>
      </c>
      <c r="C69" s="160"/>
      <c r="D69" s="160">
        <f>36-J69</f>
        <v>31</v>
      </c>
      <c r="E69" s="196"/>
      <c r="F69" s="196">
        <v>41518</v>
      </c>
      <c r="G69" s="196"/>
      <c r="H69" s="196">
        <v>41821</v>
      </c>
      <c r="I69" s="160"/>
      <c r="J69" s="197">
        <f>ROUND((D68-H69)/30,0)</f>
        <v>5</v>
      </c>
      <c r="M69" s="163"/>
      <c r="N69" s="163"/>
    </row>
    <row r="70" spans="1:14" s="162" customFormat="1">
      <c r="A70" s="160"/>
      <c r="B70" s="160" t="s">
        <v>332</v>
      </c>
      <c r="C70" s="160"/>
      <c r="D70" s="160">
        <f>D69*D66</f>
        <v>170528.41666666669</v>
      </c>
      <c r="E70" s="160"/>
      <c r="F70" s="160"/>
      <c r="G70" s="160"/>
      <c r="H70" s="160"/>
      <c r="I70" s="160"/>
      <c r="M70" s="163"/>
      <c r="N70" s="163"/>
    </row>
    <row r="71" spans="1:14" s="162" customFormat="1">
      <c r="A71" s="160"/>
      <c r="B71" s="160" t="s">
        <v>333</v>
      </c>
      <c r="C71" s="160"/>
      <c r="D71" s="160">
        <f>D63-D70</f>
        <v>27504.583333333314</v>
      </c>
      <c r="E71" s="160"/>
      <c r="F71" s="160"/>
      <c r="G71" s="160"/>
      <c r="H71" s="160"/>
      <c r="I71" s="160"/>
      <c r="M71" s="163"/>
      <c r="N71" s="163"/>
    </row>
  </sheetData>
  <printOptions horizontalCentered="1"/>
  <pageMargins left="0.5" right="0.5" top="0.5" bottom="0.5" header="0.25" footer="0.25"/>
  <pageSetup scale="61" orientation="portrait" horizontalDpi="4294967292" verticalDpi="4294967292" r:id="rId1"/>
  <headerFooter alignWithMargins="0"/>
</worksheet>
</file>

<file path=xl/worksheets/sheet14.xml><?xml version="1.0" encoding="utf-8"?>
<worksheet xmlns="http://schemas.openxmlformats.org/spreadsheetml/2006/main" xmlns:r="http://schemas.openxmlformats.org/officeDocument/2006/relationships">
  <sheetPr codeName="Sheet13"/>
  <dimension ref="A1:H25"/>
  <sheetViews>
    <sheetView view="pageBreakPreview" zoomScaleNormal="100" zoomScaleSheetLayoutView="100" workbookViewId="0">
      <selection activeCell="E19" sqref="E19"/>
    </sheetView>
  </sheetViews>
  <sheetFormatPr defaultRowHeight="15"/>
  <cols>
    <col min="1" max="1" width="2.7109375" bestFit="1" customWidth="1"/>
    <col min="2" max="3" width="12.7109375" customWidth="1"/>
    <col min="4" max="4" width="23.42578125" customWidth="1"/>
    <col min="5" max="5" width="12.7109375" customWidth="1"/>
  </cols>
  <sheetData>
    <row r="1" spans="1:8" ht="15.75">
      <c r="A1" s="1"/>
      <c r="B1" s="10" t="s">
        <v>37</v>
      </c>
      <c r="C1" s="10"/>
      <c r="D1" s="10"/>
      <c r="E1" s="10"/>
      <c r="F1" s="66" t="s">
        <v>201</v>
      </c>
      <c r="G1" s="1"/>
      <c r="H1" s="1"/>
    </row>
    <row r="2" spans="1:8" ht="15.75">
      <c r="A2" s="1"/>
      <c r="B2" s="10" t="s">
        <v>38</v>
      </c>
      <c r="C2" s="10"/>
      <c r="D2" s="10"/>
      <c r="E2" s="10"/>
      <c r="F2" s="66" t="s">
        <v>342</v>
      </c>
      <c r="G2" s="1"/>
      <c r="H2" s="1"/>
    </row>
    <row r="3" spans="1:8" ht="15.75">
      <c r="A3" s="1"/>
      <c r="B3" s="10" t="s">
        <v>39</v>
      </c>
      <c r="C3" s="10"/>
      <c r="D3" s="10"/>
      <c r="E3" s="10"/>
      <c r="F3" s="10"/>
      <c r="G3" s="1"/>
      <c r="H3" s="1"/>
    </row>
    <row r="4" spans="1:8" ht="15.75">
      <c r="A4" s="1"/>
      <c r="B4" s="10" t="s">
        <v>92</v>
      </c>
      <c r="C4" s="10"/>
      <c r="D4" s="10"/>
      <c r="E4" s="10"/>
      <c r="F4" s="10"/>
      <c r="G4" s="1"/>
      <c r="H4" s="1"/>
    </row>
    <row r="5" spans="1:8" ht="15.75">
      <c r="A5" s="1"/>
      <c r="B5" s="1"/>
      <c r="C5" s="1"/>
      <c r="D5" s="1"/>
      <c r="E5" s="1"/>
      <c r="F5" s="1"/>
      <c r="G5" s="1"/>
      <c r="H5" s="1"/>
    </row>
    <row r="6" spans="1:8" ht="15.75">
      <c r="A6" s="26"/>
      <c r="B6" s="1"/>
      <c r="C6" s="1"/>
      <c r="D6" s="1"/>
      <c r="E6" s="1"/>
      <c r="F6" s="1"/>
      <c r="G6" s="1"/>
      <c r="H6" s="1"/>
    </row>
    <row r="7" spans="1:8" ht="15.75">
      <c r="A7" s="20"/>
      <c r="H7" s="1"/>
    </row>
    <row r="8" spans="1:8" ht="15.75">
      <c r="A8" s="26">
        <v>1</v>
      </c>
      <c r="B8" s="28" t="s">
        <v>93</v>
      </c>
      <c r="C8" s="28"/>
      <c r="D8" s="28"/>
      <c r="E8" s="29">
        <f>+'LY-R1-Rev'!H15</f>
        <v>2182808</v>
      </c>
      <c r="F8" s="30" t="s">
        <v>67</v>
      </c>
      <c r="G8" s="1"/>
      <c r="H8" s="1"/>
    </row>
    <row r="9" spans="1:8" ht="15.75">
      <c r="A9" s="26">
        <v>2</v>
      </c>
      <c r="B9" s="28" t="s">
        <v>94</v>
      </c>
      <c r="C9" s="28"/>
      <c r="D9" s="28"/>
      <c r="E9" s="28">
        <f>+'LY-R1-Rev'!H45+'LY-R1-Rev'!H46+'LY-R1-Rev'!H47+'LY-R1-Rev'!H48+'LY-R1-Rev'!H51+'LY-R1-Rev'!H29+'LY-R1-Rev'!H43</f>
        <v>1841227.3517570719</v>
      </c>
      <c r="F9" s="30" t="s">
        <v>67</v>
      </c>
      <c r="G9" s="1"/>
      <c r="H9" s="1"/>
    </row>
    <row r="10" spans="1:8" ht="15.75">
      <c r="A10" s="26">
        <v>3</v>
      </c>
      <c r="B10" s="28" t="s">
        <v>95</v>
      </c>
      <c r="C10" s="28"/>
      <c r="D10" s="28"/>
      <c r="E10" s="32">
        <f>+'LY-R1-Rev'!H61</f>
        <v>171809</v>
      </c>
      <c r="F10" s="30" t="s">
        <v>67</v>
      </c>
      <c r="G10" s="1"/>
      <c r="H10" s="1"/>
    </row>
    <row r="11" spans="1:8" ht="15.75">
      <c r="A11" s="26">
        <v>4</v>
      </c>
      <c r="B11" s="28" t="s">
        <v>58</v>
      </c>
      <c r="C11" s="28"/>
      <c r="D11" s="28"/>
      <c r="E11" s="29">
        <f>+E8-E9-E10</f>
        <v>169771.64824292809</v>
      </c>
      <c r="F11" s="30"/>
      <c r="G11" s="1"/>
      <c r="H11" s="1"/>
    </row>
    <row r="12" spans="1:8" ht="15.75">
      <c r="A12" s="26"/>
      <c r="B12" s="28"/>
      <c r="C12" s="28"/>
      <c r="D12" s="28"/>
      <c r="E12" s="28"/>
      <c r="F12" s="30"/>
      <c r="G12" s="1"/>
      <c r="H12" s="1"/>
    </row>
    <row r="13" spans="1:8" ht="15.75">
      <c r="A13" s="86">
        <v>5</v>
      </c>
      <c r="B13" s="6" t="s">
        <v>59</v>
      </c>
      <c r="C13" s="6"/>
      <c r="D13" s="6"/>
      <c r="E13" s="7">
        <f>0.06*E11</f>
        <v>10186.298894575684</v>
      </c>
      <c r="F13" s="17" t="s">
        <v>70</v>
      </c>
      <c r="G13" s="1"/>
      <c r="H13" s="1"/>
    </row>
    <row r="14" spans="1:8" ht="15.75">
      <c r="A14" s="26"/>
      <c r="B14" s="28"/>
      <c r="C14" s="28"/>
      <c r="D14" s="28"/>
      <c r="E14" s="28"/>
      <c r="F14" s="30"/>
      <c r="G14" s="1"/>
      <c r="H14" s="1"/>
    </row>
    <row r="15" spans="1:8" ht="15.75">
      <c r="A15" s="26">
        <v>6</v>
      </c>
      <c r="B15" s="28" t="s">
        <v>60</v>
      </c>
      <c r="C15" s="28"/>
      <c r="D15" s="28"/>
      <c r="E15" s="29">
        <f>+E11-E13</f>
        <v>159585.34934835241</v>
      </c>
      <c r="F15" s="30"/>
      <c r="G15" s="1"/>
      <c r="H15" s="1"/>
    </row>
    <row r="16" spans="1:8" ht="15.75">
      <c r="A16" s="26"/>
      <c r="B16" s="28"/>
      <c r="C16" s="28"/>
      <c r="D16" s="28"/>
      <c r="E16" s="28"/>
      <c r="F16" s="30"/>
      <c r="G16" s="1"/>
      <c r="H16" s="1"/>
    </row>
    <row r="17" spans="1:8" ht="15.75">
      <c r="A17" s="26">
        <v>7</v>
      </c>
      <c r="B17" s="28" t="s">
        <v>61</v>
      </c>
      <c r="C17" s="28"/>
      <c r="D17" s="28"/>
      <c r="E17" s="32">
        <f>0.34*E15</f>
        <v>54259.018778439822</v>
      </c>
      <c r="F17" s="30" t="s">
        <v>70</v>
      </c>
      <c r="G17" s="1"/>
      <c r="H17" s="1"/>
    </row>
    <row r="18" spans="1:8" ht="15.75">
      <c r="A18" s="26"/>
      <c r="B18" s="28"/>
      <c r="C18" s="28"/>
      <c r="D18" s="28"/>
      <c r="E18" s="28"/>
      <c r="F18" s="28"/>
      <c r="G18" s="1"/>
      <c r="H18" s="1"/>
    </row>
    <row r="19" spans="1:8" ht="15.75">
      <c r="A19" s="26">
        <v>8</v>
      </c>
      <c r="B19" s="28" t="s">
        <v>62</v>
      </c>
      <c r="C19" s="28"/>
      <c r="D19" s="28"/>
      <c r="E19" s="44">
        <f>+E13+E17</f>
        <v>64445.31767301551</v>
      </c>
      <c r="F19" s="28"/>
      <c r="G19" s="1"/>
      <c r="H19" s="1"/>
    </row>
    <row r="20" spans="1:8" ht="15.75">
      <c r="A20" s="26"/>
      <c r="B20" s="28"/>
      <c r="C20" s="28"/>
      <c r="D20" s="28"/>
      <c r="E20" s="28"/>
      <c r="F20" s="28"/>
      <c r="G20" s="1"/>
      <c r="H20" s="1"/>
    </row>
    <row r="21" spans="1:8" ht="15.75">
      <c r="A21" s="26"/>
      <c r="B21" s="28"/>
      <c r="C21" s="28"/>
      <c r="D21" s="28"/>
      <c r="E21" s="28"/>
      <c r="F21" s="28"/>
      <c r="G21" s="1"/>
      <c r="H21" s="1"/>
    </row>
    <row r="22" spans="1:8" ht="15.75">
      <c r="A22" s="26"/>
      <c r="B22" s="28"/>
      <c r="C22" s="28"/>
      <c r="D22" s="28"/>
      <c r="E22" s="28"/>
      <c r="F22" s="28"/>
      <c r="G22" s="1"/>
      <c r="H22" s="1"/>
    </row>
    <row r="23" spans="1:8" ht="15.75">
      <c r="A23" s="26"/>
      <c r="B23" s="28" t="s">
        <v>69</v>
      </c>
      <c r="C23" s="28"/>
      <c r="D23" s="28"/>
      <c r="E23" s="28"/>
      <c r="F23" s="28"/>
      <c r="G23" s="1"/>
      <c r="H23" s="1"/>
    </row>
    <row r="24" spans="1:8" ht="15.75">
      <c r="A24" s="28"/>
      <c r="B24" s="28" t="s">
        <v>343</v>
      </c>
      <c r="C24" s="28"/>
      <c r="D24" s="28"/>
      <c r="E24" s="28"/>
      <c r="F24" s="28"/>
      <c r="G24" s="1"/>
      <c r="H24" s="1"/>
    </row>
    <row r="25" spans="1:8" ht="15.75">
      <c r="A25" s="28"/>
      <c r="B25" s="28" t="s">
        <v>96</v>
      </c>
      <c r="C25" s="28"/>
      <c r="D25" s="28"/>
      <c r="E25" s="28"/>
      <c r="F25" s="28"/>
      <c r="G25" s="1"/>
      <c r="H25" s="1"/>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sheetPr codeName="Sheet5">
    <tabColor rgb="FFFF0000"/>
  </sheetPr>
  <dimension ref="A1:F28"/>
  <sheetViews>
    <sheetView view="pageBreakPreview" zoomScaleNormal="100" zoomScaleSheetLayoutView="100" workbookViewId="0">
      <selection activeCell="E24" sqref="E24"/>
    </sheetView>
  </sheetViews>
  <sheetFormatPr defaultRowHeight="15"/>
  <cols>
    <col min="1" max="1" width="2.7109375" bestFit="1" customWidth="1"/>
    <col min="2" max="2" width="12.7109375" customWidth="1"/>
    <col min="3" max="3" width="30.7109375" customWidth="1"/>
    <col min="4" max="5" width="12.7109375" customWidth="1"/>
  </cols>
  <sheetData>
    <row r="1" spans="1:6" ht="15.75">
      <c r="A1" s="1"/>
      <c r="B1" s="10" t="s">
        <v>37</v>
      </c>
      <c r="C1" s="1"/>
      <c r="D1" s="1"/>
      <c r="E1" s="1"/>
      <c r="F1" s="1"/>
    </row>
    <row r="2" spans="1:6" ht="15.75">
      <c r="A2" s="1"/>
      <c r="B2" s="10" t="s">
        <v>38</v>
      </c>
      <c r="C2" s="1"/>
      <c r="D2" s="1"/>
      <c r="E2" s="1"/>
      <c r="F2" s="1"/>
    </row>
    <row r="3" spans="1:6" ht="15.75">
      <c r="A3" s="1"/>
      <c r="B3" s="10" t="s">
        <v>39</v>
      </c>
      <c r="C3" s="1"/>
      <c r="D3" s="1"/>
      <c r="E3" s="1"/>
      <c r="F3" s="1"/>
    </row>
    <row r="4" spans="1:6" ht="15.75">
      <c r="A4" s="1"/>
      <c r="B4" s="10" t="s">
        <v>122</v>
      </c>
      <c r="C4" s="1"/>
      <c r="D4" s="1"/>
      <c r="E4" s="1"/>
      <c r="F4" s="1"/>
    </row>
    <row r="5" spans="1:6" ht="15.75">
      <c r="A5" s="1"/>
      <c r="C5" s="1"/>
      <c r="D5" s="1"/>
      <c r="E5" s="1"/>
      <c r="F5" s="1"/>
    </row>
    <row r="6" spans="1:6" ht="15.75">
      <c r="A6" s="1"/>
      <c r="C6" s="87" t="s">
        <v>210</v>
      </c>
      <c r="D6" s="1"/>
      <c r="E6" s="1"/>
      <c r="F6" s="1"/>
    </row>
    <row r="7" spans="1:6" ht="15.75">
      <c r="A7" s="1"/>
      <c r="B7" s="1"/>
      <c r="C7" s="1"/>
      <c r="D7" s="1"/>
      <c r="E7" s="27"/>
      <c r="F7" s="1"/>
    </row>
    <row r="8" spans="1:6" ht="15.75">
      <c r="A8" s="1"/>
      <c r="B8" s="1"/>
      <c r="C8" s="1"/>
      <c r="D8" s="25"/>
      <c r="E8" s="27"/>
      <c r="F8" s="1"/>
    </row>
    <row r="9" spans="1:6" ht="15.75">
      <c r="A9" s="1"/>
      <c r="B9" s="1"/>
      <c r="C9" s="1"/>
      <c r="D9" s="1"/>
      <c r="E9" s="1"/>
      <c r="F9" s="1"/>
    </row>
    <row r="10" spans="1:6" ht="15.75">
      <c r="A10" s="1"/>
      <c r="B10" s="1"/>
      <c r="C10" s="1"/>
      <c r="D10" s="1"/>
      <c r="E10" s="1"/>
      <c r="F10" s="1"/>
    </row>
    <row r="11" spans="1:6" ht="15.75">
      <c r="A11" s="37">
        <v>1</v>
      </c>
      <c r="B11" s="38" t="s">
        <v>164</v>
      </c>
      <c r="C11" s="30"/>
      <c r="D11" s="39">
        <v>132717</v>
      </c>
      <c r="E11" s="30" t="s">
        <v>67</v>
      </c>
      <c r="F11" s="1"/>
    </row>
    <row r="12" spans="1:6" ht="15.75">
      <c r="A12" s="37">
        <v>2</v>
      </c>
      <c r="B12" s="38" t="s">
        <v>165</v>
      </c>
      <c r="C12" s="30"/>
      <c r="D12" s="109">
        <v>1272</v>
      </c>
      <c r="E12" s="30" t="s">
        <v>67</v>
      </c>
      <c r="F12" s="1"/>
    </row>
    <row r="13" spans="1:6" s="90" customFormat="1" ht="15.75">
      <c r="A13" s="37">
        <v>3</v>
      </c>
      <c r="B13" s="38" t="s">
        <v>207</v>
      </c>
      <c r="C13" s="30"/>
      <c r="D13" s="109">
        <v>29879</v>
      </c>
      <c r="E13" s="30" t="s">
        <v>67</v>
      </c>
      <c r="F13" s="87"/>
    </row>
    <row r="14" spans="1:6" ht="15.75">
      <c r="A14" s="37"/>
      <c r="B14" s="38"/>
      <c r="C14" s="30"/>
      <c r="D14" s="41"/>
      <c r="E14" s="30"/>
      <c r="F14" s="1"/>
    </row>
    <row r="15" spans="1:6" ht="15.75">
      <c r="A15" s="21">
        <v>4</v>
      </c>
      <c r="B15" s="38" t="s">
        <v>208</v>
      </c>
      <c r="C15" s="30"/>
      <c r="D15" s="39">
        <f>SUM(D11:D14)</f>
        <v>163868</v>
      </c>
      <c r="E15" s="30"/>
      <c r="F15" s="1"/>
    </row>
    <row r="16" spans="1:6" ht="15.75">
      <c r="A16" s="37"/>
      <c r="B16" s="38"/>
      <c r="C16" s="30"/>
      <c r="D16" s="41"/>
      <c r="E16" s="30"/>
      <c r="F16" s="1"/>
    </row>
    <row r="17" spans="1:6" ht="18">
      <c r="A17" s="37">
        <v>5</v>
      </c>
      <c r="B17" s="19" t="s">
        <v>120</v>
      </c>
      <c r="C17" s="2"/>
      <c r="D17" s="84">
        <f>+D15-(D15)</f>
        <v>0</v>
      </c>
      <c r="E17" s="17" t="s">
        <v>70</v>
      </c>
      <c r="F17" s="1"/>
    </row>
    <row r="18" spans="1:6" ht="15.75">
      <c r="A18" s="37"/>
      <c r="B18" s="38"/>
      <c r="C18" s="28"/>
      <c r="D18" s="41"/>
      <c r="E18" s="30"/>
      <c r="F18" s="1"/>
    </row>
    <row r="19" spans="1:6" ht="15.75">
      <c r="A19" s="37"/>
      <c r="B19" s="38"/>
      <c r="C19" s="28"/>
      <c r="D19" s="43"/>
      <c r="E19" s="30"/>
      <c r="F19" s="1"/>
    </row>
    <row r="20" spans="1:6" ht="15.75">
      <c r="A20" s="37"/>
      <c r="B20" s="38"/>
      <c r="C20" s="28"/>
      <c r="D20" s="41"/>
      <c r="E20" s="42"/>
      <c r="F20" s="1"/>
    </row>
    <row r="21" spans="1:6" ht="15.75">
      <c r="A21" s="37"/>
      <c r="B21" s="38"/>
      <c r="C21" s="28"/>
      <c r="D21" s="43"/>
      <c r="E21" s="28"/>
      <c r="F21" s="1"/>
    </row>
    <row r="22" spans="1:6" ht="15.75">
      <c r="A22" s="28"/>
      <c r="B22" s="38"/>
      <c r="C22" s="28"/>
      <c r="D22" s="41"/>
      <c r="E22" s="28"/>
      <c r="F22" s="1"/>
    </row>
    <row r="23" spans="1:6" ht="15.75">
      <c r="A23" s="28"/>
      <c r="B23" s="28"/>
      <c r="C23" s="28"/>
      <c r="D23" s="28"/>
      <c r="E23" s="28"/>
      <c r="F23" s="1"/>
    </row>
    <row r="24" spans="1:6" ht="15.75">
      <c r="A24" s="28"/>
      <c r="B24" s="28" t="s">
        <v>69</v>
      </c>
      <c r="C24" s="28"/>
      <c r="D24" s="28"/>
      <c r="E24" s="28"/>
      <c r="F24" s="1"/>
    </row>
    <row r="25" spans="1:6" ht="15.75">
      <c r="A25" s="28"/>
      <c r="B25" s="28" t="s">
        <v>121</v>
      </c>
      <c r="C25" s="28"/>
      <c r="D25" s="28"/>
      <c r="E25" s="28"/>
      <c r="F25" s="1"/>
    </row>
    <row r="26" spans="1:6" ht="15.75">
      <c r="A26" s="28"/>
      <c r="B26" s="28" t="s">
        <v>209</v>
      </c>
      <c r="C26" s="28"/>
      <c r="D26" s="28"/>
      <c r="E26" s="28"/>
      <c r="F26" s="1"/>
    </row>
    <row r="27" spans="1:6" ht="15.75">
      <c r="A27" s="28"/>
      <c r="B27" s="28"/>
      <c r="C27" s="28"/>
      <c r="D27" s="28"/>
      <c r="E27" s="28"/>
      <c r="F27" s="1"/>
    </row>
    <row r="28" spans="1:6" ht="15.75">
      <c r="A28" s="1"/>
      <c r="B28" s="1"/>
      <c r="C28" s="1"/>
      <c r="D28" s="1"/>
      <c r="E28" s="1"/>
      <c r="F28" s="1"/>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sheetPr codeName="Sheet8">
    <tabColor rgb="FFFF0000"/>
  </sheetPr>
  <dimension ref="AT1:BB39"/>
  <sheetViews>
    <sheetView topLeftCell="AT1" workbookViewId="0">
      <selection activeCell="J33" sqref="J33"/>
    </sheetView>
  </sheetViews>
  <sheetFormatPr defaultRowHeight="15"/>
  <cols>
    <col min="50" max="50" width="22.7109375" customWidth="1"/>
    <col min="51" max="51" width="12.7109375" customWidth="1"/>
  </cols>
  <sheetData>
    <row r="1" spans="46:54" ht="15.75">
      <c r="AT1" s="1"/>
      <c r="AU1" s="1"/>
      <c r="AV1" s="1"/>
      <c r="AW1" s="1"/>
      <c r="AX1" s="1"/>
      <c r="AY1" s="1" t="s">
        <v>169</v>
      </c>
      <c r="AZ1" s="1"/>
      <c r="BA1" s="1"/>
      <c r="BB1" s="1"/>
    </row>
    <row r="2" spans="46:54" ht="15.75">
      <c r="AT2" s="1"/>
      <c r="AU2" s="1"/>
      <c r="AV2" s="1"/>
      <c r="AW2" s="1"/>
      <c r="AX2" s="1"/>
      <c r="AY2" s="1" t="s">
        <v>126</v>
      </c>
      <c r="AZ2" s="1"/>
      <c r="BA2" s="1"/>
      <c r="BB2" s="1"/>
    </row>
    <row r="3" spans="46:54" ht="15.75">
      <c r="AT3" s="1"/>
      <c r="AU3" s="10" t="s">
        <v>37</v>
      </c>
      <c r="AV3" s="1"/>
      <c r="AW3" s="1"/>
      <c r="AX3" s="1"/>
      <c r="AY3" s="1"/>
      <c r="AZ3" s="1"/>
      <c r="BA3" s="1"/>
      <c r="BB3" s="1"/>
    </row>
    <row r="4" spans="46:54" ht="15.75">
      <c r="AT4" s="1"/>
      <c r="AU4" s="10" t="s">
        <v>38</v>
      </c>
      <c r="AV4" s="1"/>
      <c r="AW4" s="1"/>
      <c r="AX4" s="1"/>
      <c r="AY4" s="1"/>
      <c r="AZ4" s="1"/>
      <c r="BA4" s="1"/>
      <c r="BB4" s="1"/>
    </row>
    <row r="5" spans="46:54" ht="15.75">
      <c r="AT5" s="1"/>
      <c r="AU5" s="10" t="s">
        <v>39</v>
      </c>
      <c r="AV5" s="1"/>
      <c r="AW5" s="1"/>
      <c r="AX5" s="1"/>
      <c r="AY5" s="1"/>
      <c r="AZ5" s="1"/>
      <c r="BA5" s="1"/>
      <c r="BB5" s="1"/>
    </row>
    <row r="6" spans="46:54" ht="15.75">
      <c r="AT6" s="1"/>
      <c r="AU6" s="10" t="s">
        <v>108</v>
      </c>
      <c r="AV6" s="1"/>
      <c r="AW6" s="1"/>
      <c r="AX6" s="1"/>
      <c r="AY6" s="1"/>
      <c r="AZ6" s="1"/>
      <c r="BA6" s="1"/>
      <c r="BB6" s="1"/>
    </row>
    <row r="7" spans="46:54" ht="15.75">
      <c r="AT7" s="1"/>
      <c r="AU7" s="1"/>
      <c r="AV7" s="1"/>
      <c r="AW7" s="1"/>
      <c r="AX7" s="1"/>
      <c r="AY7" s="1"/>
      <c r="AZ7" s="1"/>
      <c r="BA7" s="1"/>
      <c r="BB7" s="1"/>
    </row>
    <row r="8" spans="46:54" ht="15.75">
      <c r="AT8" s="26"/>
      <c r="AU8" s="46" t="s">
        <v>110</v>
      </c>
      <c r="AV8" s="47"/>
      <c r="AW8" s="47"/>
      <c r="AX8" s="1"/>
      <c r="AY8" s="4" t="s">
        <v>67</v>
      </c>
      <c r="AZ8" s="1"/>
      <c r="BA8" s="1"/>
      <c r="BB8" s="1"/>
    </row>
    <row r="9" spans="46:54" ht="15.75">
      <c r="AT9" s="26">
        <v>1</v>
      </c>
      <c r="AU9" s="48">
        <v>5810</v>
      </c>
      <c r="AV9" s="49" t="s">
        <v>149</v>
      </c>
      <c r="AW9" s="49"/>
      <c r="AX9" s="1"/>
      <c r="AY9" s="49">
        <v>5374.7</v>
      </c>
      <c r="AZ9" s="1"/>
      <c r="BA9" s="1"/>
      <c r="BB9" s="1"/>
    </row>
    <row r="10" spans="46:54" ht="15.75">
      <c r="AT10" s="26">
        <v>2</v>
      </c>
      <c r="AU10" s="46">
        <v>5815</v>
      </c>
      <c r="AV10" s="49" t="s">
        <v>150</v>
      </c>
      <c r="AW10" s="50"/>
      <c r="AX10" s="1"/>
      <c r="AY10" s="34">
        <v>3.22</v>
      </c>
      <c r="AZ10" s="1"/>
      <c r="BA10" s="1"/>
      <c r="BB10" s="1"/>
    </row>
    <row r="11" spans="46:54" ht="15.75">
      <c r="AT11" s="56">
        <v>3</v>
      </c>
      <c r="AU11" s="48">
        <v>5825</v>
      </c>
      <c r="AV11" s="49" t="s">
        <v>151</v>
      </c>
      <c r="AW11" s="49"/>
      <c r="AX11" s="1"/>
      <c r="AY11" s="34">
        <v>1208.8900000000001</v>
      </c>
      <c r="AZ11" s="1"/>
      <c r="BA11" s="1"/>
      <c r="BB11" s="1"/>
    </row>
    <row r="12" spans="46:54" ht="15.75">
      <c r="AT12" s="26">
        <v>4</v>
      </c>
      <c r="AU12" s="48">
        <v>5870</v>
      </c>
      <c r="AV12" s="29" t="s">
        <v>152</v>
      </c>
      <c r="AW12" s="34"/>
      <c r="AX12" s="1"/>
      <c r="AY12" s="34">
        <v>157.03</v>
      </c>
      <c r="AZ12" s="1"/>
      <c r="BA12" s="1"/>
      <c r="BB12" s="1"/>
    </row>
    <row r="13" spans="46:54" ht="15.75">
      <c r="AT13" s="56">
        <v>5</v>
      </c>
      <c r="AU13" s="46">
        <v>5890</v>
      </c>
      <c r="AV13" s="29" t="s">
        <v>153</v>
      </c>
      <c r="AW13" s="47"/>
      <c r="AX13" s="1"/>
      <c r="AY13" s="34">
        <v>134.04</v>
      </c>
      <c r="AZ13" s="1"/>
      <c r="BA13" s="1"/>
      <c r="BB13" s="1"/>
    </row>
    <row r="14" spans="46:54" ht="15.75">
      <c r="AT14" s="26">
        <v>6</v>
      </c>
      <c r="AU14" s="48">
        <v>6015</v>
      </c>
      <c r="AV14" s="49" t="s">
        <v>154</v>
      </c>
      <c r="AW14" s="29"/>
      <c r="AX14" s="1"/>
      <c r="AY14" s="34">
        <v>941.54</v>
      </c>
      <c r="AZ14" s="1"/>
      <c r="BA14" s="1"/>
      <c r="BB14" s="1"/>
    </row>
    <row r="15" spans="46:54" ht="15.75">
      <c r="AT15" s="56">
        <v>7</v>
      </c>
      <c r="AU15" s="46">
        <v>6045</v>
      </c>
      <c r="AV15" s="49" t="s">
        <v>155</v>
      </c>
      <c r="AW15" s="47"/>
      <c r="AX15" s="1"/>
      <c r="AY15" s="34">
        <v>1452.58</v>
      </c>
      <c r="AZ15" s="1"/>
      <c r="BA15" s="1"/>
      <c r="BB15" s="1"/>
    </row>
    <row r="16" spans="46:54" ht="15.75">
      <c r="AT16" s="26">
        <v>8</v>
      </c>
      <c r="AU16" s="48">
        <v>6185</v>
      </c>
      <c r="AV16" s="49" t="s">
        <v>156</v>
      </c>
      <c r="AW16" s="49"/>
      <c r="AX16" s="1"/>
      <c r="AY16" s="34">
        <v>5379.62</v>
      </c>
      <c r="AZ16" s="1"/>
      <c r="BA16" s="1"/>
      <c r="BB16" s="1"/>
    </row>
    <row r="17" spans="46:54" ht="15.75">
      <c r="AT17" s="56">
        <v>9</v>
      </c>
      <c r="AU17" s="46">
        <v>6190</v>
      </c>
      <c r="AV17" s="49" t="s">
        <v>158</v>
      </c>
      <c r="AW17" s="47"/>
      <c r="AX17" s="1"/>
      <c r="AY17" s="34">
        <v>1417.01</v>
      </c>
      <c r="AZ17" s="1"/>
      <c r="BA17" s="1"/>
      <c r="BB17" s="1"/>
    </row>
    <row r="18" spans="46:54" ht="15.75">
      <c r="AT18" s="26">
        <v>10</v>
      </c>
      <c r="AU18" s="48">
        <v>6195</v>
      </c>
      <c r="AV18" s="49" t="s">
        <v>157</v>
      </c>
      <c r="AW18" s="49"/>
      <c r="AX18" s="1"/>
      <c r="AY18" s="34">
        <v>1361.85</v>
      </c>
      <c r="AZ18" s="1"/>
      <c r="BA18" s="1"/>
      <c r="BB18" s="1"/>
    </row>
    <row r="19" spans="46:54" ht="15.75">
      <c r="AT19" s="26">
        <v>11</v>
      </c>
      <c r="AU19" s="48">
        <v>6200</v>
      </c>
      <c r="AV19" s="49" t="s">
        <v>159</v>
      </c>
      <c r="AW19" s="52"/>
      <c r="AX19" s="1"/>
      <c r="AY19" s="34">
        <v>3749.22</v>
      </c>
      <c r="AZ19" s="1"/>
      <c r="BA19" s="1"/>
      <c r="BB19" s="1"/>
    </row>
    <row r="20" spans="46:54" ht="15.75">
      <c r="AT20" s="56">
        <v>12</v>
      </c>
      <c r="AU20" s="48">
        <v>6205</v>
      </c>
      <c r="AV20" s="49" t="s">
        <v>160</v>
      </c>
      <c r="AW20" s="1"/>
      <c r="AX20" s="1"/>
      <c r="AY20" s="34">
        <v>558.39</v>
      </c>
      <c r="AZ20" s="1"/>
      <c r="BA20" s="1"/>
      <c r="BB20" s="1"/>
    </row>
    <row r="21" spans="46:54" ht="15.75">
      <c r="AT21" s="26">
        <v>13</v>
      </c>
      <c r="AU21" s="48">
        <v>6207</v>
      </c>
      <c r="AV21" s="49" t="s">
        <v>161</v>
      </c>
      <c r="AW21" s="1"/>
      <c r="AX21" s="1"/>
      <c r="AY21" s="53">
        <v>169.27</v>
      </c>
      <c r="AZ21" s="1"/>
      <c r="BA21" s="1"/>
      <c r="BB21" s="1"/>
    </row>
    <row r="22" spans="46:54" ht="15.75">
      <c r="AT22" s="56"/>
      <c r="AU22" s="1"/>
      <c r="AV22" s="1"/>
      <c r="AW22" s="1"/>
      <c r="AX22" s="1"/>
      <c r="AY22" s="34"/>
      <c r="AZ22" s="1"/>
      <c r="BA22" s="1"/>
      <c r="BB22" s="1"/>
    </row>
    <row r="23" spans="46:54" ht="15.75">
      <c r="AT23" s="26">
        <v>14</v>
      </c>
      <c r="AU23" s="49" t="s">
        <v>111</v>
      </c>
      <c r="AW23" s="1"/>
      <c r="AX23" s="1"/>
      <c r="AY23" s="49">
        <f>SUM(AY9:AY21)</f>
        <v>21907.360000000001</v>
      </c>
      <c r="AZ23" s="1"/>
      <c r="BA23" s="1"/>
      <c r="BB23" s="1"/>
    </row>
    <row r="24" spans="46:54" ht="15.75">
      <c r="AT24" s="56"/>
      <c r="AU24" s="1"/>
      <c r="AW24" s="1"/>
      <c r="AX24" s="1"/>
      <c r="AY24" s="1"/>
      <c r="AZ24" s="1"/>
      <c r="BA24" s="1"/>
      <c r="BB24" s="1"/>
    </row>
    <row r="25" spans="46:54" ht="15.75">
      <c r="AT25" s="26">
        <v>15</v>
      </c>
      <c r="AU25" s="49" t="s">
        <v>162</v>
      </c>
      <c r="AW25" s="1"/>
      <c r="AX25" s="1"/>
      <c r="AY25" s="47">
        <f>134652+10740+21739</f>
        <v>167131</v>
      </c>
      <c r="AZ25" s="4" t="s">
        <v>70</v>
      </c>
      <c r="BA25" s="1"/>
      <c r="BB25" s="1"/>
    </row>
    <row r="26" spans="46:54" ht="15.75">
      <c r="AT26" s="26"/>
      <c r="AU26" s="1"/>
      <c r="AV26" s="1"/>
      <c r="AW26" s="1"/>
      <c r="AX26" s="1"/>
      <c r="AY26" s="54"/>
      <c r="AZ26" s="4"/>
      <c r="BA26" s="1"/>
      <c r="BB26" s="1"/>
    </row>
    <row r="27" spans="46:54" ht="15.75">
      <c r="AT27" s="26">
        <v>16</v>
      </c>
      <c r="AU27" t="s">
        <v>163</v>
      </c>
      <c r="AY27" s="85">
        <v>-29879</v>
      </c>
      <c r="AZ27" s="4" t="s">
        <v>80</v>
      </c>
      <c r="BA27" s="1"/>
      <c r="BB27" s="1"/>
    </row>
    <row r="28" spans="46:54" ht="15.75">
      <c r="AT28" s="26"/>
      <c r="AZ28" s="1"/>
      <c r="BA28" s="1"/>
      <c r="BB28" s="1"/>
    </row>
    <row r="29" spans="46:54" ht="15.75">
      <c r="AT29" s="26">
        <v>17</v>
      </c>
      <c r="AU29" s="1" t="s">
        <v>113</v>
      </c>
      <c r="AV29" s="1"/>
      <c r="AW29" s="1"/>
      <c r="AX29" s="1"/>
      <c r="AY29" s="55">
        <f>SUM(AY23:AY27)</f>
        <v>159159.35999999999</v>
      </c>
      <c r="AZ29" s="1"/>
      <c r="BA29" s="1"/>
      <c r="BB29" s="1"/>
    </row>
    <row r="30" spans="46:54" ht="15.75">
      <c r="AZ30" s="1"/>
      <c r="BA30" s="1"/>
      <c r="BB30" s="1"/>
    </row>
    <row r="31" spans="46:54" ht="15.75">
      <c r="AT31" s="1"/>
      <c r="AU31" s="1"/>
      <c r="AV31" s="1"/>
      <c r="AW31" s="1"/>
      <c r="AX31" s="1"/>
      <c r="AY31" s="1"/>
      <c r="AZ31" s="1"/>
      <c r="BA31" s="1"/>
      <c r="BB31" s="1"/>
    </row>
    <row r="32" spans="46:54" ht="15.75">
      <c r="AT32" s="1"/>
      <c r="AU32" s="1"/>
      <c r="AV32" s="1"/>
      <c r="AW32" s="1"/>
      <c r="AX32" s="1"/>
      <c r="AY32" s="1"/>
      <c r="AZ32" s="1"/>
      <c r="BA32" s="1"/>
      <c r="BB32" s="1"/>
    </row>
    <row r="33" spans="46:54" ht="15.75">
      <c r="AT33" s="1"/>
      <c r="AU33" s="1"/>
      <c r="AV33" s="1"/>
      <c r="AW33" s="1"/>
      <c r="AX33" s="1"/>
      <c r="AY33" s="1"/>
      <c r="AZ33" s="1"/>
      <c r="BA33" s="1"/>
      <c r="BB33" s="1"/>
    </row>
    <row r="34" spans="46:54" ht="15.75">
      <c r="AT34" s="1"/>
      <c r="AU34" s="1" t="s">
        <v>69</v>
      </c>
      <c r="AV34" s="1"/>
      <c r="AW34" s="1"/>
      <c r="AY34" s="1"/>
      <c r="AZ34" s="1"/>
      <c r="BA34" s="1"/>
      <c r="BB34" s="1"/>
    </row>
    <row r="35" spans="46:54" ht="15.75">
      <c r="AT35" s="1"/>
      <c r="AU35" s="1" t="s">
        <v>112</v>
      </c>
      <c r="AV35" s="1"/>
      <c r="AW35" s="1"/>
      <c r="AY35" s="1"/>
      <c r="AZ35" s="1"/>
      <c r="BA35" s="1"/>
      <c r="BB35" s="1"/>
    </row>
    <row r="36" spans="46:54" ht="15.75">
      <c r="AT36" s="1"/>
      <c r="AU36" s="1" t="s">
        <v>114</v>
      </c>
      <c r="AV36" s="1"/>
      <c r="AW36" s="1"/>
      <c r="AY36" s="1"/>
      <c r="AZ36" s="1"/>
      <c r="BA36" s="1"/>
      <c r="BB36" s="1"/>
    </row>
    <row r="37" spans="46:54" ht="15.75">
      <c r="AT37" s="1"/>
      <c r="AU37" s="1" t="s">
        <v>115</v>
      </c>
      <c r="AV37" s="1"/>
      <c r="AW37" s="1"/>
      <c r="AY37" s="1"/>
      <c r="AZ37" s="1"/>
      <c r="BA37" s="1"/>
      <c r="BB37" s="1"/>
    </row>
    <row r="38" spans="46:54" ht="15.75">
      <c r="AT38" s="1"/>
      <c r="AU38" s="1" t="s">
        <v>148</v>
      </c>
      <c r="AV38" s="1"/>
      <c r="AW38" s="1"/>
      <c r="AY38" s="1"/>
      <c r="AZ38" s="1"/>
      <c r="BA38" s="1"/>
      <c r="BB38" s="1"/>
    </row>
    <row r="39" spans="46:54" ht="15.75">
      <c r="AT39" s="1"/>
      <c r="AU39" s="1"/>
      <c r="AV39" s="1"/>
      <c r="AW39" s="1"/>
      <c r="AY39" s="1"/>
      <c r="AZ39" s="1"/>
      <c r="BA39" s="1"/>
      <c r="BB39" s="1"/>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sheetPr codeName="Sheet9">
    <tabColor rgb="FFFF0000"/>
  </sheetPr>
  <dimension ref="A1:I22"/>
  <sheetViews>
    <sheetView workbookViewId="0">
      <selection activeCell="J33" sqref="J33"/>
    </sheetView>
  </sheetViews>
  <sheetFormatPr defaultRowHeight="15"/>
  <sheetData>
    <row r="1" spans="1:9" ht="15.75">
      <c r="A1" s="1"/>
      <c r="B1" s="1"/>
      <c r="C1" s="1"/>
      <c r="D1" s="1"/>
      <c r="E1" s="1"/>
      <c r="F1" s="1" t="s">
        <v>169</v>
      </c>
      <c r="G1" s="1"/>
      <c r="H1" s="1"/>
      <c r="I1" s="1"/>
    </row>
    <row r="2" spans="1:9" ht="15.75">
      <c r="A2" s="1"/>
      <c r="B2" s="1"/>
      <c r="C2" s="1"/>
      <c r="D2" s="1"/>
      <c r="E2" s="1"/>
      <c r="F2" s="1" t="s">
        <v>123</v>
      </c>
      <c r="G2" s="1"/>
      <c r="H2" s="1"/>
      <c r="I2" s="1"/>
    </row>
    <row r="3" spans="1:9" ht="15.75">
      <c r="A3" s="1"/>
      <c r="B3" s="1"/>
      <c r="C3" s="1"/>
      <c r="D3" s="1"/>
      <c r="E3" s="1"/>
      <c r="F3" s="1"/>
      <c r="G3" s="1"/>
      <c r="H3" s="1"/>
      <c r="I3" s="1"/>
    </row>
    <row r="4" spans="1:9" ht="15.75">
      <c r="A4" s="1"/>
      <c r="B4" s="10" t="s">
        <v>37</v>
      </c>
      <c r="C4" s="1"/>
      <c r="D4" s="1"/>
      <c r="E4" s="1"/>
      <c r="F4" s="1"/>
      <c r="G4" s="1"/>
      <c r="H4" s="1"/>
      <c r="I4" s="1"/>
    </row>
    <row r="5" spans="1:9" ht="15.75">
      <c r="A5" s="1"/>
      <c r="B5" s="10" t="s">
        <v>38</v>
      </c>
      <c r="C5" s="1"/>
      <c r="D5" s="1"/>
      <c r="E5" s="1"/>
      <c r="F5" s="1"/>
      <c r="G5" s="1"/>
      <c r="H5" s="1"/>
      <c r="I5" s="1"/>
    </row>
    <row r="6" spans="1:9" ht="15.75">
      <c r="A6" s="1"/>
      <c r="B6" s="10" t="s">
        <v>39</v>
      </c>
      <c r="C6" s="1"/>
      <c r="D6" s="1"/>
      <c r="E6" s="1"/>
      <c r="F6" s="1"/>
      <c r="G6" s="1"/>
      <c r="H6" s="1"/>
      <c r="I6" s="1"/>
    </row>
    <row r="7" spans="1:9" ht="15.75">
      <c r="A7" s="1"/>
      <c r="B7" s="10" t="s">
        <v>116</v>
      </c>
      <c r="C7" s="1"/>
      <c r="D7" s="1"/>
      <c r="E7" s="1"/>
      <c r="F7" s="1"/>
      <c r="G7" s="1"/>
      <c r="H7" s="1"/>
      <c r="I7" s="1"/>
    </row>
    <row r="8" spans="1:9" ht="15.75">
      <c r="A8" s="1"/>
      <c r="B8" s="1"/>
      <c r="C8" s="1"/>
      <c r="D8" s="1"/>
      <c r="E8" s="1"/>
      <c r="F8" s="1"/>
      <c r="G8" s="4"/>
      <c r="H8" s="1"/>
      <c r="I8" s="1"/>
    </row>
    <row r="9" spans="1:9" ht="15.75">
      <c r="A9" s="1"/>
      <c r="B9" s="1"/>
      <c r="C9" s="1"/>
      <c r="D9" s="1"/>
      <c r="E9" s="1"/>
      <c r="F9" s="1"/>
      <c r="G9" s="1"/>
      <c r="H9" s="1"/>
      <c r="I9" s="1"/>
    </row>
    <row r="10" spans="1:9" ht="15.75">
      <c r="A10" s="1"/>
      <c r="B10" s="1"/>
      <c r="C10" s="1"/>
      <c r="D10" s="1"/>
      <c r="E10" s="1"/>
      <c r="F10" s="1"/>
      <c r="G10" s="1"/>
      <c r="H10" s="1"/>
      <c r="I10" s="1"/>
    </row>
    <row r="11" spans="1:9" ht="15.75">
      <c r="A11" s="1"/>
      <c r="B11" s="1"/>
      <c r="C11" s="1"/>
      <c r="D11" s="1"/>
      <c r="E11" s="1"/>
      <c r="F11" s="1"/>
      <c r="G11" s="1"/>
      <c r="H11" s="1"/>
      <c r="I11" s="1"/>
    </row>
    <row r="12" spans="1:9" ht="15.75">
      <c r="A12" s="26">
        <v>1</v>
      </c>
      <c r="B12" s="1" t="s">
        <v>167</v>
      </c>
      <c r="C12" s="1"/>
      <c r="D12" s="1"/>
      <c r="E12" s="1"/>
      <c r="F12" s="49">
        <v>160.19</v>
      </c>
      <c r="G12" s="4" t="s">
        <v>67</v>
      </c>
      <c r="H12" s="1"/>
      <c r="I12" s="1"/>
    </row>
    <row r="13" spans="1:9" ht="15.75">
      <c r="A13" s="26"/>
      <c r="B13" s="1"/>
      <c r="C13" s="1"/>
      <c r="D13" s="1"/>
      <c r="E13" s="1"/>
      <c r="F13" s="1"/>
      <c r="G13" s="4"/>
      <c r="H13" s="1"/>
      <c r="I13" s="1"/>
    </row>
    <row r="14" spans="1:9" ht="15.75">
      <c r="A14" s="26">
        <v>2</v>
      </c>
      <c r="B14" s="1" t="s">
        <v>42</v>
      </c>
      <c r="C14" s="1"/>
      <c r="D14" s="1"/>
      <c r="E14" s="1"/>
      <c r="F14" s="57">
        <v>340.2</v>
      </c>
      <c r="G14" s="4" t="s">
        <v>70</v>
      </c>
      <c r="H14" s="1"/>
      <c r="I14" s="1"/>
    </row>
    <row r="15" spans="1:9" ht="15.75">
      <c r="A15" s="26"/>
      <c r="B15" s="1"/>
      <c r="C15" s="1"/>
      <c r="D15" s="1"/>
      <c r="E15" s="1"/>
      <c r="F15" s="1"/>
      <c r="G15" s="1"/>
      <c r="H15" s="1"/>
      <c r="I15" s="1"/>
    </row>
    <row r="16" spans="1:9" ht="15.75">
      <c r="A16" s="26">
        <v>3</v>
      </c>
      <c r="B16" s="1" t="s">
        <v>117</v>
      </c>
      <c r="C16" s="1"/>
      <c r="D16" s="1"/>
      <c r="E16" s="1"/>
      <c r="F16" s="55">
        <f>+F12+F14</f>
        <v>500.39</v>
      </c>
      <c r="G16" s="1"/>
      <c r="H16" s="1"/>
      <c r="I16" s="1"/>
    </row>
    <row r="17" spans="1:9" ht="15.75">
      <c r="A17" s="26"/>
      <c r="B17" s="1"/>
      <c r="C17" s="1"/>
      <c r="D17" s="1"/>
      <c r="E17" s="1"/>
      <c r="F17" s="1"/>
      <c r="G17" s="1"/>
      <c r="H17" s="1"/>
      <c r="I17" s="1"/>
    </row>
    <row r="18" spans="1:9" ht="15.75">
      <c r="A18" s="26"/>
      <c r="B18" s="1"/>
      <c r="C18" s="1"/>
      <c r="D18" s="1"/>
      <c r="E18" s="1"/>
      <c r="F18" s="1"/>
      <c r="G18" s="1"/>
      <c r="H18" s="1"/>
      <c r="I18" s="1"/>
    </row>
    <row r="19" spans="1:9" ht="15.75">
      <c r="A19" s="1"/>
      <c r="B19" s="1" t="s">
        <v>69</v>
      </c>
      <c r="C19" s="1"/>
      <c r="D19" s="1"/>
      <c r="E19" s="1"/>
      <c r="F19" s="1"/>
      <c r="G19" s="1"/>
      <c r="H19" s="1"/>
      <c r="I19" s="1"/>
    </row>
    <row r="20" spans="1:9" ht="15.75">
      <c r="A20" s="1"/>
      <c r="B20" s="1" t="s">
        <v>118</v>
      </c>
      <c r="C20" s="1"/>
      <c r="D20" s="1"/>
      <c r="E20" s="1"/>
      <c r="F20" s="1"/>
      <c r="G20" s="1"/>
      <c r="H20" s="1"/>
      <c r="I20" s="1"/>
    </row>
    <row r="21" spans="1:9" ht="15.75">
      <c r="A21" s="1"/>
      <c r="B21" s="1" t="s">
        <v>119</v>
      </c>
      <c r="C21" s="1"/>
      <c r="D21" s="1"/>
      <c r="E21" s="1"/>
      <c r="F21" s="1"/>
      <c r="G21" s="1"/>
      <c r="H21" s="1"/>
      <c r="I21" s="1"/>
    </row>
    <row r="22" spans="1:9" ht="15.75">
      <c r="A22" s="1"/>
      <c r="B22" s="1"/>
      <c r="C22" s="1"/>
      <c r="D22" s="1"/>
      <c r="E22" s="1"/>
      <c r="F22" s="1"/>
      <c r="G22" s="1"/>
      <c r="H22" s="1"/>
      <c r="I22" s="1"/>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sheetPr codeName="Sheet10">
    <tabColor rgb="FFFF0000"/>
  </sheetPr>
  <dimension ref="A1:H22"/>
  <sheetViews>
    <sheetView workbookViewId="0">
      <selection activeCell="J33" sqref="J33"/>
    </sheetView>
  </sheetViews>
  <sheetFormatPr defaultRowHeight="15"/>
  <cols>
    <col min="3" max="3" width="9.140625" customWidth="1"/>
    <col min="6" max="6" width="10.28515625" bestFit="1" customWidth="1"/>
  </cols>
  <sheetData>
    <row r="1" spans="1:8" ht="15.75">
      <c r="A1" s="1"/>
      <c r="B1" s="10" t="s">
        <v>37</v>
      </c>
      <c r="C1" s="1"/>
      <c r="D1" s="1"/>
      <c r="E1" s="1"/>
      <c r="G1" s="1"/>
      <c r="H1" s="1" t="s">
        <v>169</v>
      </c>
    </row>
    <row r="2" spans="1:8" ht="15.75">
      <c r="A2" s="1"/>
      <c r="B2" s="10" t="s">
        <v>38</v>
      </c>
      <c r="C2" s="1"/>
      <c r="D2" s="1"/>
      <c r="E2" s="1"/>
      <c r="G2" s="1"/>
      <c r="H2" s="1" t="s">
        <v>139</v>
      </c>
    </row>
    <row r="3" spans="1:8" ht="15.75">
      <c r="A3" s="1"/>
      <c r="B3" s="10" t="s">
        <v>39</v>
      </c>
      <c r="C3" s="1"/>
      <c r="D3" s="1"/>
      <c r="E3" s="1"/>
      <c r="F3" s="1"/>
      <c r="G3" s="1"/>
      <c r="H3" s="1"/>
    </row>
    <row r="4" spans="1:8" ht="15.75">
      <c r="A4" s="1"/>
      <c r="B4" s="10" t="s">
        <v>86</v>
      </c>
      <c r="C4" s="1"/>
      <c r="D4" s="1"/>
      <c r="E4" s="1"/>
      <c r="F4" s="1"/>
      <c r="G4" s="1"/>
      <c r="H4" s="1"/>
    </row>
    <row r="5" spans="1:8" ht="15.75">
      <c r="A5" s="1"/>
      <c r="C5" s="1"/>
      <c r="D5" s="1"/>
      <c r="E5" s="1"/>
      <c r="F5" s="1"/>
      <c r="G5" s="1"/>
      <c r="H5" s="1"/>
    </row>
    <row r="6" spans="1:8" ht="15.75">
      <c r="A6" s="1"/>
      <c r="C6" s="1"/>
      <c r="D6" s="1"/>
      <c r="E6" s="1"/>
      <c r="F6" s="1"/>
      <c r="G6" s="1"/>
      <c r="H6" s="1"/>
    </row>
    <row r="7" spans="1:8" ht="15.75">
      <c r="A7" s="1"/>
      <c r="C7" s="1"/>
      <c r="D7" s="1"/>
      <c r="E7" s="1"/>
      <c r="F7" s="1"/>
      <c r="G7" s="1"/>
      <c r="H7" s="1"/>
    </row>
    <row r="8" spans="1:8" ht="15.75">
      <c r="A8" s="1"/>
      <c r="B8" s="1"/>
      <c r="C8" s="1"/>
      <c r="D8" s="1"/>
      <c r="E8" s="1"/>
      <c r="F8" s="1"/>
      <c r="G8" s="1"/>
      <c r="H8" s="1"/>
    </row>
    <row r="9" spans="1:8" ht="15.75">
      <c r="A9" s="1"/>
      <c r="B9" s="1"/>
      <c r="C9" s="1"/>
      <c r="D9" s="1"/>
      <c r="E9" s="1"/>
      <c r="F9" s="1"/>
      <c r="G9" s="4"/>
      <c r="H9" s="1"/>
    </row>
    <row r="12" spans="1:8" ht="15.75">
      <c r="A12" s="26">
        <v>1</v>
      </c>
      <c r="B12" s="87" t="s">
        <v>216</v>
      </c>
      <c r="C12" s="1"/>
      <c r="D12" s="1"/>
      <c r="E12" s="1"/>
      <c r="F12" s="29">
        <f>'LY-R1-Rev'!D45</f>
        <v>281828</v>
      </c>
      <c r="G12" s="36"/>
      <c r="H12" s="1"/>
    </row>
    <row r="13" spans="1:8" ht="15.75">
      <c r="A13" s="26"/>
      <c r="B13" s="1"/>
      <c r="C13" s="1"/>
      <c r="D13" s="1"/>
      <c r="E13" s="1"/>
      <c r="F13" s="1"/>
      <c r="G13" s="4"/>
      <c r="H13" s="1"/>
    </row>
    <row r="14" spans="1:8" ht="15.75">
      <c r="A14" s="26">
        <v>2</v>
      </c>
      <c r="B14" s="1" t="s">
        <v>51</v>
      </c>
      <c r="C14" s="1"/>
      <c r="D14" s="1"/>
      <c r="E14" s="1"/>
      <c r="F14" s="55">
        <v>0</v>
      </c>
      <c r="G14" s="58"/>
      <c r="H14" s="1"/>
    </row>
    <row r="15" spans="1:8" ht="15.75">
      <c r="A15" s="1"/>
      <c r="B15" s="1"/>
      <c r="C15" s="1"/>
      <c r="D15" s="1"/>
      <c r="E15" s="1"/>
      <c r="F15" s="1"/>
      <c r="G15" s="4"/>
      <c r="H15" s="1"/>
    </row>
    <row r="16" spans="1:8" ht="15.75">
      <c r="A16" s="1"/>
      <c r="B16" s="1"/>
      <c r="C16" s="1"/>
      <c r="D16" s="1"/>
      <c r="E16" s="1"/>
      <c r="F16" s="49"/>
      <c r="G16" s="59"/>
      <c r="H16" s="1"/>
    </row>
    <row r="17" spans="1:8" ht="15.75">
      <c r="A17" s="1"/>
      <c r="B17" s="1"/>
      <c r="C17" s="1"/>
      <c r="D17" s="1"/>
      <c r="E17" s="1"/>
      <c r="F17" s="50"/>
      <c r="G17" s="4"/>
      <c r="H17" s="1"/>
    </row>
    <row r="18" spans="1:8" ht="15.75">
      <c r="A18" s="1"/>
      <c r="B18" s="1"/>
      <c r="C18" s="1"/>
      <c r="D18" s="1"/>
      <c r="E18" s="1"/>
      <c r="F18" s="60"/>
      <c r="G18" s="58"/>
      <c r="H18" s="1"/>
    </row>
    <row r="19" spans="1:8" ht="15.75">
      <c r="A19" s="1"/>
      <c r="B19" s="1"/>
      <c r="C19" s="1"/>
      <c r="D19" s="1"/>
      <c r="E19" s="1"/>
      <c r="F19" s="50"/>
      <c r="G19" s="4"/>
      <c r="H19" s="1"/>
    </row>
    <row r="20" spans="1:8" ht="15.75">
      <c r="A20" s="1"/>
      <c r="B20" s="1"/>
      <c r="C20" s="1"/>
      <c r="D20" s="1"/>
      <c r="E20" s="1"/>
      <c r="F20" s="1"/>
      <c r="G20" s="49"/>
      <c r="H20" s="1"/>
    </row>
    <row r="21" spans="1:8" ht="15.75">
      <c r="A21" s="1"/>
      <c r="B21" s="1"/>
      <c r="C21" s="1"/>
      <c r="D21" s="1"/>
      <c r="E21" s="1"/>
      <c r="F21" s="1"/>
      <c r="G21" s="1"/>
      <c r="H21" s="1"/>
    </row>
    <row r="22" spans="1:8" ht="15.75">
      <c r="A22" s="1"/>
      <c r="B22" s="1"/>
      <c r="C22" s="1"/>
      <c r="D22" s="1"/>
      <c r="E22" s="1"/>
      <c r="F22" s="1"/>
      <c r="G22" s="1"/>
      <c r="H22" s="1"/>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sheetPr codeName="Sheet12">
    <tabColor rgb="FFFF0000"/>
  </sheetPr>
  <dimension ref="A1:G30"/>
  <sheetViews>
    <sheetView workbookViewId="0">
      <selection activeCell="J33" sqref="J33"/>
    </sheetView>
  </sheetViews>
  <sheetFormatPr defaultRowHeight="15"/>
  <cols>
    <col min="2" max="2" width="12.7109375" customWidth="1"/>
    <col min="3" max="3" width="20.7109375" customWidth="1"/>
    <col min="4" max="5" width="12.7109375" customWidth="1"/>
  </cols>
  <sheetData>
    <row r="1" spans="1:7" ht="15.75">
      <c r="A1" s="1"/>
      <c r="B1" s="1"/>
      <c r="C1" s="1"/>
      <c r="D1" s="1" t="s">
        <v>169</v>
      </c>
      <c r="E1" s="1"/>
      <c r="F1" s="1"/>
      <c r="G1" s="1"/>
    </row>
    <row r="2" spans="1:7" ht="15.75">
      <c r="A2" s="1"/>
      <c r="B2" s="1"/>
      <c r="C2" s="1"/>
      <c r="D2" s="1" t="s">
        <v>138</v>
      </c>
      <c r="E2" s="1"/>
      <c r="F2" s="1"/>
      <c r="G2" s="1"/>
    </row>
    <row r="3" spans="1:7" ht="15.75">
      <c r="A3" s="1"/>
      <c r="B3" s="1"/>
      <c r="C3" s="1"/>
      <c r="D3" s="1"/>
      <c r="E3" s="1"/>
      <c r="F3" s="1"/>
      <c r="G3" s="1"/>
    </row>
    <row r="4" spans="1:7" ht="15.75">
      <c r="A4" s="1"/>
      <c r="B4" s="10" t="s">
        <v>37</v>
      </c>
      <c r="C4" s="1"/>
      <c r="D4" s="1"/>
      <c r="E4" s="1"/>
      <c r="F4" s="1"/>
      <c r="G4" s="1"/>
    </row>
    <row r="5" spans="1:7" ht="15.75">
      <c r="A5" s="1"/>
      <c r="B5" s="10" t="s">
        <v>38</v>
      </c>
      <c r="C5" s="1"/>
      <c r="D5" s="1"/>
      <c r="E5" s="1"/>
      <c r="F5" s="1"/>
      <c r="G5" s="1"/>
    </row>
    <row r="6" spans="1:7" ht="15.75">
      <c r="A6" s="1"/>
      <c r="B6" s="10" t="s">
        <v>39</v>
      </c>
      <c r="C6" s="1"/>
      <c r="D6" s="1"/>
      <c r="E6" s="1"/>
      <c r="F6" s="1"/>
      <c r="G6" s="1"/>
    </row>
    <row r="7" spans="1:7" ht="15.75">
      <c r="A7" s="1"/>
      <c r="B7" s="10" t="s">
        <v>91</v>
      </c>
      <c r="C7" s="1"/>
      <c r="D7" s="1"/>
      <c r="E7" s="1"/>
      <c r="F7" s="1"/>
      <c r="G7" s="1"/>
    </row>
    <row r="8" spans="1:7" ht="15.75">
      <c r="A8" s="1"/>
      <c r="B8" s="1"/>
      <c r="C8" s="1"/>
      <c r="D8" s="1"/>
      <c r="E8" s="1"/>
      <c r="F8" s="1"/>
      <c r="G8" s="1"/>
    </row>
    <row r="9" spans="1:7" ht="15.75">
      <c r="A9" s="62"/>
      <c r="B9" s="4"/>
      <c r="C9" s="4"/>
      <c r="D9" s="4"/>
      <c r="E9" s="4"/>
      <c r="F9" s="1"/>
      <c r="G9" s="1"/>
    </row>
    <row r="10" spans="1:7" ht="15.75">
      <c r="A10" s="1"/>
      <c r="B10" s="1"/>
      <c r="C10" s="1"/>
      <c r="D10" s="1"/>
      <c r="E10" s="1"/>
      <c r="F10" s="1"/>
      <c r="G10" s="1"/>
    </row>
    <row r="11" spans="1:7" ht="15.75">
      <c r="A11" s="1"/>
      <c r="B11" s="1"/>
      <c r="C11" s="1"/>
      <c r="D11" s="1"/>
      <c r="E11" s="1"/>
      <c r="F11" s="1"/>
      <c r="G11" s="1"/>
    </row>
    <row r="12" spans="1:7" ht="15.75">
      <c r="A12" s="26">
        <v>1</v>
      </c>
      <c r="B12" s="63" t="s">
        <v>168</v>
      </c>
      <c r="C12" s="36"/>
      <c r="D12" s="39">
        <v>153284</v>
      </c>
      <c r="E12" s="36" t="s">
        <v>67</v>
      </c>
      <c r="F12" s="1"/>
      <c r="G12" s="1"/>
    </row>
    <row r="13" spans="1:7" ht="15.75">
      <c r="A13" s="26"/>
      <c r="B13" s="24"/>
      <c r="C13" s="4"/>
      <c r="D13" s="25"/>
      <c r="E13" s="4"/>
      <c r="F13" s="1"/>
      <c r="G13" s="1"/>
    </row>
    <row r="14" spans="1:7" ht="15.75">
      <c r="A14" s="26">
        <v>2</v>
      </c>
      <c r="B14" s="1" t="s">
        <v>140</v>
      </c>
      <c r="C14" s="1"/>
      <c r="D14" s="33">
        <f>0.15*D12</f>
        <v>22992.6</v>
      </c>
      <c r="E14" s="58" t="s">
        <v>70</v>
      </c>
      <c r="F14" s="1"/>
      <c r="G14" s="1"/>
    </row>
    <row r="15" spans="1:7" ht="15.75">
      <c r="A15" s="26"/>
      <c r="B15" s="1"/>
      <c r="C15" s="1"/>
      <c r="D15" s="1"/>
      <c r="E15" s="4"/>
      <c r="F15" s="1"/>
      <c r="G15" s="1"/>
    </row>
    <row r="16" spans="1:7" ht="15.75">
      <c r="A16" s="26">
        <v>3</v>
      </c>
      <c r="B16" s="1" t="s">
        <v>141</v>
      </c>
      <c r="C16" s="1"/>
      <c r="D16" s="29">
        <f>+D12-D14</f>
        <v>130291.4</v>
      </c>
      <c r="E16" s="59"/>
      <c r="F16" s="1"/>
      <c r="G16" s="1"/>
    </row>
    <row r="17" spans="1:7" ht="15.75">
      <c r="A17" s="62"/>
      <c r="B17" s="1"/>
      <c r="C17" s="1"/>
      <c r="D17" s="1"/>
      <c r="E17" s="4"/>
      <c r="F17" s="1"/>
      <c r="G17" s="1"/>
    </row>
    <row r="18" spans="1:7" ht="15.75">
      <c r="A18" s="26">
        <v>4</v>
      </c>
      <c r="B18" s="64" t="s">
        <v>54</v>
      </c>
      <c r="C18" s="58"/>
      <c r="D18" s="40">
        <f>-'LY-R1-Rev'!D48</f>
        <v>120708</v>
      </c>
      <c r="E18" s="58" t="s">
        <v>67</v>
      </c>
      <c r="F18" s="1"/>
      <c r="G18" s="1"/>
    </row>
    <row r="19" spans="1:7" ht="15.75">
      <c r="A19" s="26"/>
      <c r="B19" s="24"/>
      <c r="C19" s="4"/>
      <c r="D19" s="25"/>
      <c r="E19" s="4"/>
      <c r="F19" s="1"/>
      <c r="G19" s="1"/>
    </row>
    <row r="20" spans="1:7" ht="15.75">
      <c r="A20" s="26">
        <v>5</v>
      </c>
      <c r="B20" s="65" t="s">
        <v>51</v>
      </c>
      <c r="C20" s="59"/>
      <c r="D20" s="43">
        <f>+D16-D18</f>
        <v>9583.3999999999942</v>
      </c>
      <c r="E20" s="49"/>
      <c r="F20" s="1"/>
      <c r="G20" s="1"/>
    </row>
    <row r="21" spans="1:7" ht="15.75">
      <c r="A21" s="26"/>
      <c r="B21" s="1"/>
      <c r="C21" s="1"/>
      <c r="D21" s="1"/>
      <c r="E21" s="1"/>
      <c r="F21" s="1"/>
      <c r="G21" s="1"/>
    </row>
    <row r="22" spans="1:7" ht="15.75">
      <c r="A22" s="26"/>
      <c r="B22" s="1"/>
      <c r="C22" s="1"/>
      <c r="D22" s="1"/>
      <c r="E22" s="1"/>
      <c r="F22" s="1"/>
      <c r="G22" s="1"/>
    </row>
    <row r="23" spans="1:7" ht="15.75">
      <c r="A23" s="1"/>
      <c r="B23" s="24"/>
      <c r="C23" s="4"/>
      <c r="D23" s="4"/>
      <c r="E23" s="1"/>
      <c r="F23" s="1"/>
      <c r="G23" s="1"/>
    </row>
    <row r="24" spans="1:7" ht="15.75">
      <c r="A24" s="1"/>
      <c r="B24" s="64" t="s">
        <v>69</v>
      </c>
      <c r="C24" s="58"/>
      <c r="D24" s="58"/>
      <c r="E24" s="1"/>
      <c r="F24" s="1"/>
      <c r="G24" s="1"/>
    </row>
    <row r="25" spans="1:7" ht="15.75">
      <c r="A25" s="1"/>
      <c r="B25" s="24" t="s">
        <v>143</v>
      </c>
      <c r="C25" s="4"/>
      <c r="D25" s="4"/>
      <c r="E25" s="1"/>
      <c r="F25" s="1"/>
      <c r="G25" s="1"/>
    </row>
    <row r="26" spans="1:7" ht="15.75">
      <c r="A26" s="1"/>
      <c r="B26" s="65" t="s">
        <v>144</v>
      </c>
      <c r="C26" s="49"/>
      <c r="D26" s="49"/>
      <c r="E26" s="1"/>
      <c r="F26" s="1"/>
      <c r="G26" s="1"/>
    </row>
    <row r="27" spans="1:7" ht="15.75">
      <c r="A27" s="1"/>
      <c r="B27" s="1" t="s">
        <v>145</v>
      </c>
      <c r="C27" s="1"/>
      <c r="D27" s="1"/>
      <c r="E27" s="1"/>
      <c r="F27" s="1"/>
      <c r="G27" s="1"/>
    </row>
    <row r="28" spans="1:7" ht="15.75">
      <c r="A28" s="1"/>
      <c r="B28" s="24" t="s">
        <v>142</v>
      </c>
      <c r="C28" s="1"/>
      <c r="D28" s="1"/>
      <c r="E28" s="1"/>
      <c r="F28" s="1"/>
      <c r="G28" s="1"/>
    </row>
    <row r="29" spans="1:7" ht="15.75">
      <c r="A29" s="1"/>
      <c r="B29" s="1"/>
      <c r="C29" s="1"/>
      <c r="D29" s="1"/>
      <c r="E29" s="1"/>
      <c r="F29" s="1"/>
      <c r="G29" s="1"/>
    </row>
    <row r="30" spans="1:7" ht="15.75">
      <c r="A30" s="1"/>
      <c r="B30" s="1"/>
      <c r="C30" s="1"/>
      <c r="D30" s="1"/>
      <c r="E30" s="1"/>
      <c r="F30" s="1"/>
      <c r="G30"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G36"/>
  <sheetViews>
    <sheetView workbookViewId="0">
      <selection activeCell="E19" sqref="E19:G19"/>
    </sheetView>
  </sheetViews>
  <sheetFormatPr defaultRowHeight="15"/>
  <cols>
    <col min="1" max="1" width="13.140625" style="90" customWidth="1"/>
    <col min="2" max="2" width="24.7109375" style="159" bestFit="1" customWidth="1"/>
    <col min="3" max="3" width="12.42578125" style="90" bestFit="1" customWidth="1"/>
    <col min="4" max="16384" width="9.140625" style="90"/>
  </cols>
  <sheetData>
    <row r="1" spans="1:7">
      <c r="A1" s="90" t="s">
        <v>237</v>
      </c>
      <c r="B1" s="90" t="s">
        <v>238</v>
      </c>
      <c r="C1" s="157" t="s">
        <v>239</v>
      </c>
    </row>
    <row r="2" spans="1:7">
      <c r="A2" s="158">
        <v>5805</v>
      </c>
      <c r="B2" s="158" t="s">
        <v>240</v>
      </c>
      <c r="C2" s="157">
        <v>440</v>
      </c>
      <c r="E2" s="90">
        <f>A2</f>
        <v>5805</v>
      </c>
      <c r="G2" s="157">
        <f>C2</f>
        <v>440</v>
      </c>
    </row>
    <row r="3" spans="1:7">
      <c r="A3" s="158">
        <v>5820</v>
      </c>
      <c r="B3" s="158" t="s">
        <v>241</v>
      </c>
      <c r="C3" s="157">
        <v>517.63</v>
      </c>
      <c r="E3" s="90">
        <f t="shared" ref="E3:E18" si="0">A3</f>
        <v>5820</v>
      </c>
      <c r="G3" s="157">
        <f t="shared" ref="G3:G18" si="1">C3</f>
        <v>517.63</v>
      </c>
    </row>
    <row r="4" spans="1:7">
      <c r="A4" s="158">
        <v>5825</v>
      </c>
      <c r="B4" s="158" t="s">
        <v>242</v>
      </c>
      <c r="C4" s="157">
        <v>200</v>
      </c>
      <c r="E4" s="90">
        <f t="shared" si="0"/>
        <v>5825</v>
      </c>
      <c r="G4" s="157">
        <f t="shared" si="1"/>
        <v>200</v>
      </c>
    </row>
    <row r="5" spans="1:7">
      <c r="A5" s="158">
        <v>5860</v>
      </c>
      <c r="B5" s="158" t="s">
        <v>243</v>
      </c>
      <c r="C5" s="157">
        <v>6.36</v>
      </c>
      <c r="E5" s="90">
        <f t="shared" si="0"/>
        <v>5860</v>
      </c>
      <c r="G5" s="157">
        <f t="shared" si="1"/>
        <v>6.36</v>
      </c>
    </row>
    <row r="6" spans="1:7">
      <c r="A6" s="158">
        <v>5870</v>
      </c>
      <c r="B6" s="158" t="s">
        <v>244</v>
      </c>
      <c r="C6" s="157">
        <v>55.45</v>
      </c>
      <c r="E6" s="90">
        <f t="shared" si="0"/>
        <v>5870</v>
      </c>
      <c r="G6" s="157">
        <f t="shared" si="1"/>
        <v>55.45</v>
      </c>
    </row>
    <row r="7" spans="1:7">
      <c r="A7" s="158">
        <v>5880</v>
      </c>
      <c r="B7" s="158" t="s">
        <v>245</v>
      </c>
      <c r="C7" s="157">
        <v>10.34</v>
      </c>
      <c r="E7" s="90">
        <f t="shared" si="0"/>
        <v>5880</v>
      </c>
      <c r="G7" s="157">
        <f t="shared" si="1"/>
        <v>10.34</v>
      </c>
    </row>
    <row r="8" spans="1:7">
      <c r="A8" s="158">
        <v>5895</v>
      </c>
      <c r="B8" s="158" t="s">
        <v>246</v>
      </c>
      <c r="C8" s="157">
        <v>1169.5299999999997</v>
      </c>
      <c r="E8" s="90">
        <f t="shared" si="0"/>
        <v>5895</v>
      </c>
      <c r="G8" s="157">
        <f t="shared" si="1"/>
        <v>1169.5299999999997</v>
      </c>
    </row>
    <row r="9" spans="1:7">
      <c r="A9" s="158">
        <v>5900</v>
      </c>
      <c r="B9" s="158" t="s">
        <v>247</v>
      </c>
      <c r="C9" s="157">
        <v>108.48</v>
      </c>
      <c r="E9" s="90">
        <f t="shared" si="0"/>
        <v>5900</v>
      </c>
      <c r="G9" s="157">
        <f t="shared" si="1"/>
        <v>108.48</v>
      </c>
    </row>
    <row r="10" spans="1:7">
      <c r="A10" s="158">
        <v>6185</v>
      </c>
      <c r="B10" s="158" t="s">
        <v>248</v>
      </c>
      <c r="C10" s="157">
        <v>2434.7600000000002</v>
      </c>
      <c r="E10" s="90">
        <f t="shared" si="0"/>
        <v>6185</v>
      </c>
      <c r="G10" s="157">
        <f t="shared" si="1"/>
        <v>2434.7600000000002</v>
      </c>
    </row>
    <row r="11" spans="1:7">
      <c r="A11" s="158">
        <v>6190</v>
      </c>
      <c r="B11" s="158" t="s">
        <v>249</v>
      </c>
      <c r="C11" s="157">
        <v>270.2</v>
      </c>
      <c r="E11" s="90">
        <f t="shared" si="0"/>
        <v>6190</v>
      </c>
      <c r="G11" s="157">
        <f t="shared" si="1"/>
        <v>270.2</v>
      </c>
    </row>
    <row r="12" spans="1:7">
      <c r="A12" s="158">
        <v>6195</v>
      </c>
      <c r="B12" s="158" t="s">
        <v>250</v>
      </c>
      <c r="C12" s="157">
        <v>477.3</v>
      </c>
      <c r="E12" s="90">
        <f t="shared" si="0"/>
        <v>6195</v>
      </c>
      <c r="G12" s="157">
        <f t="shared" si="1"/>
        <v>477.3</v>
      </c>
    </row>
    <row r="13" spans="1:7">
      <c r="A13" s="158">
        <v>6200</v>
      </c>
      <c r="B13" s="158" t="s">
        <v>251</v>
      </c>
      <c r="C13" s="157">
        <v>1900.27</v>
      </c>
      <c r="E13" s="90">
        <f t="shared" si="0"/>
        <v>6200</v>
      </c>
      <c r="G13" s="157">
        <f t="shared" si="1"/>
        <v>1900.27</v>
      </c>
    </row>
    <row r="14" spans="1:7">
      <c r="A14" s="158">
        <v>6207</v>
      </c>
      <c r="B14" s="158" t="s">
        <v>252</v>
      </c>
      <c r="C14" s="157">
        <v>40</v>
      </c>
      <c r="E14" s="90">
        <f t="shared" si="0"/>
        <v>6207</v>
      </c>
      <c r="G14" s="157">
        <f t="shared" si="1"/>
        <v>40</v>
      </c>
    </row>
    <row r="15" spans="1:7">
      <c r="A15" s="158">
        <v>6215</v>
      </c>
      <c r="B15" s="158" t="s">
        <v>253</v>
      </c>
      <c r="C15" s="157">
        <v>49.82</v>
      </c>
      <c r="E15" s="90">
        <f t="shared" si="0"/>
        <v>6215</v>
      </c>
      <c r="G15" s="157">
        <f t="shared" si="1"/>
        <v>49.82</v>
      </c>
    </row>
    <row r="16" spans="1:7">
      <c r="A16" s="158">
        <v>6220</v>
      </c>
      <c r="B16" s="158" t="s">
        <v>254</v>
      </c>
      <c r="C16" s="157">
        <v>5</v>
      </c>
      <c r="E16" s="90">
        <f t="shared" si="0"/>
        <v>6220</v>
      </c>
      <c r="G16" s="157">
        <f t="shared" si="1"/>
        <v>5</v>
      </c>
    </row>
    <row r="17" spans="1:7">
      <c r="A17" s="158">
        <v>6285</v>
      </c>
      <c r="B17" s="158" t="s">
        <v>255</v>
      </c>
      <c r="C17" s="157">
        <v>215.65</v>
      </c>
      <c r="E17" s="90">
        <f t="shared" si="0"/>
        <v>6285</v>
      </c>
      <c r="G17" s="157">
        <f t="shared" si="1"/>
        <v>215.65</v>
      </c>
    </row>
    <row r="18" spans="1:7">
      <c r="A18" s="158">
        <v>6385</v>
      </c>
      <c r="B18" s="158" t="s">
        <v>256</v>
      </c>
      <c r="C18" s="157">
        <v>100</v>
      </c>
      <c r="E18" s="90">
        <f t="shared" si="0"/>
        <v>6385</v>
      </c>
      <c r="G18" s="157">
        <f t="shared" si="1"/>
        <v>100</v>
      </c>
    </row>
    <row r="19" spans="1:7">
      <c r="A19" s="158" t="s">
        <v>257</v>
      </c>
      <c r="B19" s="90"/>
      <c r="C19" s="157">
        <v>8000.7899999999991</v>
      </c>
      <c r="D19" s="157">
        <f>C19</f>
        <v>8000.7899999999991</v>
      </c>
      <c r="G19" s="157"/>
    </row>
    <row r="20" spans="1:7">
      <c r="B20" s="90"/>
    </row>
    <row r="21" spans="1:7">
      <c r="B21" s="90"/>
    </row>
    <row r="22" spans="1:7">
      <c r="B22" s="90"/>
    </row>
    <row r="23" spans="1:7">
      <c r="B23" s="90"/>
    </row>
    <row r="24" spans="1:7">
      <c r="B24" s="90"/>
    </row>
    <row r="25" spans="1:7">
      <c r="B25" s="90"/>
    </row>
    <row r="26" spans="1:7">
      <c r="B26" s="90"/>
    </row>
    <row r="27" spans="1:7">
      <c r="B27" s="90"/>
    </row>
    <row r="28" spans="1:7">
      <c r="B28" s="90"/>
    </row>
    <row r="29" spans="1:7">
      <c r="B29" s="90"/>
    </row>
    <row r="30" spans="1:7">
      <c r="B30" s="90"/>
    </row>
    <row r="31" spans="1:7">
      <c r="B31" s="90"/>
    </row>
    <row r="32" spans="1:7">
      <c r="B32" s="90"/>
    </row>
    <row r="33" spans="2:2">
      <c r="B33" s="90"/>
    </row>
    <row r="34" spans="2:2">
      <c r="B34" s="90"/>
    </row>
    <row r="35" spans="2:2">
      <c r="B35" s="90"/>
    </row>
    <row r="36" spans="2:2">
      <c r="B36" s="90"/>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sheetPr codeName="Sheet14">
    <tabColor rgb="FFFF0000"/>
  </sheetPr>
  <dimension ref="A1:F35"/>
  <sheetViews>
    <sheetView workbookViewId="0">
      <selection activeCell="J33" sqref="J33"/>
    </sheetView>
  </sheetViews>
  <sheetFormatPr defaultRowHeight="15"/>
  <cols>
    <col min="2" max="2" width="12.7109375" customWidth="1"/>
    <col min="3" max="3" width="16.7109375" customWidth="1"/>
    <col min="4" max="4" width="14.7109375" customWidth="1"/>
    <col min="5" max="5" width="12.7109375" customWidth="1"/>
  </cols>
  <sheetData>
    <row r="1" spans="1:6" ht="15.75">
      <c r="A1" s="1"/>
      <c r="B1" s="1"/>
      <c r="C1" s="1"/>
      <c r="D1" s="1" t="s">
        <v>169</v>
      </c>
      <c r="E1" s="1"/>
      <c r="F1" s="1"/>
    </row>
    <row r="2" spans="1:6" ht="15.75">
      <c r="A2" s="1"/>
      <c r="B2" s="1"/>
      <c r="C2" s="1"/>
      <c r="D2" s="1" t="s">
        <v>124</v>
      </c>
      <c r="E2" s="1"/>
      <c r="F2" s="1"/>
    </row>
    <row r="3" spans="1:6" ht="15.75">
      <c r="A3" s="1"/>
      <c r="B3" s="1"/>
      <c r="C3" s="1"/>
      <c r="D3" s="1"/>
      <c r="E3" s="1"/>
      <c r="F3" s="1"/>
    </row>
    <row r="4" spans="1:6" ht="15.75">
      <c r="A4" s="1"/>
      <c r="B4" s="10" t="s">
        <v>37</v>
      </c>
      <c r="C4" s="1"/>
      <c r="D4" s="1"/>
      <c r="E4" s="1"/>
      <c r="F4" s="1"/>
    </row>
    <row r="5" spans="1:6" ht="15.75">
      <c r="A5" s="1"/>
      <c r="B5" s="10" t="s">
        <v>38</v>
      </c>
      <c r="C5" s="1"/>
      <c r="D5" s="1"/>
      <c r="E5" s="1"/>
      <c r="F5" s="1"/>
    </row>
    <row r="6" spans="1:6" ht="15.75">
      <c r="A6" s="1"/>
      <c r="B6" s="10" t="s">
        <v>39</v>
      </c>
      <c r="C6" s="1"/>
      <c r="D6" s="1"/>
      <c r="E6" s="1"/>
      <c r="F6" s="1"/>
    </row>
    <row r="7" spans="1:6" ht="15.75">
      <c r="A7" s="1"/>
      <c r="B7" s="10" t="s">
        <v>57</v>
      </c>
      <c r="C7" s="1"/>
      <c r="D7" s="1"/>
      <c r="E7" s="1"/>
      <c r="F7" s="1"/>
    </row>
    <row r="8" spans="1:6" ht="15.75">
      <c r="A8" s="26"/>
      <c r="B8" s="1"/>
      <c r="C8" s="1"/>
      <c r="D8" s="1"/>
      <c r="E8" s="1"/>
      <c r="F8" s="1"/>
    </row>
    <row r="9" spans="1:6" ht="15.75">
      <c r="A9" s="62"/>
      <c r="B9" s="4"/>
      <c r="C9" s="4"/>
      <c r="D9" s="66"/>
      <c r="E9" s="4"/>
      <c r="F9" s="1"/>
    </row>
    <row r="10" spans="1:6" ht="15.75">
      <c r="A10" s="1"/>
      <c r="B10" s="1"/>
      <c r="C10" s="1"/>
      <c r="D10" s="1"/>
      <c r="E10" s="1"/>
      <c r="F10" s="1"/>
    </row>
    <row r="11" spans="1:6" ht="15.75">
      <c r="A11" s="26">
        <v>1</v>
      </c>
      <c r="B11" s="63" t="s">
        <v>56</v>
      </c>
      <c r="C11" s="36"/>
      <c r="D11" s="67">
        <v>21122468</v>
      </c>
      <c r="E11" s="36" t="s">
        <v>67</v>
      </c>
      <c r="F11" s="1"/>
    </row>
    <row r="12" spans="1:6" ht="15.75">
      <c r="A12" s="26"/>
      <c r="B12" s="24"/>
      <c r="C12" s="4"/>
      <c r="D12" s="66"/>
      <c r="E12" s="4"/>
      <c r="F12" s="1"/>
    </row>
    <row r="13" spans="1:6" ht="15.75">
      <c r="A13" s="26">
        <v>2</v>
      </c>
      <c r="B13" s="64" t="s">
        <v>100</v>
      </c>
      <c r="C13" s="58"/>
      <c r="D13" s="68">
        <v>2.7799999999999998E-2</v>
      </c>
      <c r="E13" s="58" t="s">
        <v>70</v>
      </c>
      <c r="F13" s="1"/>
    </row>
    <row r="14" spans="1:6" ht="15.75">
      <c r="A14" s="26"/>
      <c r="B14" s="1"/>
      <c r="C14" s="4"/>
      <c r="D14" s="66"/>
      <c r="E14" s="4"/>
      <c r="F14" s="1"/>
    </row>
    <row r="15" spans="1:6" ht="15.75">
      <c r="A15" s="26">
        <v>3</v>
      </c>
      <c r="B15" s="24" t="s">
        <v>101</v>
      </c>
      <c r="C15" s="59"/>
      <c r="D15" s="69">
        <f>+D11*D13</f>
        <v>587204.61040000001</v>
      </c>
      <c r="E15" s="59"/>
      <c r="F15" s="1"/>
    </row>
    <row r="16" spans="1:6" ht="15.75">
      <c r="A16" s="26"/>
      <c r="B16" s="1"/>
      <c r="C16" s="4"/>
      <c r="D16" s="66"/>
      <c r="E16" s="4"/>
      <c r="F16" s="1"/>
    </row>
    <row r="17" spans="1:6" ht="15.75">
      <c r="A17" s="26">
        <v>4</v>
      </c>
      <c r="B17" s="1" t="s">
        <v>104</v>
      </c>
      <c r="C17" s="1"/>
      <c r="D17" s="45">
        <f>+(100-62.5)%</f>
        <v>0.375</v>
      </c>
      <c r="E17" s="4" t="s">
        <v>80</v>
      </c>
      <c r="F17" s="1"/>
    </row>
    <row r="18" spans="1:6" ht="15.75">
      <c r="A18" s="62"/>
      <c r="B18" s="1"/>
      <c r="C18" s="1"/>
      <c r="D18" s="1"/>
      <c r="E18" s="1"/>
      <c r="F18" s="1"/>
    </row>
    <row r="19" spans="1:6" ht="15.75">
      <c r="A19" s="26">
        <v>5</v>
      </c>
      <c r="B19" s="1" t="s">
        <v>103</v>
      </c>
      <c r="C19" s="1"/>
      <c r="D19" s="70">
        <f>+D15*D17</f>
        <v>220201.72889999999</v>
      </c>
      <c r="E19" s="1"/>
      <c r="F19" s="1"/>
    </row>
    <row r="20" spans="1:6" ht="15.75">
      <c r="A20" s="26"/>
      <c r="B20" s="1"/>
      <c r="C20" s="1"/>
      <c r="D20" s="1"/>
      <c r="E20" s="1"/>
      <c r="F20" s="1"/>
    </row>
    <row r="21" spans="1:6" ht="15.75">
      <c r="A21" s="26">
        <v>6</v>
      </c>
      <c r="B21" s="65" t="s">
        <v>98</v>
      </c>
      <c r="C21" s="58"/>
      <c r="D21" s="68">
        <f>6.6%*0.5244</f>
        <v>3.4610399999999999E-2</v>
      </c>
      <c r="E21" s="58" t="s">
        <v>82</v>
      </c>
      <c r="F21" s="1"/>
    </row>
    <row r="22" spans="1:6" ht="15.75">
      <c r="A22" s="26"/>
      <c r="B22" s="1"/>
      <c r="C22" s="4"/>
      <c r="D22" s="66"/>
      <c r="E22" s="4"/>
      <c r="F22" s="1"/>
    </row>
    <row r="23" spans="1:6" ht="18">
      <c r="A23" s="26">
        <v>7</v>
      </c>
      <c r="B23" s="64" t="s">
        <v>99</v>
      </c>
      <c r="C23" s="49"/>
      <c r="D23" s="71">
        <f>+D21*D19</f>
        <v>7621.2699179205592</v>
      </c>
      <c r="E23" s="49"/>
      <c r="F23" s="1"/>
    </row>
    <row r="24" spans="1:6" ht="15.75">
      <c r="A24" s="1"/>
      <c r="B24" s="1"/>
      <c r="C24" s="1"/>
      <c r="D24" s="1"/>
      <c r="E24" s="1"/>
      <c r="F24" s="1"/>
    </row>
    <row r="25" spans="1:6" ht="15.75">
      <c r="A25" s="1"/>
      <c r="B25" s="1"/>
      <c r="C25" s="1"/>
      <c r="D25" s="1"/>
      <c r="E25" s="1"/>
      <c r="F25" s="1"/>
    </row>
    <row r="26" spans="1:6" ht="15.75">
      <c r="A26" s="1"/>
      <c r="B26" s="1"/>
      <c r="C26" s="1"/>
      <c r="D26" s="66"/>
      <c r="E26" s="1"/>
      <c r="F26" s="1"/>
    </row>
    <row r="27" spans="1:6" ht="15.75">
      <c r="A27" s="1"/>
      <c r="B27" s="1"/>
      <c r="C27" s="1"/>
      <c r="D27" s="66"/>
      <c r="E27" s="1"/>
      <c r="F27" s="1"/>
    </row>
    <row r="28" spans="1:6" ht="15.75">
      <c r="A28" s="1"/>
      <c r="B28" s="1" t="s">
        <v>69</v>
      </c>
      <c r="C28" s="1"/>
      <c r="D28" s="1"/>
      <c r="E28" s="1"/>
      <c r="F28" s="1"/>
    </row>
    <row r="29" spans="1:6" ht="15.75">
      <c r="A29" s="1"/>
      <c r="B29" s="1" t="s">
        <v>87</v>
      </c>
      <c r="C29" s="1"/>
      <c r="D29" s="1"/>
      <c r="E29" s="1"/>
      <c r="F29" s="1"/>
    </row>
    <row r="30" spans="1:6" ht="15.75">
      <c r="A30" s="1"/>
      <c r="B30" s="1" t="s">
        <v>88</v>
      </c>
      <c r="C30" s="1"/>
      <c r="D30" s="1"/>
      <c r="E30" s="1"/>
      <c r="F30" s="1"/>
    </row>
    <row r="31" spans="1:6" ht="15.75">
      <c r="A31" s="1"/>
      <c r="B31" s="1" t="s">
        <v>106</v>
      </c>
      <c r="C31" s="1"/>
      <c r="D31" s="1"/>
      <c r="E31" s="1"/>
      <c r="F31" s="1"/>
    </row>
    <row r="32" spans="1:6" ht="15.75">
      <c r="A32" s="1"/>
      <c r="B32" s="1" t="s">
        <v>105</v>
      </c>
      <c r="C32" s="1"/>
      <c r="D32" s="1"/>
      <c r="E32" s="1"/>
      <c r="F32" s="1"/>
    </row>
    <row r="33" spans="1:6" ht="15.75">
      <c r="A33" s="1"/>
      <c r="B33" s="1" t="s">
        <v>102</v>
      </c>
      <c r="C33" s="1"/>
      <c r="D33" s="1"/>
      <c r="E33" s="1"/>
      <c r="F33" s="1"/>
    </row>
    <row r="34" spans="1:6" ht="15.75">
      <c r="A34" s="1"/>
      <c r="B34" s="1"/>
      <c r="C34" s="1"/>
      <c r="D34" s="1"/>
      <c r="E34" s="1"/>
      <c r="F34" s="1"/>
    </row>
    <row r="35" spans="1:6" ht="15.75">
      <c r="A35" s="1"/>
      <c r="B35" s="1"/>
      <c r="C35" s="1"/>
      <c r="D35" s="1"/>
      <c r="E35" s="1"/>
      <c r="F35" s="1"/>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sheetPr codeName="Sheet16">
    <tabColor rgb="FFFF0000"/>
  </sheetPr>
  <dimension ref="A1:F33"/>
  <sheetViews>
    <sheetView workbookViewId="0">
      <selection activeCell="J33" sqref="J33"/>
    </sheetView>
  </sheetViews>
  <sheetFormatPr defaultRowHeight="15"/>
  <cols>
    <col min="2" max="2" width="12.7109375" customWidth="1"/>
    <col min="3" max="3" width="18.7109375" customWidth="1"/>
    <col min="4" max="6" width="12.7109375" customWidth="1"/>
  </cols>
  <sheetData>
    <row r="1" spans="1:6" ht="15.75">
      <c r="A1" s="1"/>
      <c r="B1" s="1"/>
      <c r="C1" s="1"/>
      <c r="D1" s="1" t="s">
        <v>169</v>
      </c>
      <c r="E1" s="1"/>
    </row>
    <row r="2" spans="1:6" ht="15.75">
      <c r="A2" s="1"/>
      <c r="B2" s="1"/>
      <c r="C2" s="1"/>
      <c r="D2" s="1" t="s">
        <v>147</v>
      </c>
      <c r="E2" s="1"/>
    </row>
    <row r="3" spans="1:6" ht="15.75">
      <c r="A3" s="1"/>
      <c r="B3" s="1"/>
      <c r="C3" s="1"/>
      <c r="D3" s="1"/>
      <c r="E3" s="1"/>
    </row>
    <row r="4" spans="1:6" ht="15.75">
      <c r="A4" s="1"/>
      <c r="B4" s="10" t="s">
        <v>37</v>
      </c>
      <c r="C4" s="1"/>
      <c r="D4" s="1"/>
      <c r="E4" s="1"/>
    </row>
    <row r="5" spans="1:6" ht="15.75">
      <c r="A5" s="1"/>
      <c r="B5" s="10" t="s">
        <v>38</v>
      </c>
      <c r="C5" s="1"/>
      <c r="D5" s="1"/>
      <c r="E5" s="1"/>
    </row>
    <row r="6" spans="1:6" ht="15.75">
      <c r="A6" s="1"/>
      <c r="B6" s="10" t="s">
        <v>39</v>
      </c>
      <c r="C6" s="1"/>
      <c r="D6" s="1"/>
      <c r="E6" s="1"/>
    </row>
    <row r="7" spans="1:6" ht="15.75">
      <c r="A7" s="1"/>
      <c r="B7" s="10" t="s">
        <v>127</v>
      </c>
      <c r="C7" s="1"/>
      <c r="D7" s="1"/>
      <c r="E7" s="1"/>
    </row>
    <row r="8" spans="1:6" ht="15.75">
      <c r="A8" s="1"/>
      <c r="B8" s="1"/>
      <c r="C8" s="1"/>
      <c r="D8" s="1"/>
      <c r="E8" s="1"/>
    </row>
    <row r="9" spans="1:6" ht="15.75">
      <c r="A9" s="1"/>
      <c r="B9" s="1"/>
      <c r="C9" s="1"/>
      <c r="D9" s="1"/>
      <c r="E9" s="1"/>
    </row>
    <row r="10" spans="1:6" ht="15.75">
      <c r="A10" s="1"/>
      <c r="B10" s="1"/>
      <c r="C10" s="1"/>
      <c r="D10" s="1"/>
      <c r="E10" s="1"/>
    </row>
    <row r="11" spans="1:6" ht="15.75">
      <c r="A11" s="26">
        <v>1</v>
      </c>
      <c r="B11" s="24" t="s">
        <v>63</v>
      </c>
      <c r="C11" s="1"/>
      <c r="D11" s="74">
        <v>1</v>
      </c>
      <c r="E11" s="1"/>
      <c r="F11" s="8"/>
    </row>
    <row r="12" spans="1:6" ht="15.75">
      <c r="A12" s="26"/>
      <c r="B12" s="39"/>
      <c r="C12" s="29"/>
      <c r="D12" s="74"/>
      <c r="E12" s="36"/>
      <c r="F12" s="18"/>
    </row>
    <row r="13" spans="1:6" ht="15.75">
      <c r="A13" s="26">
        <v>2</v>
      </c>
      <c r="B13" s="25" t="s">
        <v>128</v>
      </c>
      <c r="C13" s="51"/>
      <c r="D13" s="75">
        <v>1.8100000000000002E-2</v>
      </c>
      <c r="E13" s="76" t="s">
        <v>67</v>
      </c>
      <c r="F13" s="14"/>
    </row>
    <row r="14" spans="1:6" ht="15.75">
      <c r="A14" s="26">
        <v>3</v>
      </c>
      <c r="B14" s="77" t="s">
        <v>129</v>
      </c>
      <c r="C14" s="49"/>
      <c r="D14" s="78">
        <v>1.583E-3</v>
      </c>
      <c r="E14" s="59" t="s">
        <v>70</v>
      </c>
      <c r="F14" s="22"/>
    </row>
    <row r="15" spans="1:6" ht="15.75">
      <c r="A15" s="26"/>
      <c r="B15" s="79"/>
      <c r="C15" s="72"/>
      <c r="D15" s="75"/>
      <c r="E15" s="72"/>
      <c r="F15" s="16"/>
    </row>
    <row r="16" spans="1:6" ht="15.75">
      <c r="A16" s="26">
        <v>4</v>
      </c>
      <c r="B16" s="77" t="s">
        <v>130</v>
      </c>
      <c r="C16" s="59"/>
      <c r="D16" s="74">
        <f>+D11-D13-D14</f>
        <v>0.98031699999999999</v>
      </c>
      <c r="E16" s="59"/>
      <c r="F16" s="23"/>
    </row>
    <row r="17" spans="1:6" ht="15.75">
      <c r="A17" s="26"/>
      <c r="B17" s="80"/>
      <c r="C17" s="73"/>
      <c r="D17" s="75"/>
      <c r="E17" s="73"/>
      <c r="F17" s="16"/>
    </row>
    <row r="18" spans="1:6" ht="15.75">
      <c r="A18" s="26">
        <v>5</v>
      </c>
      <c r="B18" s="77" t="s">
        <v>131</v>
      </c>
      <c r="C18" s="59"/>
      <c r="D18" s="78">
        <f>0.06*D16</f>
        <v>5.881902E-2</v>
      </c>
      <c r="E18" s="59" t="s">
        <v>70</v>
      </c>
      <c r="F18" s="22"/>
    </row>
    <row r="19" spans="1:6" ht="15.75">
      <c r="A19" s="26"/>
      <c r="B19" s="79"/>
      <c r="C19" s="72"/>
      <c r="D19" s="75"/>
      <c r="E19" s="72"/>
      <c r="F19" s="16"/>
    </row>
    <row r="20" spans="1:6" ht="15.75">
      <c r="A20" s="26">
        <v>6</v>
      </c>
      <c r="B20" s="77" t="s">
        <v>60</v>
      </c>
      <c r="C20" s="59"/>
      <c r="D20" s="74">
        <f>+D16-D18</f>
        <v>0.92149798000000005</v>
      </c>
      <c r="E20" s="59"/>
      <c r="F20" s="9"/>
    </row>
    <row r="21" spans="1:6" ht="15.75">
      <c r="A21" s="26"/>
      <c r="B21" s="81"/>
      <c r="C21" s="35"/>
      <c r="D21" s="74"/>
      <c r="E21" s="35"/>
      <c r="F21" s="23"/>
    </row>
    <row r="22" spans="1:6" ht="15.75">
      <c r="A22" s="26">
        <v>7</v>
      </c>
      <c r="B22" s="80" t="s">
        <v>132</v>
      </c>
      <c r="C22" s="73"/>
      <c r="D22" s="78">
        <f>0.34*D20</f>
        <v>0.31330931320000005</v>
      </c>
      <c r="E22" s="73" t="s">
        <v>70</v>
      </c>
      <c r="F22" s="12"/>
    </row>
    <row r="23" spans="1:6" ht="15.75">
      <c r="A23" s="26"/>
      <c r="B23" s="39"/>
      <c r="C23" s="36"/>
      <c r="D23" s="74"/>
      <c r="E23" s="36"/>
      <c r="F23" s="23"/>
    </row>
    <row r="24" spans="1:6" ht="15.75">
      <c r="A24" s="26">
        <v>8</v>
      </c>
      <c r="B24" s="80" t="s">
        <v>133</v>
      </c>
      <c r="C24" s="73"/>
      <c r="D24" s="75">
        <f>+D20-D22</f>
        <v>0.60818866680000006</v>
      </c>
      <c r="E24" s="73"/>
      <c r="F24" s="16"/>
    </row>
    <row r="25" spans="1:6" ht="15.75">
      <c r="A25" s="26"/>
      <c r="B25" s="77"/>
      <c r="C25" s="59"/>
      <c r="D25" s="74"/>
      <c r="E25" s="59"/>
      <c r="F25" s="23"/>
    </row>
    <row r="26" spans="1:6" ht="18">
      <c r="A26" s="26">
        <v>9</v>
      </c>
      <c r="B26" s="82" t="s">
        <v>127</v>
      </c>
      <c r="C26" s="73"/>
      <c r="D26" s="83">
        <f>+D11/D24</f>
        <v>1.6442266266839944</v>
      </c>
      <c r="E26" s="73"/>
      <c r="F26" s="16"/>
    </row>
    <row r="27" spans="1:6" ht="15.75">
      <c r="A27" s="26"/>
      <c r="B27" s="1"/>
      <c r="C27" s="59"/>
      <c r="D27" s="74"/>
      <c r="E27" s="59"/>
      <c r="F27" s="15"/>
    </row>
    <row r="28" spans="1:6" ht="15.75">
      <c r="A28" s="1"/>
      <c r="B28" s="1"/>
      <c r="C28" s="58"/>
      <c r="D28" s="74"/>
      <c r="E28" s="58"/>
      <c r="F28" s="5"/>
    </row>
    <row r="29" spans="1:6" ht="15.75">
      <c r="A29" s="1"/>
      <c r="B29" s="1"/>
      <c r="C29" s="4"/>
      <c r="D29" s="66"/>
      <c r="E29" s="4"/>
    </row>
    <row r="30" spans="1:6" ht="15.75">
      <c r="A30" s="26"/>
      <c r="B30" s="1" t="s">
        <v>69</v>
      </c>
      <c r="C30" s="1"/>
      <c r="D30" s="1"/>
      <c r="E30" s="1"/>
    </row>
    <row r="31" spans="1:6" ht="15.75">
      <c r="A31" s="4"/>
      <c r="B31" s="25" t="s">
        <v>134</v>
      </c>
      <c r="C31" s="1"/>
      <c r="D31" s="1"/>
      <c r="E31" s="1"/>
    </row>
    <row r="32" spans="1:6" ht="15.75">
      <c r="A32" s="1"/>
      <c r="B32" s="1" t="s">
        <v>135</v>
      </c>
      <c r="C32" s="1"/>
      <c r="D32" s="1"/>
      <c r="E32" s="1"/>
    </row>
    <row r="33" spans="1:5" ht="15.75">
      <c r="A33" s="1"/>
      <c r="B33" s="1"/>
      <c r="C33" s="1"/>
      <c r="D33" s="1"/>
      <c r="E33" s="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G10"/>
  <sheetViews>
    <sheetView workbookViewId="0">
      <selection activeCell="E3" sqref="E3:G5"/>
    </sheetView>
  </sheetViews>
  <sheetFormatPr defaultRowHeight="15"/>
  <cols>
    <col min="1" max="1" width="13.140625" style="90" customWidth="1"/>
    <col min="2" max="2" width="24.7109375" style="159" bestFit="1" customWidth="1"/>
    <col min="3" max="3" width="12.42578125" style="90" bestFit="1" customWidth="1"/>
    <col min="4" max="16384" width="9.140625" style="90"/>
  </cols>
  <sheetData>
    <row r="1" spans="1:7">
      <c r="A1" s="90" t="s">
        <v>237</v>
      </c>
      <c r="B1" s="90" t="s">
        <v>238</v>
      </c>
      <c r="C1" s="157" t="s">
        <v>239</v>
      </c>
    </row>
    <row r="2" spans="1:7">
      <c r="A2" s="158">
        <v>5785</v>
      </c>
      <c r="B2" s="158" t="s">
        <v>258</v>
      </c>
      <c r="C2" s="157">
        <v>500</v>
      </c>
      <c r="E2" s="90">
        <f>A2</f>
        <v>5785</v>
      </c>
      <c r="G2" s="90">
        <f>C2</f>
        <v>500</v>
      </c>
    </row>
    <row r="3" spans="1:7">
      <c r="A3" s="158">
        <v>5805</v>
      </c>
      <c r="B3" s="158" t="s">
        <v>240</v>
      </c>
      <c r="C3" s="157">
        <v>170</v>
      </c>
      <c r="E3" s="90">
        <f t="shared" ref="E3:E5" si="0">A3</f>
        <v>5805</v>
      </c>
      <c r="G3" s="90">
        <f t="shared" ref="G3:G5" si="1">C3</f>
        <v>170</v>
      </c>
    </row>
    <row r="4" spans="1:7">
      <c r="A4" s="158">
        <v>6190</v>
      </c>
      <c r="B4" s="158" t="s">
        <v>249</v>
      </c>
      <c r="C4" s="157">
        <v>265.60000000000002</v>
      </c>
      <c r="E4" s="90">
        <f t="shared" si="0"/>
        <v>6190</v>
      </c>
      <c r="G4" s="90">
        <f t="shared" si="1"/>
        <v>265.60000000000002</v>
      </c>
    </row>
    <row r="5" spans="1:7">
      <c r="A5" s="158">
        <v>6200</v>
      </c>
      <c r="B5" s="158" t="s">
        <v>251</v>
      </c>
      <c r="C5" s="157">
        <v>327.85</v>
      </c>
      <c r="E5" s="90">
        <f t="shared" si="0"/>
        <v>6200</v>
      </c>
      <c r="G5" s="90">
        <f t="shared" si="1"/>
        <v>327.85</v>
      </c>
    </row>
    <row r="6" spans="1:7">
      <c r="A6" s="158" t="s">
        <v>257</v>
      </c>
      <c r="B6" s="90"/>
      <c r="C6" s="157">
        <v>1263.45</v>
      </c>
      <c r="D6" s="157">
        <f>C6</f>
        <v>1263.45</v>
      </c>
    </row>
    <row r="7" spans="1:7">
      <c r="B7" s="90"/>
    </row>
    <row r="8" spans="1:7">
      <c r="B8" s="90"/>
    </row>
    <row r="9" spans="1:7">
      <c r="B9" s="90"/>
    </row>
    <row r="10" spans="1:7">
      <c r="B10" s="9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4"/>
  <sheetViews>
    <sheetView workbookViewId="0">
      <selection activeCell="C39" sqref="C39"/>
    </sheetView>
  </sheetViews>
  <sheetFormatPr defaultRowHeight="15"/>
  <cols>
    <col min="1" max="1" width="13.140625" style="90" customWidth="1"/>
    <col min="2" max="2" width="18.5703125" style="159" bestFit="1" customWidth="1"/>
    <col min="3" max="3" width="12.42578125" style="90" bestFit="1" customWidth="1"/>
    <col min="4" max="16384" width="9.140625" style="90"/>
  </cols>
  <sheetData>
    <row r="1" spans="1:4">
      <c r="A1" s="90" t="s">
        <v>237</v>
      </c>
      <c r="B1" s="90" t="s">
        <v>238</v>
      </c>
      <c r="C1" s="157" t="s">
        <v>239</v>
      </c>
    </row>
    <row r="2" spans="1:4">
      <c r="A2" s="158">
        <v>6220</v>
      </c>
      <c r="B2" s="158" t="s">
        <v>254</v>
      </c>
      <c r="C2" s="157">
        <v>110.05000000000001</v>
      </c>
    </row>
    <row r="3" spans="1:4">
      <c r="A3" s="158" t="s">
        <v>257</v>
      </c>
      <c r="B3" s="90"/>
      <c r="C3" s="157">
        <v>110.05000000000001</v>
      </c>
      <c r="D3" s="157">
        <f>C3</f>
        <v>110.05000000000001</v>
      </c>
    </row>
    <row r="4" spans="1:4">
      <c r="B4" s="9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30"/>
  <sheetViews>
    <sheetView workbookViewId="0">
      <selection activeCell="C39" sqref="C39"/>
    </sheetView>
  </sheetViews>
  <sheetFormatPr defaultRowHeight="15"/>
  <cols>
    <col min="1" max="1" width="13.140625" style="90" customWidth="1"/>
    <col min="2" max="2" width="25.85546875" style="159" bestFit="1" customWidth="1"/>
    <col min="3" max="3" width="12.42578125" style="90" bestFit="1" customWidth="1"/>
    <col min="4" max="16384" width="9.140625" style="90"/>
  </cols>
  <sheetData>
    <row r="1" spans="1:7">
      <c r="A1" s="90" t="s">
        <v>237</v>
      </c>
      <c r="B1" s="90" t="s">
        <v>238</v>
      </c>
      <c r="C1" s="157" t="s">
        <v>239</v>
      </c>
    </row>
    <row r="2" spans="1:7">
      <c r="A2" s="158">
        <v>5805</v>
      </c>
      <c r="B2" s="158" t="s">
        <v>240</v>
      </c>
      <c r="C2" s="157">
        <v>80</v>
      </c>
      <c r="E2" s="90">
        <f>A2</f>
        <v>5805</v>
      </c>
      <c r="G2" s="157">
        <f>C2</f>
        <v>80</v>
      </c>
    </row>
    <row r="3" spans="1:7">
      <c r="A3" s="158">
        <v>5810</v>
      </c>
      <c r="B3" s="158" t="s">
        <v>259</v>
      </c>
      <c r="C3" s="157">
        <v>715.47</v>
      </c>
      <c r="E3" s="90">
        <f t="shared" ref="E3:E15" si="0">A3</f>
        <v>5810</v>
      </c>
      <c r="G3" s="157">
        <f t="shared" ref="G3:G15" si="1">C3</f>
        <v>715.47</v>
      </c>
    </row>
    <row r="4" spans="1:7">
      <c r="A4" s="158">
        <v>5820</v>
      </c>
      <c r="B4" s="158" t="s">
        <v>241</v>
      </c>
      <c r="C4" s="157">
        <v>2856.9</v>
      </c>
      <c r="E4" s="90">
        <f t="shared" si="0"/>
        <v>5820</v>
      </c>
      <c r="G4" s="157">
        <f t="shared" si="1"/>
        <v>2856.9</v>
      </c>
    </row>
    <row r="5" spans="1:7">
      <c r="A5" s="158">
        <v>5825</v>
      </c>
      <c r="B5" s="158" t="s">
        <v>242</v>
      </c>
      <c r="C5" s="157">
        <v>3.23</v>
      </c>
      <c r="E5" s="90">
        <f t="shared" si="0"/>
        <v>5825</v>
      </c>
      <c r="G5" s="157">
        <f t="shared" si="1"/>
        <v>3.23</v>
      </c>
    </row>
    <row r="6" spans="1:7">
      <c r="A6" s="158">
        <v>5880</v>
      </c>
      <c r="B6" s="158" t="s">
        <v>245</v>
      </c>
      <c r="C6" s="157">
        <v>37.04</v>
      </c>
      <c r="E6" s="90">
        <f t="shared" si="0"/>
        <v>5880</v>
      </c>
      <c r="G6" s="157">
        <f t="shared" si="1"/>
        <v>37.04</v>
      </c>
    </row>
    <row r="7" spans="1:7">
      <c r="A7" s="158">
        <v>5895</v>
      </c>
      <c r="B7" s="158" t="s">
        <v>246</v>
      </c>
      <c r="C7" s="157">
        <v>31.81</v>
      </c>
      <c r="E7" s="90">
        <f t="shared" si="0"/>
        <v>5895</v>
      </c>
      <c r="G7" s="157">
        <f t="shared" si="1"/>
        <v>31.81</v>
      </c>
    </row>
    <row r="8" spans="1:7">
      <c r="A8" s="158">
        <v>5945</v>
      </c>
      <c r="B8" s="158" t="s">
        <v>260</v>
      </c>
      <c r="C8" s="157">
        <v>526.38</v>
      </c>
      <c r="E8" s="90">
        <f t="shared" si="0"/>
        <v>5945</v>
      </c>
      <c r="G8" s="157">
        <f t="shared" si="1"/>
        <v>526.38</v>
      </c>
    </row>
    <row r="9" spans="1:7">
      <c r="A9" s="158">
        <v>6185</v>
      </c>
      <c r="B9" s="158" t="s">
        <v>248</v>
      </c>
      <c r="C9" s="157">
        <v>1615.15</v>
      </c>
      <c r="E9" s="90">
        <f t="shared" si="0"/>
        <v>6185</v>
      </c>
      <c r="G9" s="157">
        <f t="shared" si="1"/>
        <v>1615.15</v>
      </c>
    </row>
    <row r="10" spans="1:7">
      <c r="A10" s="158">
        <v>6190</v>
      </c>
      <c r="B10" s="158" t="s">
        <v>249</v>
      </c>
      <c r="C10" s="157">
        <v>1656.6</v>
      </c>
      <c r="E10" s="90">
        <f t="shared" si="0"/>
        <v>6190</v>
      </c>
      <c r="G10" s="157">
        <f t="shared" si="1"/>
        <v>1656.6</v>
      </c>
    </row>
    <row r="11" spans="1:7">
      <c r="A11" s="158">
        <v>6195</v>
      </c>
      <c r="B11" s="158" t="s">
        <v>250</v>
      </c>
      <c r="C11" s="157">
        <v>466.04</v>
      </c>
      <c r="E11" s="90">
        <f t="shared" si="0"/>
        <v>6195</v>
      </c>
      <c r="G11" s="157">
        <f t="shared" si="1"/>
        <v>466.04</v>
      </c>
    </row>
    <row r="12" spans="1:7">
      <c r="A12" s="158">
        <v>6200</v>
      </c>
      <c r="B12" s="158" t="s">
        <v>251</v>
      </c>
      <c r="C12" s="157">
        <v>1440.1200000000001</v>
      </c>
      <c r="E12" s="90">
        <f t="shared" si="0"/>
        <v>6200</v>
      </c>
      <c r="G12" s="157">
        <f t="shared" si="1"/>
        <v>1440.1200000000001</v>
      </c>
    </row>
    <row r="13" spans="1:7">
      <c r="A13" s="158">
        <v>6207</v>
      </c>
      <c r="B13" s="158" t="s">
        <v>252</v>
      </c>
      <c r="C13" s="157">
        <v>155</v>
      </c>
      <c r="E13" s="90">
        <f t="shared" si="0"/>
        <v>6207</v>
      </c>
      <c r="G13" s="157">
        <f t="shared" si="1"/>
        <v>155</v>
      </c>
    </row>
    <row r="14" spans="1:7">
      <c r="A14" s="158">
        <v>6220</v>
      </c>
      <c r="B14" s="158" t="s">
        <v>254</v>
      </c>
      <c r="C14" s="157">
        <v>24.95</v>
      </c>
      <c r="E14" s="90">
        <f t="shared" si="0"/>
        <v>6220</v>
      </c>
      <c r="G14" s="157">
        <f t="shared" si="1"/>
        <v>24.95</v>
      </c>
    </row>
    <row r="15" spans="1:7">
      <c r="A15" s="158">
        <v>6360</v>
      </c>
      <c r="B15" s="158" t="s">
        <v>261</v>
      </c>
      <c r="C15" s="157">
        <v>14.17</v>
      </c>
      <c r="E15" s="90">
        <f t="shared" si="0"/>
        <v>6360</v>
      </c>
      <c r="G15" s="157">
        <f t="shared" si="1"/>
        <v>14.17</v>
      </c>
    </row>
    <row r="16" spans="1:7">
      <c r="A16" s="158" t="s">
        <v>257</v>
      </c>
      <c r="B16" s="90"/>
      <c r="C16" s="157">
        <v>9622.86</v>
      </c>
      <c r="D16" s="157">
        <f>C16</f>
        <v>9622.86</v>
      </c>
    </row>
    <row r="17" spans="2:2">
      <c r="B17" s="90"/>
    </row>
    <row r="18" spans="2:2">
      <c r="B18" s="90"/>
    </row>
    <row r="19" spans="2:2">
      <c r="B19" s="90"/>
    </row>
    <row r="20" spans="2:2">
      <c r="B20" s="90"/>
    </row>
    <row r="21" spans="2:2">
      <c r="B21" s="90"/>
    </row>
    <row r="22" spans="2:2">
      <c r="B22" s="90"/>
    </row>
    <row r="23" spans="2:2">
      <c r="B23" s="90"/>
    </row>
    <row r="24" spans="2:2">
      <c r="B24" s="90"/>
    </row>
    <row r="25" spans="2:2">
      <c r="B25" s="90"/>
    </row>
    <row r="26" spans="2:2">
      <c r="B26" s="90"/>
    </row>
    <row r="27" spans="2:2">
      <c r="B27" s="90"/>
    </row>
    <row r="28" spans="2:2">
      <c r="B28" s="90"/>
    </row>
    <row r="29" spans="2:2">
      <c r="B29" s="90"/>
    </row>
    <row r="30" spans="2:2">
      <c r="B30" s="9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G46"/>
  <sheetViews>
    <sheetView workbookViewId="0">
      <selection activeCell="E3" sqref="E3:G23"/>
    </sheetView>
  </sheetViews>
  <sheetFormatPr defaultRowHeight="15"/>
  <cols>
    <col min="1" max="1" width="13.140625" style="90" customWidth="1"/>
    <col min="2" max="2" width="29.140625" style="159" bestFit="1" customWidth="1"/>
    <col min="3" max="3" width="12.42578125" style="90" bestFit="1" customWidth="1"/>
    <col min="4" max="16384" width="9.140625" style="90"/>
  </cols>
  <sheetData>
    <row r="1" spans="1:7">
      <c r="A1" s="90" t="s">
        <v>237</v>
      </c>
      <c r="B1" s="90" t="s">
        <v>238</v>
      </c>
      <c r="C1" s="157" t="s">
        <v>239</v>
      </c>
    </row>
    <row r="2" spans="1:7">
      <c r="A2" s="158">
        <v>5650</v>
      </c>
      <c r="B2" s="158" t="s">
        <v>262</v>
      </c>
      <c r="C2" s="157">
        <v>1095.97</v>
      </c>
      <c r="E2" s="90">
        <f>A2</f>
        <v>5650</v>
      </c>
      <c r="G2" s="157">
        <f>C2</f>
        <v>1095.97</v>
      </c>
    </row>
    <row r="3" spans="1:7">
      <c r="A3" s="158">
        <v>5655</v>
      </c>
      <c r="B3" s="158" t="s">
        <v>263</v>
      </c>
      <c r="C3" s="157">
        <v>63.98</v>
      </c>
      <c r="E3" s="90">
        <f t="shared" ref="E3:E23" si="0">A3</f>
        <v>5655</v>
      </c>
      <c r="G3" s="157">
        <f t="shared" ref="G3:G23" si="1">C3</f>
        <v>63.98</v>
      </c>
    </row>
    <row r="4" spans="1:7">
      <c r="A4" s="158">
        <v>5660</v>
      </c>
      <c r="B4" s="158" t="s">
        <v>264</v>
      </c>
      <c r="C4" s="157">
        <v>3635.7799999999997</v>
      </c>
      <c r="E4" s="90">
        <f t="shared" si="0"/>
        <v>5660</v>
      </c>
      <c r="G4" s="157">
        <f t="shared" si="1"/>
        <v>3635.7799999999997</v>
      </c>
    </row>
    <row r="5" spans="1:7">
      <c r="A5" s="158">
        <v>5740</v>
      </c>
      <c r="B5" s="158" t="s">
        <v>265</v>
      </c>
      <c r="C5" s="157">
        <v>84.710000000000008</v>
      </c>
      <c r="E5" s="90">
        <f t="shared" si="0"/>
        <v>5740</v>
      </c>
      <c r="G5" s="157">
        <f t="shared" si="1"/>
        <v>84.710000000000008</v>
      </c>
    </row>
    <row r="6" spans="1:7">
      <c r="A6" s="158">
        <v>5805</v>
      </c>
      <c r="B6" s="158" t="s">
        <v>240</v>
      </c>
      <c r="C6" s="157">
        <v>173.5</v>
      </c>
      <c r="E6" s="90">
        <f t="shared" si="0"/>
        <v>5805</v>
      </c>
      <c r="G6" s="157">
        <f t="shared" si="1"/>
        <v>173.5</v>
      </c>
    </row>
    <row r="7" spans="1:7">
      <c r="A7" s="158">
        <v>5810</v>
      </c>
      <c r="B7" s="158" t="s">
        <v>259</v>
      </c>
      <c r="C7" s="157">
        <v>1445</v>
      </c>
      <c r="E7" s="90">
        <f t="shared" si="0"/>
        <v>5810</v>
      </c>
      <c r="G7" s="157">
        <f t="shared" si="1"/>
        <v>1445</v>
      </c>
    </row>
    <row r="8" spans="1:7">
      <c r="A8" s="158">
        <v>5820</v>
      </c>
      <c r="B8" s="158" t="s">
        <v>241</v>
      </c>
      <c r="C8" s="157">
        <v>2641.55</v>
      </c>
      <c r="E8" s="90">
        <f t="shared" si="0"/>
        <v>5820</v>
      </c>
      <c r="G8" s="157">
        <f t="shared" si="1"/>
        <v>2641.55</v>
      </c>
    </row>
    <row r="9" spans="1:7">
      <c r="A9" s="158">
        <v>5825</v>
      </c>
      <c r="B9" s="158" t="s">
        <v>242</v>
      </c>
      <c r="C9" s="157">
        <v>245.57</v>
      </c>
      <c r="E9" s="90">
        <f t="shared" si="0"/>
        <v>5825</v>
      </c>
      <c r="G9" s="157">
        <f t="shared" si="1"/>
        <v>245.57</v>
      </c>
    </row>
    <row r="10" spans="1:7">
      <c r="A10" s="158">
        <v>5870</v>
      </c>
      <c r="B10" s="158" t="s">
        <v>244</v>
      </c>
      <c r="C10" s="157">
        <v>920.55000000000007</v>
      </c>
      <c r="E10" s="90">
        <f t="shared" si="0"/>
        <v>5870</v>
      </c>
      <c r="G10" s="157">
        <f t="shared" si="1"/>
        <v>920.55000000000007</v>
      </c>
    </row>
    <row r="11" spans="1:7">
      <c r="A11" s="158">
        <v>5875</v>
      </c>
      <c r="B11" s="158" t="s">
        <v>266</v>
      </c>
      <c r="C11" s="157">
        <v>80</v>
      </c>
      <c r="E11" s="90">
        <f t="shared" si="0"/>
        <v>5875</v>
      </c>
      <c r="G11" s="157">
        <f t="shared" si="1"/>
        <v>80</v>
      </c>
    </row>
    <row r="12" spans="1:7">
      <c r="A12" s="158">
        <v>5880</v>
      </c>
      <c r="B12" s="158" t="s">
        <v>245</v>
      </c>
      <c r="C12" s="157">
        <v>832.87</v>
      </c>
      <c r="E12" s="90">
        <f t="shared" si="0"/>
        <v>5880</v>
      </c>
      <c r="G12" s="157">
        <f t="shared" si="1"/>
        <v>832.87</v>
      </c>
    </row>
    <row r="13" spans="1:7">
      <c r="A13" s="158">
        <v>5885</v>
      </c>
      <c r="B13" s="158" t="s">
        <v>267</v>
      </c>
      <c r="C13" s="157">
        <v>10.8</v>
      </c>
      <c r="E13" s="90">
        <f t="shared" si="0"/>
        <v>5885</v>
      </c>
      <c r="G13" s="157">
        <f t="shared" si="1"/>
        <v>10.8</v>
      </c>
    </row>
    <row r="14" spans="1:7">
      <c r="A14" s="158">
        <v>5895</v>
      </c>
      <c r="B14" s="158" t="s">
        <v>246</v>
      </c>
      <c r="C14" s="157">
        <v>36</v>
      </c>
      <c r="E14" s="90">
        <f t="shared" si="0"/>
        <v>5895</v>
      </c>
      <c r="G14" s="157">
        <f t="shared" si="1"/>
        <v>36</v>
      </c>
    </row>
    <row r="15" spans="1:7">
      <c r="A15" s="158">
        <v>5900</v>
      </c>
      <c r="B15" s="158" t="s">
        <v>247</v>
      </c>
      <c r="C15" s="157">
        <v>397.3</v>
      </c>
      <c r="E15" s="90">
        <f t="shared" si="0"/>
        <v>5900</v>
      </c>
      <c r="G15" s="157">
        <f t="shared" si="1"/>
        <v>397.3</v>
      </c>
    </row>
    <row r="16" spans="1:7">
      <c r="A16" s="158">
        <v>5945</v>
      </c>
      <c r="B16" s="158" t="s">
        <v>260</v>
      </c>
      <c r="C16" s="157">
        <v>8993.7099999999973</v>
      </c>
      <c r="E16" s="90">
        <f t="shared" si="0"/>
        <v>5945</v>
      </c>
      <c r="G16" s="157">
        <f t="shared" si="1"/>
        <v>8993.7099999999973</v>
      </c>
    </row>
    <row r="17" spans="1:7">
      <c r="A17" s="158">
        <v>6185</v>
      </c>
      <c r="B17" s="158" t="s">
        <v>248</v>
      </c>
      <c r="C17" s="157">
        <v>26964.139999999996</v>
      </c>
      <c r="E17" s="90">
        <f t="shared" si="0"/>
        <v>6185</v>
      </c>
      <c r="G17" s="157">
        <f t="shared" si="1"/>
        <v>26964.139999999996</v>
      </c>
    </row>
    <row r="18" spans="1:7">
      <c r="A18" s="158">
        <v>6190</v>
      </c>
      <c r="B18" s="158" t="s">
        <v>249</v>
      </c>
      <c r="C18" s="157">
        <v>31199.229999999978</v>
      </c>
      <c r="E18" s="90">
        <f t="shared" si="0"/>
        <v>6190</v>
      </c>
      <c r="G18" s="157">
        <f t="shared" si="1"/>
        <v>31199.229999999978</v>
      </c>
    </row>
    <row r="19" spans="1:7">
      <c r="A19" s="158">
        <v>6195</v>
      </c>
      <c r="B19" s="158" t="s">
        <v>250</v>
      </c>
      <c r="C19" s="157">
        <v>14379.349999999993</v>
      </c>
      <c r="E19" s="90">
        <f t="shared" si="0"/>
        <v>6195</v>
      </c>
      <c r="G19" s="157">
        <f t="shared" si="1"/>
        <v>14379.349999999993</v>
      </c>
    </row>
    <row r="20" spans="1:7">
      <c r="A20" s="158">
        <v>6200</v>
      </c>
      <c r="B20" s="158" t="s">
        <v>251</v>
      </c>
      <c r="C20" s="157">
        <v>23757.260000000009</v>
      </c>
      <c r="E20" s="90">
        <f t="shared" si="0"/>
        <v>6200</v>
      </c>
      <c r="G20" s="157">
        <f t="shared" si="1"/>
        <v>23757.260000000009</v>
      </c>
    </row>
    <row r="21" spans="1:7">
      <c r="A21" s="158">
        <v>6205</v>
      </c>
      <c r="B21" s="158" t="s">
        <v>268</v>
      </c>
      <c r="C21" s="157">
        <v>19938.849999999999</v>
      </c>
      <c r="E21" s="90">
        <f t="shared" si="0"/>
        <v>6205</v>
      </c>
      <c r="G21" s="157">
        <f t="shared" si="1"/>
        <v>19938.849999999999</v>
      </c>
    </row>
    <row r="22" spans="1:7">
      <c r="A22" s="158">
        <v>6207</v>
      </c>
      <c r="B22" s="158" t="s">
        <v>252</v>
      </c>
      <c r="C22" s="157">
        <v>3111.4500000000007</v>
      </c>
      <c r="E22" s="90">
        <f t="shared" si="0"/>
        <v>6207</v>
      </c>
      <c r="G22" s="157">
        <f t="shared" si="1"/>
        <v>3111.4500000000007</v>
      </c>
    </row>
    <row r="23" spans="1:7">
      <c r="A23" s="158">
        <v>6215</v>
      </c>
      <c r="B23" s="158" t="s">
        <v>253</v>
      </c>
      <c r="C23" s="157">
        <v>120.37</v>
      </c>
      <c r="E23" s="90">
        <f t="shared" si="0"/>
        <v>6215</v>
      </c>
      <c r="G23" s="157">
        <f t="shared" si="1"/>
        <v>120.37</v>
      </c>
    </row>
    <row r="24" spans="1:7">
      <c r="A24" s="158" t="s">
        <v>257</v>
      </c>
      <c r="B24" s="90"/>
      <c r="C24" s="157">
        <v>140127.93999999997</v>
      </c>
      <c r="D24" s="157">
        <f>C24</f>
        <v>140127.93999999997</v>
      </c>
    </row>
    <row r="25" spans="1:7">
      <c r="B25" s="90"/>
    </row>
    <row r="26" spans="1:7">
      <c r="B26" s="90"/>
    </row>
    <row r="27" spans="1:7">
      <c r="B27" s="90"/>
    </row>
    <row r="28" spans="1:7">
      <c r="B28" s="90"/>
    </row>
    <row r="29" spans="1:7">
      <c r="B29" s="90"/>
    </row>
    <row r="30" spans="1:7">
      <c r="B30" s="90"/>
    </row>
    <row r="31" spans="1:7">
      <c r="B31" s="90"/>
    </row>
    <row r="32" spans="1:7">
      <c r="B32" s="90"/>
    </row>
    <row r="33" spans="2:2">
      <c r="B33" s="90"/>
    </row>
    <row r="34" spans="2:2">
      <c r="B34" s="90"/>
    </row>
    <row r="35" spans="2:2">
      <c r="B35" s="90"/>
    </row>
    <row r="36" spans="2:2">
      <c r="B36" s="90"/>
    </row>
    <row r="37" spans="2:2">
      <c r="B37" s="90"/>
    </row>
    <row r="38" spans="2:2">
      <c r="B38" s="90"/>
    </row>
    <row r="39" spans="2:2">
      <c r="B39" s="90"/>
    </row>
    <row r="40" spans="2:2">
      <c r="B40" s="90"/>
    </row>
    <row r="41" spans="2:2">
      <c r="B41" s="90"/>
    </row>
    <row r="42" spans="2:2">
      <c r="B42" s="90"/>
    </row>
    <row r="43" spans="2:2">
      <c r="B43" s="90"/>
    </row>
    <row r="44" spans="2:2">
      <c r="B44" s="90"/>
    </row>
    <row r="45" spans="2:2">
      <c r="B45" s="90"/>
    </row>
    <row r="46" spans="2:2">
      <c r="B46" s="9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4"/>
  <dimension ref="A1:H27"/>
  <sheetViews>
    <sheetView view="pageBreakPreview" zoomScale="85" zoomScaleNormal="100" zoomScaleSheetLayoutView="85" workbookViewId="0">
      <selection activeCell="B30" sqref="B30"/>
    </sheetView>
  </sheetViews>
  <sheetFormatPr defaultRowHeight="15"/>
  <cols>
    <col min="1" max="1" width="2.7109375" customWidth="1"/>
    <col min="2" max="2" width="51.28515625" bestFit="1" customWidth="1"/>
    <col min="3" max="3" width="13.42578125" customWidth="1"/>
    <col min="4" max="4" width="13.85546875" bestFit="1" customWidth="1"/>
    <col min="5" max="5" width="5.140625" style="90" bestFit="1" customWidth="1"/>
    <col min="6" max="6" width="12.7109375" customWidth="1"/>
    <col min="7" max="7" width="4.28515625" customWidth="1"/>
    <col min="8" max="8" width="12.7109375" customWidth="1"/>
  </cols>
  <sheetData>
    <row r="1" spans="1:8" ht="15.75">
      <c r="A1" s="1"/>
      <c r="B1" s="10" t="s">
        <v>37</v>
      </c>
      <c r="C1" s="1"/>
      <c r="D1" s="1"/>
      <c r="E1" s="87"/>
      <c r="F1" s="1"/>
      <c r="G1" s="66" t="str">
        <f>'LY-R1-Rev'!K1</f>
        <v>Appendix A</v>
      </c>
      <c r="H1" s="1"/>
    </row>
    <row r="2" spans="1:8" ht="15.75">
      <c r="A2" s="1"/>
      <c r="B2" s="10" t="s">
        <v>38</v>
      </c>
      <c r="C2" s="1"/>
      <c r="D2" s="1"/>
      <c r="E2" s="87"/>
      <c r="F2" s="1"/>
      <c r="G2" s="66" t="s">
        <v>206</v>
      </c>
      <c r="H2" s="1"/>
    </row>
    <row r="3" spans="1:8" ht="15.75">
      <c r="A3" s="1"/>
      <c r="B3" s="10" t="s">
        <v>39</v>
      </c>
      <c r="C3" s="1"/>
      <c r="D3" s="1"/>
      <c r="E3" s="87"/>
      <c r="F3" s="1"/>
      <c r="G3" s="1"/>
      <c r="H3" s="1"/>
    </row>
    <row r="4" spans="1:8" ht="15.75">
      <c r="A4" s="1"/>
      <c r="B4" s="10" t="s">
        <v>18</v>
      </c>
      <c r="C4" s="1"/>
      <c r="D4" s="1"/>
      <c r="E4" s="87"/>
      <c r="F4" s="1"/>
      <c r="G4" s="1"/>
      <c r="H4" s="1"/>
    </row>
    <row r="5" spans="1:8" ht="15.75">
      <c r="A5" s="1"/>
      <c r="C5" s="1"/>
      <c r="D5" s="1"/>
      <c r="E5" s="87"/>
      <c r="F5" s="1"/>
      <c r="G5" s="1"/>
      <c r="H5" s="1"/>
    </row>
    <row r="6" spans="1:8" ht="15.75">
      <c r="A6" s="1"/>
      <c r="B6" s="1"/>
      <c r="C6" s="1"/>
      <c r="D6" s="1"/>
      <c r="E6" s="87"/>
      <c r="F6" s="1"/>
      <c r="G6" s="1"/>
      <c r="H6" s="1"/>
    </row>
    <row r="7" spans="1:8" ht="15.75">
      <c r="A7" s="1"/>
      <c r="B7" s="1"/>
      <c r="C7" s="1"/>
      <c r="D7" s="4" t="s">
        <v>72</v>
      </c>
      <c r="E7" s="4"/>
      <c r="F7" s="4" t="s">
        <v>73</v>
      </c>
      <c r="G7" s="1"/>
      <c r="H7" s="1"/>
    </row>
    <row r="8" spans="1:8" ht="15.75">
      <c r="A8" s="26"/>
      <c r="B8" s="1"/>
      <c r="C8" s="1"/>
      <c r="D8" s="27" t="s">
        <v>74</v>
      </c>
      <c r="E8" s="27"/>
      <c r="F8" s="27" t="s">
        <v>74</v>
      </c>
      <c r="G8" s="1"/>
      <c r="H8" s="1"/>
    </row>
    <row r="9" spans="1:8" ht="15.75">
      <c r="A9" s="26">
        <v>1</v>
      </c>
      <c r="B9" s="28" t="s">
        <v>203</v>
      </c>
      <c r="C9" s="28"/>
      <c r="D9" s="29">
        <f>+'LY-R1-Rev'!D18</f>
        <v>519099</v>
      </c>
      <c r="E9" s="30" t="s">
        <v>67</v>
      </c>
      <c r="F9" s="29">
        <f>'LY-R1-Rev'!D32</f>
        <v>173648</v>
      </c>
      <c r="G9" s="30" t="s">
        <v>67</v>
      </c>
      <c r="H9" s="1"/>
    </row>
    <row r="10" spans="1:8" ht="15.75">
      <c r="A10" s="26"/>
      <c r="B10" s="28"/>
      <c r="C10" s="28"/>
      <c r="D10" s="28"/>
      <c r="E10" s="28"/>
      <c r="F10" s="28"/>
      <c r="G10" s="30"/>
      <c r="H10" s="1"/>
    </row>
    <row r="11" spans="1:8" s="90" customFormat="1" ht="15.75">
      <c r="A11" s="26">
        <v>2</v>
      </c>
      <c r="B11" s="28" t="s">
        <v>204</v>
      </c>
      <c r="C11" s="28"/>
      <c r="D11" s="28">
        <f>D9+D13</f>
        <v>517966.48543689318</v>
      </c>
      <c r="E11" s="28"/>
      <c r="F11" s="28">
        <f>F9</f>
        <v>173648</v>
      </c>
      <c r="G11" s="30"/>
      <c r="H11" s="87"/>
    </row>
    <row r="12" spans="1:8" s="90" customFormat="1" ht="15.75">
      <c r="A12" s="26"/>
      <c r="B12" s="28"/>
      <c r="C12" s="28"/>
      <c r="D12" s="28"/>
      <c r="E12" s="28"/>
      <c r="F12" s="28"/>
      <c r="G12" s="30"/>
      <c r="H12" s="87"/>
    </row>
    <row r="13" spans="1:8" s="90" customFormat="1" ht="18">
      <c r="A13" s="26">
        <v>3</v>
      </c>
      <c r="B13" s="28" t="s">
        <v>53</v>
      </c>
      <c r="C13" s="28"/>
      <c r="D13" s="102">
        <f>-(38883-(38883/1.03))</f>
        <v>-1132.5145631067935</v>
      </c>
      <c r="E13" s="30" t="s">
        <v>70</v>
      </c>
      <c r="F13" s="31">
        <f>F9-F9</f>
        <v>0</v>
      </c>
      <c r="H13" s="87"/>
    </row>
    <row r="14" spans="1:8" s="90" customFormat="1" ht="15.75">
      <c r="A14" s="26"/>
      <c r="B14" s="28"/>
      <c r="C14" s="28"/>
      <c r="D14" s="28"/>
      <c r="E14" s="28"/>
      <c r="F14" s="28"/>
      <c r="G14" s="30"/>
      <c r="H14" s="87"/>
    </row>
    <row r="15" spans="1:8" ht="15.75">
      <c r="A15" s="26"/>
      <c r="C15" s="28"/>
      <c r="H15" s="1"/>
    </row>
    <row r="16" spans="1:8" ht="15.75">
      <c r="A16" s="28"/>
      <c r="B16" s="28"/>
      <c r="C16" s="28"/>
      <c r="D16" s="28"/>
      <c r="E16" s="28"/>
      <c r="F16" s="28"/>
      <c r="G16" s="30"/>
      <c r="H16" s="1"/>
    </row>
    <row r="17" spans="1:8" ht="15.75">
      <c r="A17" s="28"/>
      <c r="B17" s="28"/>
      <c r="C17" s="28"/>
      <c r="D17" s="28"/>
      <c r="E17" s="28"/>
      <c r="F17" s="28"/>
      <c r="G17" s="30"/>
      <c r="H17" s="1"/>
    </row>
    <row r="18" spans="1:8" ht="15.75">
      <c r="A18" s="3"/>
      <c r="B18" s="3"/>
      <c r="C18" s="3"/>
      <c r="D18" s="3"/>
      <c r="E18" s="3"/>
      <c r="F18" s="3"/>
      <c r="G18" s="3"/>
      <c r="H18" s="1"/>
    </row>
    <row r="19" spans="1:8" ht="18">
      <c r="A19" s="28"/>
      <c r="B19" s="1"/>
      <c r="C19" s="1"/>
      <c r="D19" s="31"/>
      <c r="E19" s="31"/>
      <c r="F19" s="1"/>
      <c r="G19" s="28"/>
      <c r="H19" s="1"/>
    </row>
    <row r="20" spans="1:8" ht="15.75">
      <c r="A20" s="28"/>
      <c r="B20" s="1" t="s">
        <v>69</v>
      </c>
      <c r="C20" s="1"/>
      <c r="D20" s="1"/>
      <c r="E20" s="87"/>
      <c r="F20" s="1"/>
      <c r="G20" s="28"/>
      <c r="H20" s="1"/>
    </row>
    <row r="21" spans="1:8" ht="15.75">
      <c r="A21" s="28"/>
      <c r="B21" s="1" t="s">
        <v>146</v>
      </c>
      <c r="C21" s="1"/>
      <c r="D21" s="1"/>
      <c r="E21" s="87"/>
      <c r="F21" s="1"/>
      <c r="G21" s="28"/>
      <c r="H21" s="1"/>
    </row>
    <row r="22" spans="1:8" ht="15.75">
      <c r="A22" s="28"/>
      <c r="B22" s="87" t="s">
        <v>205</v>
      </c>
      <c r="C22" s="1"/>
      <c r="D22" s="1"/>
      <c r="E22" s="87"/>
      <c r="F22" s="1"/>
      <c r="G22" s="28"/>
      <c r="H22" s="1"/>
    </row>
    <row r="23" spans="1:8" ht="15.75">
      <c r="A23" s="28"/>
      <c r="B23" s="87" t="s">
        <v>180</v>
      </c>
      <c r="C23" s="1"/>
      <c r="D23" s="1"/>
      <c r="E23" s="87"/>
      <c r="F23" s="1"/>
      <c r="G23" s="28"/>
      <c r="H23" s="1"/>
    </row>
    <row r="24" spans="1:8" ht="15.75">
      <c r="A24" s="1"/>
      <c r="B24" s="1"/>
      <c r="C24" s="1"/>
      <c r="D24" s="1"/>
      <c r="E24" s="87"/>
      <c r="F24" s="1"/>
      <c r="G24" s="1"/>
      <c r="H24" s="1"/>
    </row>
    <row r="25" spans="1:8" ht="15.75">
      <c r="A25" s="1"/>
      <c r="B25" s="1"/>
      <c r="C25" s="1"/>
      <c r="D25" s="1"/>
      <c r="E25" s="87"/>
      <c r="F25" s="1"/>
      <c r="G25" s="1"/>
      <c r="H25" s="1"/>
    </row>
    <row r="26" spans="1:8" ht="15.75">
      <c r="A26" s="1"/>
      <c r="B26" s="1"/>
      <c r="C26" s="1"/>
      <c r="D26" s="1"/>
      <c r="E26" s="87"/>
      <c r="F26" s="1"/>
      <c r="G26" s="1"/>
      <c r="H26" s="1"/>
    </row>
    <row r="27" spans="1:8" ht="15.75">
      <c r="A27" s="1"/>
      <c r="B27" s="1"/>
      <c r="C27" s="1"/>
      <c r="D27" s="1"/>
      <c r="E27" s="87"/>
      <c r="F27" s="1"/>
      <c r="G27" s="1"/>
      <c r="H27" s="1"/>
    </row>
  </sheetData>
  <pageMargins left="0.7" right="0.7" top="0.75" bottom="0.75" header="0.3" footer="0.3"/>
  <pageSetup scale="72" orientation="portrait" r:id="rId1"/>
</worksheet>
</file>

<file path=xl/worksheets/sheet8.xml><?xml version="1.0" encoding="utf-8"?>
<worksheet xmlns="http://schemas.openxmlformats.org/spreadsheetml/2006/main" xmlns:r="http://schemas.openxmlformats.org/officeDocument/2006/relationships">
  <sheetPr codeName="Sheet7"/>
  <dimension ref="A1:F23"/>
  <sheetViews>
    <sheetView view="pageBreakPreview" zoomScale="85" zoomScaleNormal="100" zoomScaleSheetLayoutView="85" workbookViewId="0">
      <selection activeCell="B30" sqref="B30"/>
    </sheetView>
  </sheetViews>
  <sheetFormatPr defaultRowHeight="15"/>
  <cols>
    <col min="1" max="1" width="3.28515625" bestFit="1" customWidth="1"/>
    <col min="2" max="2" width="12.7109375" customWidth="1"/>
    <col min="3" max="3" width="35.140625" customWidth="1"/>
    <col min="4" max="5" width="12.7109375" customWidth="1"/>
    <col min="6" max="6" width="6.140625" bestFit="1" customWidth="1"/>
  </cols>
  <sheetData>
    <row r="1" spans="1:6" ht="15.75">
      <c r="A1" s="28"/>
      <c r="B1" s="10" t="s">
        <v>37</v>
      </c>
      <c r="C1" s="1"/>
      <c r="D1" s="1"/>
      <c r="F1" s="66" t="s">
        <v>201</v>
      </c>
    </row>
    <row r="2" spans="1:6" ht="15.75">
      <c r="A2" s="28"/>
      <c r="B2" s="10" t="s">
        <v>38</v>
      </c>
      <c r="C2" s="1"/>
      <c r="D2" s="1"/>
      <c r="F2" s="66" t="s">
        <v>225</v>
      </c>
    </row>
    <row r="3" spans="1:6" ht="15.75">
      <c r="A3" s="28"/>
      <c r="B3" s="10" t="s">
        <v>39</v>
      </c>
      <c r="C3" s="1"/>
      <c r="D3" s="1"/>
      <c r="E3" s="1"/>
      <c r="F3" s="28"/>
    </row>
    <row r="4" spans="1:6" ht="15.75">
      <c r="A4" s="28"/>
      <c r="B4" s="10" t="s">
        <v>83</v>
      </c>
      <c r="C4" s="1"/>
      <c r="D4" s="1"/>
      <c r="E4" s="1"/>
      <c r="F4" s="28"/>
    </row>
    <row r="5" spans="1:6" ht="15.75">
      <c r="A5" s="28"/>
      <c r="C5" s="1"/>
      <c r="D5" s="1"/>
      <c r="E5" s="1"/>
      <c r="F5" s="28"/>
    </row>
    <row r="6" spans="1:6" ht="15.75">
      <c r="A6" s="28"/>
      <c r="C6" s="1"/>
      <c r="D6" s="1"/>
      <c r="E6" s="1"/>
      <c r="F6" s="28"/>
    </row>
    <row r="7" spans="1:6" ht="15.75">
      <c r="A7" s="28"/>
      <c r="B7" s="1"/>
      <c r="C7" s="1"/>
      <c r="D7" s="1"/>
      <c r="E7" s="1"/>
      <c r="F7" s="28"/>
    </row>
    <row r="8" spans="1:6" ht="15.75">
      <c r="A8" s="1"/>
      <c r="B8" s="1"/>
      <c r="C8" s="1"/>
      <c r="D8" s="1"/>
      <c r="E8" s="1"/>
      <c r="F8" s="1"/>
    </row>
    <row r="9" spans="1:6" ht="15.75">
      <c r="A9" s="1"/>
      <c r="B9" s="1"/>
      <c r="C9" s="1"/>
      <c r="D9" s="1"/>
      <c r="E9" s="1"/>
      <c r="F9" s="1"/>
    </row>
    <row r="10" spans="1:6" ht="15.75">
      <c r="A10" s="1"/>
      <c r="B10" s="1"/>
      <c r="C10" s="1"/>
      <c r="D10" s="1"/>
      <c r="E10" s="1"/>
      <c r="F10" s="1"/>
    </row>
    <row r="11" spans="1:6" ht="15.75">
      <c r="A11" s="26">
        <v>1</v>
      </c>
      <c r="B11" s="28" t="s">
        <v>211</v>
      </c>
      <c r="C11" s="28"/>
      <c r="D11" s="28"/>
      <c r="E11" s="29">
        <f>+'LY-R5'!E11</f>
        <v>-1132.5145631067935</v>
      </c>
      <c r="F11" s="30" t="s">
        <v>67</v>
      </c>
    </row>
    <row r="12" spans="1:6" ht="15.75">
      <c r="A12" s="26"/>
      <c r="B12" s="28"/>
      <c r="C12" s="28"/>
      <c r="D12" s="28"/>
      <c r="E12" s="28"/>
      <c r="F12" s="13"/>
    </row>
    <row r="13" spans="1:6" ht="15.75">
      <c r="A13" s="26">
        <v>2</v>
      </c>
      <c r="B13" s="28" t="s">
        <v>166</v>
      </c>
      <c r="C13" s="28"/>
      <c r="D13" s="28"/>
      <c r="E13" s="45">
        <v>7.0000000000000007E-2</v>
      </c>
      <c r="F13" s="30" t="s">
        <v>70</v>
      </c>
    </row>
    <row r="14" spans="1:6" ht="15.75">
      <c r="A14" s="30"/>
      <c r="B14" s="28"/>
      <c r="C14" s="28"/>
      <c r="D14" s="28"/>
      <c r="E14" s="28"/>
      <c r="F14" s="30"/>
    </row>
    <row r="15" spans="1:6" ht="15.75">
      <c r="A15" s="26">
        <v>3</v>
      </c>
      <c r="B15" s="2" t="s">
        <v>84</v>
      </c>
      <c r="C15" s="2"/>
      <c r="D15" s="3"/>
      <c r="E15" s="11">
        <f>+E11*E13</f>
        <v>-79.276019417475553</v>
      </c>
      <c r="F15" s="28"/>
    </row>
    <row r="16" spans="1:6" ht="15.75">
      <c r="A16" s="28"/>
      <c r="B16" s="28"/>
      <c r="C16" s="28"/>
      <c r="D16" s="28"/>
      <c r="E16" s="28"/>
      <c r="F16" s="28"/>
    </row>
    <row r="17" spans="1:6" ht="15.75">
      <c r="A17" s="28"/>
      <c r="B17" s="28"/>
      <c r="C17" s="28"/>
      <c r="D17" s="28"/>
      <c r="E17" s="28"/>
      <c r="F17" s="28"/>
    </row>
    <row r="18" spans="1:6" ht="15.75">
      <c r="A18" s="28"/>
      <c r="B18" s="28"/>
      <c r="C18" s="28"/>
      <c r="D18" s="28"/>
      <c r="E18" s="28"/>
      <c r="F18" s="28"/>
    </row>
    <row r="19" spans="1:6" ht="15.75">
      <c r="A19" s="28"/>
      <c r="B19" s="28" t="s">
        <v>69</v>
      </c>
      <c r="C19" s="28"/>
      <c r="D19" s="28"/>
      <c r="E19" s="28"/>
      <c r="F19" s="28"/>
    </row>
    <row r="20" spans="1:6" ht="15.75">
      <c r="A20" s="28"/>
      <c r="B20" s="91" t="s">
        <v>222</v>
      </c>
      <c r="C20" s="28"/>
      <c r="D20" s="28"/>
      <c r="E20" s="28"/>
      <c r="F20" s="28"/>
    </row>
    <row r="21" spans="1:6" ht="15.75">
      <c r="A21" s="28"/>
      <c r="B21" s="28" t="s">
        <v>79</v>
      </c>
      <c r="C21" s="28"/>
      <c r="D21" s="28"/>
      <c r="E21" s="28"/>
      <c r="F21" s="28"/>
    </row>
    <row r="22" spans="1:6" ht="15.75">
      <c r="A22" s="28"/>
      <c r="B22" s="28"/>
      <c r="C22" s="28"/>
      <c r="D22" s="28"/>
      <c r="E22" s="28">
        <f>0.0765*('LY-R2'!D17+'LY-R2'!F17)</f>
        <v>0</v>
      </c>
      <c r="F22" s="28"/>
    </row>
    <row r="23" spans="1:6" ht="15.75">
      <c r="A23" s="28"/>
      <c r="B23" s="28"/>
      <c r="C23" s="28"/>
      <c r="D23" s="28"/>
      <c r="E23" s="28"/>
      <c r="F23" s="28"/>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Y36"/>
  <sheetViews>
    <sheetView view="pageBreakPreview" zoomScale="85" zoomScaleNormal="100" zoomScaleSheetLayoutView="85" workbookViewId="0">
      <selection activeCell="B30" sqref="B30"/>
    </sheetView>
  </sheetViews>
  <sheetFormatPr defaultRowHeight="15"/>
  <cols>
    <col min="1" max="1" width="4" style="90" bestFit="1" customWidth="1"/>
    <col min="2" max="2" width="9.140625" style="90"/>
    <col min="3" max="3" width="20.28515625" style="90" customWidth="1"/>
    <col min="4" max="5" width="9.140625" style="90"/>
    <col min="6" max="6" width="15.7109375" style="90" bestFit="1" customWidth="1"/>
    <col min="7" max="7" width="3.7109375" style="90" bestFit="1" customWidth="1"/>
    <col min="8" max="8" width="13.7109375" style="90" customWidth="1"/>
    <col min="9" max="9" width="4" style="90" customWidth="1"/>
    <col min="10" max="10" width="15.140625" style="90" customWidth="1"/>
    <col min="11" max="11" width="3.7109375" style="90" customWidth="1"/>
    <col min="12" max="12" width="15.140625" style="90" customWidth="1"/>
    <col min="13" max="13" width="4" style="90" customWidth="1"/>
    <col min="14" max="14" width="21.28515625" style="90" customWidth="1"/>
    <col min="15" max="15" width="4" style="90" customWidth="1"/>
    <col min="16" max="16" width="14.28515625" style="90" customWidth="1"/>
    <col min="17" max="17" width="4" style="90" customWidth="1"/>
    <col min="18" max="18" width="19" style="90" customWidth="1"/>
    <col min="19" max="19" width="2.85546875" style="90" customWidth="1"/>
    <col min="20" max="20" width="20.85546875" style="90" customWidth="1"/>
    <col min="21" max="21" width="2.7109375" style="90" customWidth="1"/>
    <col min="22" max="22" width="14.7109375" style="90" customWidth="1"/>
    <col min="23" max="23" width="3.5703125" style="90" customWidth="1"/>
    <col min="24" max="24" width="21.140625" style="90" bestFit="1" customWidth="1"/>
    <col min="25" max="16384" width="9.140625" style="90"/>
  </cols>
  <sheetData>
    <row r="1" spans="1:24" ht="15.75">
      <c r="A1" s="87"/>
      <c r="B1" s="10" t="s">
        <v>37</v>
      </c>
      <c r="C1" s="87"/>
      <c r="D1" s="87"/>
      <c r="E1" s="87"/>
      <c r="G1" s="87"/>
      <c r="H1" s="87"/>
      <c r="I1" s="87"/>
      <c r="J1" s="87"/>
      <c r="K1" s="87"/>
      <c r="X1" s="66" t="s">
        <v>201</v>
      </c>
    </row>
    <row r="2" spans="1:24" ht="15.75">
      <c r="A2" s="87"/>
      <c r="B2" s="10" t="s">
        <v>38</v>
      </c>
      <c r="C2" s="87"/>
      <c r="D2" s="87"/>
      <c r="E2" s="87"/>
      <c r="G2" s="87"/>
      <c r="H2" s="87"/>
      <c r="I2" s="87"/>
      <c r="J2" s="87"/>
      <c r="K2" s="87"/>
      <c r="X2" s="66" t="s">
        <v>227</v>
      </c>
    </row>
    <row r="3" spans="1:24" ht="15.75">
      <c r="A3" s="87"/>
      <c r="B3" s="10" t="s">
        <v>39</v>
      </c>
      <c r="C3" s="87"/>
      <c r="D3" s="87"/>
      <c r="E3" s="87"/>
      <c r="F3" s="87"/>
      <c r="G3" s="87"/>
      <c r="H3" s="87"/>
      <c r="I3" s="87"/>
      <c r="J3" s="87"/>
      <c r="K3" s="87"/>
    </row>
    <row r="4" spans="1:24" ht="15.75">
      <c r="A4" s="87"/>
      <c r="B4" s="10" t="s">
        <v>108</v>
      </c>
      <c r="C4" s="87"/>
      <c r="D4" s="87"/>
      <c r="E4" s="87"/>
      <c r="F4" s="87"/>
      <c r="G4" s="87"/>
      <c r="H4" s="87"/>
      <c r="I4" s="87"/>
      <c r="J4" s="87"/>
      <c r="K4" s="87"/>
    </row>
    <row r="5" spans="1:24" ht="15.75">
      <c r="A5" s="87"/>
      <c r="C5" s="87"/>
      <c r="D5" s="87"/>
      <c r="E5" s="87"/>
      <c r="F5" s="87"/>
      <c r="G5" s="87"/>
      <c r="H5" s="87"/>
      <c r="I5" s="87"/>
      <c r="J5" s="87"/>
      <c r="K5" s="87"/>
    </row>
    <row r="6" spans="1:24" ht="15.75">
      <c r="A6" s="87"/>
      <c r="C6" s="87"/>
      <c r="D6" s="87"/>
      <c r="E6" s="87"/>
      <c r="F6" s="4" t="s">
        <v>170</v>
      </c>
      <c r="G6" s="87"/>
      <c r="H6" s="4" t="s">
        <v>171</v>
      </c>
      <c r="I6" s="87"/>
      <c r="J6" s="5" t="s">
        <v>172</v>
      </c>
      <c r="K6" s="5"/>
      <c r="L6" s="5" t="s">
        <v>173</v>
      </c>
      <c r="M6" s="5"/>
      <c r="N6" s="5" t="s">
        <v>174</v>
      </c>
      <c r="O6" s="5"/>
      <c r="P6" s="5" t="s">
        <v>175</v>
      </c>
      <c r="Q6" s="5"/>
      <c r="R6" s="4" t="s">
        <v>176</v>
      </c>
      <c r="S6" s="5"/>
      <c r="T6" s="5" t="s">
        <v>232</v>
      </c>
      <c r="U6" s="5"/>
      <c r="V6" s="5" t="s">
        <v>233</v>
      </c>
      <c r="X6" s="5" t="s">
        <v>234</v>
      </c>
    </row>
    <row r="7" spans="1:24" ht="15.75">
      <c r="A7" s="87"/>
      <c r="B7" s="87"/>
      <c r="C7" s="87"/>
      <c r="D7" s="87"/>
      <c r="E7" s="87"/>
      <c r="F7" s="87"/>
      <c r="G7" s="87"/>
      <c r="H7" s="87"/>
      <c r="I7" s="87"/>
      <c r="J7" s="87"/>
      <c r="K7" s="87"/>
    </row>
    <row r="8" spans="1:24" ht="78.75">
      <c r="A8" s="26"/>
      <c r="B8" s="46" t="s">
        <v>110</v>
      </c>
      <c r="C8" s="47"/>
      <c r="D8" s="47"/>
      <c r="E8" s="87"/>
      <c r="F8" s="99" t="s">
        <v>198</v>
      </c>
      <c r="G8" s="87"/>
      <c r="H8" s="99" t="s">
        <v>235</v>
      </c>
      <c r="I8" s="50"/>
      <c r="J8" s="99" t="s">
        <v>236</v>
      </c>
      <c r="K8" s="87"/>
      <c r="L8" s="92" t="s">
        <v>177</v>
      </c>
      <c r="N8" s="92" t="s">
        <v>231</v>
      </c>
      <c r="P8" s="94" t="s">
        <v>269</v>
      </c>
      <c r="R8" s="92" t="s">
        <v>178</v>
      </c>
      <c r="S8" s="93"/>
      <c r="T8" s="92" t="s">
        <v>199</v>
      </c>
      <c r="V8" s="94" t="s">
        <v>270</v>
      </c>
      <c r="X8" s="94" t="s">
        <v>271</v>
      </c>
    </row>
    <row r="9" spans="1:24" ht="15.75">
      <c r="A9" s="26">
        <v>1</v>
      </c>
      <c r="B9" s="48">
        <v>5810</v>
      </c>
      <c r="C9" s="49" t="s">
        <v>149</v>
      </c>
      <c r="D9" s="49"/>
      <c r="E9" s="87"/>
      <c r="F9" s="49">
        <v>5374.7</v>
      </c>
      <c r="G9" s="87"/>
      <c r="H9" s="49">
        <f>L9+R9</f>
        <v>5374.7</v>
      </c>
      <c r="I9" s="87"/>
      <c r="J9" s="49">
        <f>+F9-H9</f>
        <v>0</v>
      </c>
      <c r="K9" s="87"/>
      <c r="L9" s="49">
        <v>5131.8</v>
      </c>
      <c r="M9" s="49"/>
      <c r="N9" s="49">
        <f>SUMIF('345 WSC - KY Pivot'!E:E,'LY-R4'!B9,'345 WSC - KY Pivot'!G:G)</f>
        <v>0</v>
      </c>
      <c r="O9" s="49"/>
      <c r="P9" s="49">
        <f>+L9-N9</f>
        <v>5131.8</v>
      </c>
      <c r="Q9" s="49"/>
      <c r="R9" s="49">
        <v>242.90000000000003</v>
      </c>
      <c r="S9" s="49"/>
      <c r="T9" s="95">
        <f>'LY-R4A'!H6</f>
        <v>90.025460258261106</v>
      </c>
      <c r="V9" s="95">
        <f t="shared" ref="V9:V21" si="0">+R9-T9</f>
        <v>152.87453974173894</v>
      </c>
      <c r="X9" s="96">
        <f>+P9+V9</f>
        <v>5284.674539741739</v>
      </c>
    </row>
    <row r="10" spans="1:24" ht="15.75">
      <c r="A10" s="26">
        <v>2</v>
      </c>
      <c r="B10" s="46">
        <v>5815</v>
      </c>
      <c r="C10" s="49" t="s">
        <v>150</v>
      </c>
      <c r="D10" s="50"/>
      <c r="E10" s="87"/>
      <c r="F10" s="34">
        <v>3.22</v>
      </c>
      <c r="G10" s="87"/>
      <c r="H10" s="155">
        <f t="shared" ref="H10:H21" si="1">L10+R10</f>
        <v>3.22</v>
      </c>
      <c r="I10" s="87"/>
      <c r="J10" s="155">
        <f>+F10-H10</f>
        <v>0</v>
      </c>
      <c r="K10" s="87"/>
      <c r="L10" s="34">
        <v>0</v>
      </c>
      <c r="M10" s="34"/>
      <c r="N10" s="155">
        <f>SUMIF('345 WSC - KY Pivot'!E:E,'LY-R4'!B10,'345 WSC - KY Pivot'!G:G)</f>
        <v>0</v>
      </c>
      <c r="O10" s="34"/>
      <c r="P10" s="155">
        <f t="shared" ref="P10:P21" si="2">+L10-N10</f>
        <v>0</v>
      </c>
      <c r="Q10" s="34"/>
      <c r="R10" s="34">
        <v>3.22</v>
      </c>
      <c r="S10" s="34"/>
      <c r="T10" s="95">
        <f>'LY-R4A'!H7</f>
        <v>0</v>
      </c>
      <c r="V10" s="95">
        <f t="shared" si="0"/>
        <v>3.22</v>
      </c>
      <c r="X10" s="96">
        <f t="shared" ref="X10:X21" si="3">+P10+V10</f>
        <v>3.22</v>
      </c>
    </row>
    <row r="11" spans="1:24" ht="15.75">
      <c r="A11" s="56">
        <v>3</v>
      </c>
      <c r="B11" s="48">
        <v>5825</v>
      </c>
      <c r="C11" s="49" t="s">
        <v>151</v>
      </c>
      <c r="D11" s="49"/>
      <c r="E11" s="87"/>
      <c r="F11" s="34">
        <v>1208.8900000000001</v>
      </c>
      <c r="G11" s="87"/>
      <c r="H11" s="155">
        <f t="shared" si="1"/>
        <v>1208.8900000000003</v>
      </c>
      <c r="I11" s="87"/>
      <c r="J11" s="155">
        <f t="shared" ref="J11:J21" si="4">+F11-H11</f>
        <v>0</v>
      </c>
      <c r="K11" s="87"/>
      <c r="L11" s="34">
        <v>475.58000000000004</v>
      </c>
      <c r="M11" s="34"/>
      <c r="N11" s="155">
        <f>SUMIF('345 WSC - KY Pivot'!E:E,'LY-R4'!B11,'345 WSC - KY Pivot'!G:G)</f>
        <v>200</v>
      </c>
      <c r="O11" s="34"/>
      <c r="P11" s="155">
        <f t="shared" si="2"/>
        <v>275.58000000000004</v>
      </c>
      <c r="Q11" s="34"/>
      <c r="R11" s="34">
        <v>733.3100000000004</v>
      </c>
      <c r="S11" s="34"/>
      <c r="T11" s="95">
        <f>'LY-R4A'!H8</f>
        <v>7.0407931195950821</v>
      </c>
      <c r="V11" s="95">
        <f t="shared" si="0"/>
        <v>726.26920688040536</v>
      </c>
      <c r="X11" s="96">
        <f t="shared" si="3"/>
        <v>1001.8492068804054</v>
      </c>
    </row>
    <row r="12" spans="1:24" ht="15.75">
      <c r="A12" s="26">
        <v>4</v>
      </c>
      <c r="B12" s="48">
        <v>5870</v>
      </c>
      <c r="C12" s="29" t="s">
        <v>152</v>
      </c>
      <c r="D12" s="34"/>
      <c r="E12" s="87"/>
      <c r="F12" s="34">
        <v>157.03</v>
      </c>
      <c r="G12" s="87"/>
      <c r="H12" s="155">
        <f t="shared" si="1"/>
        <v>157.03000000000003</v>
      </c>
      <c r="I12" s="87"/>
      <c r="J12" s="155">
        <f t="shared" si="4"/>
        <v>0</v>
      </c>
      <c r="K12" s="87"/>
      <c r="L12" s="34">
        <v>55.45</v>
      </c>
      <c r="M12" s="34"/>
      <c r="N12" s="155">
        <f>SUMIF('345 WSC - KY Pivot'!E:E,'LY-R4'!B12,'345 WSC - KY Pivot'!G:G)</f>
        <v>55.45</v>
      </c>
      <c r="O12" s="34"/>
      <c r="P12" s="155">
        <f t="shared" si="2"/>
        <v>0</v>
      </c>
      <c r="Q12" s="34"/>
      <c r="R12" s="34">
        <v>101.58000000000001</v>
      </c>
      <c r="S12" s="34"/>
      <c r="T12" s="95">
        <f>'LY-R4A'!H9</f>
        <v>25.548461618580532</v>
      </c>
      <c r="V12" s="95">
        <f t="shared" si="0"/>
        <v>76.03153838141948</v>
      </c>
      <c r="X12" s="96">
        <f t="shared" si="3"/>
        <v>76.03153838141948</v>
      </c>
    </row>
    <row r="13" spans="1:24" ht="15.75">
      <c r="A13" s="56">
        <v>5</v>
      </c>
      <c r="B13" s="46">
        <v>5890</v>
      </c>
      <c r="C13" s="29" t="s">
        <v>153</v>
      </c>
      <c r="D13" s="47"/>
      <c r="E13" s="87"/>
      <c r="F13" s="34">
        <v>134.04</v>
      </c>
      <c r="G13" s="87"/>
      <c r="H13" s="155">
        <f t="shared" si="1"/>
        <v>134.04</v>
      </c>
      <c r="I13" s="87"/>
      <c r="J13" s="155">
        <f t="shared" si="4"/>
        <v>0</v>
      </c>
      <c r="K13" s="87"/>
      <c r="L13" s="34">
        <v>0</v>
      </c>
      <c r="M13" s="34"/>
      <c r="N13" s="155">
        <f>SUMIF('345 WSC - KY Pivot'!E:E,'LY-R4'!B13,'345 WSC - KY Pivot'!G:G)</f>
        <v>0</v>
      </c>
      <c r="O13" s="34"/>
      <c r="P13" s="155">
        <f t="shared" si="2"/>
        <v>0</v>
      </c>
      <c r="Q13" s="34"/>
      <c r="R13" s="34">
        <v>134.04</v>
      </c>
      <c r="S13" s="34"/>
      <c r="T13" s="95">
        <f>'LY-R4A'!H10</f>
        <v>0</v>
      </c>
      <c r="V13" s="95">
        <f t="shared" si="0"/>
        <v>134.04</v>
      </c>
      <c r="X13" s="96">
        <f t="shared" si="3"/>
        <v>134.04</v>
      </c>
    </row>
    <row r="14" spans="1:24" ht="15.75">
      <c r="A14" s="26">
        <v>6</v>
      </c>
      <c r="B14" s="48">
        <v>6015</v>
      </c>
      <c r="C14" s="49" t="s">
        <v>154</v>
      </c>
      <c r="D14" s="29"/>
      <c r="E14" s="87"/>
      <c r="F14" s="34">
        <v>941.54</v>
      </c>
      <c r="G14" s="87"/>
      <c r="H14" s="155">
        <f t="shared" si="1"/>
        <v>941.54</v>
      </c>
      <c r="I14" s="87"/>
      <c r="J14" s="155">
        <f t="shared" si="4"/>
        <v>0</v>
      </c>
      <c r="K14" s="87"/>
      <c r="L14" s="34">
        <v>0</v>
      </c>
      <c r="M14" s="34"/>
      <c r="N14" s="155">
        <f>SUMIF('345 WSC - KY Pivot'!E:E,'LY-R4'!B14,'345 WSC - KY Pivot'!G:G)</f>
        <v>0</v>
      </c>
      <c r="O14" s="34"/>
      <c r="P14" s="155">
        <f t="shared" si="2"/>
        <v>0</v>
      </c>
      <c r="Q14" s="34"/>
      <c r="R14" s="34">
        <v>941.54</v>
      </c>
      <c r="S14" s="34"/>
      <c r="T14" s="95">
        <f>'LY-R4A'!H11</f>
        <v>0</v>
      </c>
      <c r="V14" s="95">
        <f t="shared" si="0"/>
        <v>941.54</v>
      </c>
      <c r="X14" s="96">
        <f t="shared" si="3"/>
        <v>941.54</v>
      </c>
    </row>
    <row r="15" spans="1:24" ht="15.75">
      <c r="A15" s="56">
        <v>7</v>
      </c>
      <c r="B15" s="46">
        <v>6045</v>
      </c>
      <c r="C15" s="49" t="s">
        <v>155</v>
      </c>
      <c r="D15" s="47"/>
      <c r="E15" s="87"/>
      <c r="F15" s="34">
        <v>1452.58</v>
      </c>
      <c r="G15" s="87"/>
      <c r="H15" s="155">
        <f t="shared" si="1"/>
        <v>1452.58</v>
      </c>
      <c r="I15" s="87"/>
      <c r="J15" s="155">
        <f t="shared" si="4"/>
        <v>0</v>
      </c>
      <c r="K15" s="87"/>
      <c r="L15" s="34">
        <v>0</v>
      </c>
      <c r="M15" s="34"/>
      <c r="N15" s="155">
        <f>SUMIF('345 WSC - KY Pivot'!E:E,'LY-R4'!B15,'345 WSC - KY Pivot'!G:G)</f>
        <v>0</v>
      </c>
      <c r="O15" s="34"/>
      <c r="P15" s="155">
        <f t="shared" si="2"/>
        <v>0</v>
      </c>
      <c r="Q15" s="34"/>
      <c r="R15" s="34">
        <v>1452.58</v>
      </c>
      <c r="S15" s="34"/>
      <c r="T15" s="95">
        <f>'LY-R4A'!H12</f>
        <v>0</v>
      </c>
      <c r="V15" s="95">
        <f t="shared" si="0"/>
        <v>1452.58</v>
      </c>
      <c r="X15" s="96">
        <f t="shared" si="3"/>
        <v>1452.58</v>
      </c>
    </row>
    <row r="16" spans="1:24" ht="15.75">
      <c r="A16" s="26">
        <v>8</v>
      </c>
      <c r="B16" s="48">
        <v>6185</v>
      </c>
      <c r="C16" s="49" t="s">
        <v>156</v>
      </c>
      <c r="D16" s="49"/>
      <c r="E16" s="87"/>
      <c r="F16" s="34">
        <v>5379.62</v>
      </c>
      <c r="G16" s="87"/>
      <c r="H16" s="155">
        <f t="shared" si="1"/>
        <v>5379.6200000000008</v>
      </c>
      <c r="I16" s="87"/>
      <c r="J16" s="155">
        <f t="shared" si="4"/>
        <v>0</v>
      </c>
      <c r="K16" s="87"/>
      <c r="L16" s="34">
        <v>3499.2</v>
      </c>
      <c r="M16" s="34"/>
      <c r="N16" s="155">
        <f>SUMIF('345 WSC - KY Pivot'!E:E,'LY-R4'!B16,'345 WSC - KY Pivot'!G:G)</f>
        <v>2434.7600000000002</v>
      </c>
      <c r="O16" s="34"/>
      <c r="P16" s="155">
        <f t="shared" si="2"/>
        <v>1064.4399999999996</v>
      </c>
      <c r="Q16" s="34"/>
      <c r="R16" s="34">
        <v>1880.4200000000005</v>
      </c>
      <c r="S16" s="34"/>
      <c r="T16" s="95">
        <f>'LY-R4A'!H13</f>
        <v>861.04516192945835</v>
      </c>
      <c r="V16" s="95">
        <f t="shared" si="0"/>
        <v>1019.3748380705422</v>
      </c>
      <c r="X16" s="96">
        <f t="shared" si="3"/>
        <v>2083.8148380705416</v>
      </c>
    </row>
    <row r="17" spans="1:25" ht="15.75">
      <c r="A17" s="56">
        <v>9</v>
      </c>
      <c r="B17" s="46">
        <v>6190</v>
      </c>
      <c r="C17" s="49" t="s">
        <v>158</v>
      </c>
      <c r="D17" s="47"/>
      <c r="E17" s="87"/>
      <c r="F17" s="34">
        <v>1417.01</v>
      </c>
      <c r="G17" s="87"/>
      <c r="H17" s="155">
        <f t="shared" si="1"/>
        <v>1417.0099999999995</v>
      </c>
      <c r="I17" s="87"/>
      <c r="J17" s="155">
        <f t="shared" si="4"/>
        <v>0</v>
      </c>
      <c r="K17" s="87"/>
      <c r="L17" s="34">
        <v>0</v>
      </c>
      <c r="M17" s="34"/>
      <c r="N17" s="155"/>
      <c r="O17" s="34"/>
      <c r="P17" s="155">
        <f t="shared" si="2"/>
        <v>0</v>
      </c>
      <c r="Q17" s="34"/>
      <c r="R17" s="34">
        <v>1417.0099999999995</v>
      </c>
      <c r="S17" s="34"/>
      <c r="T17" s="95">
        <f>'LY-R4A'!H14</f>
        <v>1039.0524585146234</v>
      </c>
      <c r="V17" s="95">
        <f t="shared" si="0"/>
        <v>377.95754148537617</v>
      </c>
      <c r="X17" s="96">
        <f t="shared" si="3"/>
        <v>377.95754148537617</v>
      </c>
    </row>
    <row r="18" spans="1:25" ht="15.75">
      <c r="A18" s="26">
        <v>10</v>
      </c>
      <c r="B18" s="48">
        <v>6195</v>
      </c>
      <c r="C18" s="49" t="s">
        <v>157</v>
      </c>
      <c r="D18" s="49"/>
      <c r="E18" s="87"/>
      <c r="F18" s="34">
        <v>1361.85</v>
      </c>
      <c r="G18" s="87"/>
      <c r="H18" s="155">
        <f t="shared" si="1"/>
        <v>1361.85</v>
      </c>
      <c r="I18" s="87"/>
      <c r="J18" s="155">
        <f t="shared" si="4"/>
        <v>0</v>
      </c>
      <c r="K18" s="87"/>
      <c r="L18" s="34">
        <v>886.2</v>
      </c>
      <c r="M18" s="34"/>
      <c r="N18" s="155">
        <f>SUMIF('345 WSC - KY Pivot'!E:E,'LY-R4'!B18,'345 WSC - KY Pivot'!G:G)</f>
        <v>477.3</v>
      </c>
      <c r="O18" s="34"/>
      <c r="P18" s="155">
        <f t="shared" si="2"/>
        <v>408.90000000000003</v>
      </c>
      <c r="Q18" s="34"/>
      <c r="R18" s="34">
        <v>475.65</v>
      </c>
      <c r="S18" s="34"/>
      <c r="T18" s="95">
        <f>'LY-R4A'!H15</f>
        <v>431.59472471247454</v>
      </c>
      <c r="V18" s="95">
        <f t="shared" si="0"/>
        <v>44.055275287525433</v>
      </c>
      <c r="X18" s="96">
        <f t="shared" si="3"/>
        <v>452.95527528752547</v>
      </c>
    </row>
    <row r="19" spans="1:25" ht="15.75">
      <c r="A19" s="26">
        <v>11</v>
      </c>
      <c r="B19" s="48">
        <v>6200</v>
      </c>
      <c r="C19" s="49" t="s">
        <v>159</v>
      </c>
      <c r="D19" s="52"/>
      <c r="E19" s="87"/>
      <c r="F19" s="34">
        <v>3749.22</v>
      </c>
      <c r="G19" s="87"/>
      <c r="H19" s="155">
        <f t="shared" si="1"/>
        <v>3749.2199999999993</v>
      </c>
      <c r="I19" s="87"/>
      <c r="J19" s="155">
        <f t="shared" si="4"/>
        <v>0</v>
      </c>
      <c r="K19" s="87"/>
      <c r="L19" s="34">
        <v>2339.3799999999997</v>
      </c>
      <c r="M19" s="34"/>
      <c r="N19" s="155">
        <f>SUMIF('345 WSC - KY Pivot'!E:E,'LY-R4'!B19,'345 WSC - KY Pivot'!G:G)</f>
        <v>1900.27</v>
      </c>
      <c r="O19" s="34"/>
      <c r="P19" s="155">
        <f t="shared" si="2"/>
        <v>439.10999999999967</v>
      </c>
      <c r="Q19" s="34"/>
      <c r="R19" s="34">
        <v>1409.84</v>
      </c>
      <c r="S19" s="34"/>
      <c r="T19" s="95">
        <f>'LY-R4A'!H16</f>
        <v>830.90163851410921</v>
      </c>
      <c r="V19" s="95">
        <f t="shared" si="0"/>
        <v>578.93836148589071</v>
      </c>
      <c r="X19" s="96">
        <f t="shared" si="3"/>
        <v>1018.0483614858904</v>
      </c>
    </row>
    <row r="20" spans="1:25" ht="15.75">
      <c r="A20" s="56">
        <v>12</v>
      </c>
      <c r="B20" s="48">
        <v>6205</v>
      </c>
      <c r="C20" s="49" t="s">
        <v>160</v>
      </c>
      <c r="D20" s="87"/>
      <c r="E20" s="87"/>
      <c r="F20" s="34">
        <v>558.39</v>
      </c>
      <c r="G20" s="87"/>
      <c r="H20" s="155">
        <f t="shared" si="1"/>
        <v>558.3900000000001</v>
      </c>
      <c r="I20" s="87"/>
      <c r="J20" s="155">
        <f t="shared" si="4"/>
        <v>0</v>
      </c>
      <c r="K20" s="87"/>
      <c r="L20" s="34">
        <v>0</v>
      </c>
      <c r="M20" s="34"/>
      <c r="N20" s="155">
        <f>SUMIF('345 WSC - KY Pivot'!E:E,'LY-R4'!B20,'345 WSC - KY Pivot'!G:G)</f>
        <v>0</v>
      </c>
      <c r="O20" s="34"/>
      <c r="P20" s="155">
        <f t="shared" si="2"/>
        <v>0</v>
      </c>
      <c r="Q20" s="34"/>
      <c r="R20" s="34">
        <v>558.3900000000001</v>
      </c>
      <c r="S20" s="34"/>
      <c r="T20" s="95">
        <f>'LY-R4A'!H17</f>
        <v>553.37237949447012</v>
      </c>
      <c r="V20" s="95">
        <f t="shared" si="0"/>
        <v>5.0176205055299761</v>
      </c>
      <c r="X20" s="96">
        <f t="shared" si="3"/>
        <v>5.0176205055299761</v>
      </c>
    </row>
    <row r="21" spans="1:25" ht="15.75">
      <c r="A21" s="26">
        <v>13</v>
      </c>
      <c r="B21" s="48">
        <v>6207</v>
      </c>
      <c r="C21" s="49" t="s">
        <v>161</v>
      </c>
      <c r="D21" s="87"/>
      <c r="E21" s="87"/>
      <c r="F21" s="53">
        <v>169.27</v>
      </c>
      <c r="G21" s="87"/>
      <c r="H21" s="156">
        <f t="shared" si="1"/>
        <v>169.26999999999998</v>
      </c>
      <c r="I21" s="87"/>
      <c r="J21" s="156">
        <f t="shared" si="4"/>
        <v>0</v>
      </c>
      <c r="K21" s="87"/>
      <c r="L21" s="53">
        <v>36</v>
      </c>
      <c r="M21" s="53"/>
      <c r="N21" s="156"/>
      <c r="O21" s="53"/>
      <c r="P21" s="156">
        <f t="shared" si="2"/>
        <v>36</v>
      </c>
      <c r="Q21" s="53"/>
      <c r="R21" s="53">
        <v>133.26999999999998</v>
      </c>
      <c r="S21" s="47"/>
      <c r="T21" s="97">
        <f>'LY-R4A'!H18</f>
        <v>97.1686255121827</v>
      </c>
      <c r="V21" s="97">
        <f t="shared" si="0"/>
        <v>36.101374487817282</v>
      </c>
      <c r="X21" s="96">
        <f t="shared" si="3"/>
        <v>72.101374487817282</v>
      </c>
    </row>
    <row r="22" spans="1:25" ht="15.75">
      <c r="A22" s="56"/>
      <c r="B22" s="87"/>
      <c r="C22" s="87"/>
      <c r="D22" s="87"/>
      <c r="E22" s="87"/>
      <c r="F22" s="34"/>
      <c r="G22" s="87"/>
      <c r="H22" s="87"/>
      <c r="I22" s="87"/>
      <c r="J22" s="87"/>
      <c r="K22" s="87"/>
    </row>
    <row r="23" spans="1:25" ht="15.75">
      <c r="A23" s="26">
        <v>14</v>
      </c>
      <c r="B23" s="49" t="s">
        <v>111</v>
      </c>
      <c r="D23" s="87"/>
      <c r="E23" s="87"/>
      <c r="F23" s="49">
        <f>SUM(F9:F21)</f>
        <v>21907.360000000001</v>
      </c>
      <c r="G23" s="87"/>
      <c r="H23" s="49">
        <f>SUM(H9:H21)</f>
        <v>21907.359999999997</v>
      </c>
      <c r="I23" s="87"/>
      <c r="J23" s="49">
        <f>SUM(J9:J21)</f>
        <v>0</v>
      </c>
      <c r="K23" s="87"/>
      <c r="L23" s="49">
        <f>SUM(L9:L21)</f>
        <v>12423.609999999999</v>
      </c>
      <c r="N23" s="49">
        <f>SUM(N9:N21)</f>
        <v>5067.7800000000007</v>
      </c>
      <c r="P23" s="49">
        <f>SUM(P9:P21)</f>
        <v>7355.829999999999</v>
      </c>
      <c r="R23" s="49">
        <f>SUM(R9:R21)</f>
        <v>9483.7499999999982</v>
      </c>
      <c r="S23" s="49"/>
      <c r="T23" s="49">
        <f>SUM(T9:T21)</f>
        <v>3935.7497036737545</v>
      </c>
      <c r="V23" s="49">
        <f>SUM(V9:V21)</f>
        <v>5548.0002963262459</v>
      </c>
      <c r="X23" s="49">
        <f>SUM(X9:X21)</f>
        <v>12903.830296326247</v>
      </c>
      <c r="Y23" s="14"/>
    </row>
    <row r="24" spans="1:25" ht="15.75">
      <c r="A24" s="56"/>
      <c r="B24" s="87"/>
      <c r="D24" s="87"/>
      <c r="E24" s="87"/>
      <c r="F24" s="87"/>
      <c r="G24" s="87"/>
      <c r="H24" s="87"/>
      <c r="I24" s="87"/>
      <c r="J24" s="87"/>
      <c r="K24" s="87"/>
    </row>
    <row r="25" spans="1:25" ht="15.75">
      <c r="A25" s="26">
        <v>15</v>
      </c>
      <c r="B25" s="49" t="s">
        <v>162</v>
      </c>
      <c r="D25" s="87"/>
      <c r="E25" s="87"/>
      <c r="F25" s="47">
        <f>134652+10740+21739</f>
        <v>167131</v>
      </c>
      <c r="G25" s="4" t="s">
        <v>70</v>
      </c>
      <c r="H25" s="4"/>
      <c r="I25" s="4"/>
      <c r="J25" s="4"/>
      <c r="K25" s="4"/>
      <c r="X25" s="98"/>
    </row>
    <row r="26" spans="1:25" ht="15.75">
      <c r="A26" s="26"/>
      <c r="B26" s="87"/>
      <c r="C26" s="87"/>
      <c r="D26" s="87"/>
      <c r="E26" s="87"/>
      <c r="F26" s="54"/>
      <c r="G26" s="4"/>
      <c r="H26" s="4"/>
      <c r="I26" s="4"/>
      <c r="J26" s="4"/>
      <c r="K26" s="4"/>
    </row>
    <row r="27" spans="1:25" ht="15.75">
      <c r="A27" s="26">
        <v>16</v>
      </c>
      <c r="B27" s="90" t="s">
        <v>163</v>
      </c>
      <c r="F27" s="85">
        <v>-29879</v>
      </c>
      <c r="G27" s="4" t="s">
        <v>80</v>
      </c>
      <c r="H27" s="4"/>
      <c r="I27" s="4"/>
      <c r="J27" s="4"/>
      <c r="K27" s="4"/>
      <c r="X27" s="85"/>
    </row>
    <row r="28" spans="1:25" ht="15.75">
      <c r="A28" s="26"/>
      <c r="G28" s="87"/>
      <c r="H28" s="87"/>
      <c r="I28" s="87"/>
      <c r="J28" s="87"/>
      <c r="K28" s="87"/>
    </row>
    <row r="29" spans="1:25" ht="15.75">
      <c r="A29" s="26">
        <v>17</v>
      </c>
      <c r="B29" s="87" t="s">
        <v>212</v>
      </c>
      <c r="C29" s="87"/>
      <c r="D29" s="87"/>
      <c r="E29" s="87"/>
      <c r="F29" s="55">
        <f>SUM(F23:F27)</f>
        <v>159159.35999999999</v>
      </c>
      <c r="G29" s="87"/>
      <c r="H29" s="87"/>
      <c r="I29" s="87"/>
      <c r="J29" s="87"/>
      <c r="K29" s="87"/>
      <c r="T29" s="90" t="s">
        <v>213</v>
      </c>
      <c r="X29" s="110">
        <f>-SUM(X23:X27)</f>
        <v>-12903.830296326247</v>
      </c>
    </row>
    <row r="30" spans="1:25">
      <c r="T30" s="90" t="s">
        <v>214</v>
      </c>
    </row>
    <row r="31" spans="1:25" ht="15.75">
      <c r="B31" s="87" t="s">
        <v>69</v>
      </c>
      <c r="T31" s="90" t="s">
        <v>215</v>
      </c>
    </row>
    <row r="32" spans="1:25" ht="15.75">
      <c r="B32" s="87" t="s">
        <v>179</v>
      </c>
    </row>
    <row r="33" spans="2:2" ht="15.75">
      <c r="B33" s="87" t="s">
        <v>114</v>
      </c>
    </row>
    <row r="34" spans="2:2" ht="15.75">
      <c r="B34" s="87" t="s">
        <v>115</v>
      </c>
    </row>
    <row r="35" spans="2:2" ht="15.75">
      <c r="B35" s="87" t="s">
        <v>148</v>
      </c>
    </row>
    <row r="36" spans="2:2" ht="15.75">
      <c r="B36" s="111" t="s">
        <v>226</v>
      </c>
    </row>
  </sheetData>
  <pageMargins left="0.7" right="0.7" top="0.75" bottom="0.75" header="0.3" footer="0.3"/>
  <pageSetup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15</vt:i4>
      </vt:variant>
    </vt:vector>
  </HeadingPairs>
  <TitlesOfParts>
    <vt:vector size="36" baseType="lpstr">
      <vt:lpstr>LY-R1-Rev</vt:lpstr>
      <vt:lpstr>345 WSC - KY Pivot</vt:lpstr>
      <vt:lpstr>800 Midwest Region Pivot</vt:lpstr>
      <vt:lpstr>860 State of KY Pivot</vt:lpstr>
      <vt:lpstr>102 RVP Atl Midwest Pivot</vt:lpstr>
      <vt:lpstr>102 without RVP Pivot</vt:lpstr>
      <vt:lpstr>LY-R2</vt:lpstr>
      <vt:lpstr>LY-R3</vt:lpstr>
      <vt:lpstr>LY-R4</vt:lpstr>
      <vt:lpstr>LY-R4A</vt:lpstr>
      <vt:lpstr>LY-R5</vt:lpstr>
      <vt:lpstr>LY-R6-Rev</vt:lpstr>
      <vt:lpstr>LY-R7 New</vt:lpstr>
      <vt:lpstr>LY-R8 New</vt:lpstr>
      <vt:lpstr>ACC-3</vt:lpstr>
      <vt:lpstr>ACC-6</vt:lpstr>
      <vt:lpstr>ACC-7</vt:lpstr>
      <vt:lpstr>LYR-8</vt:lpstr>
      <vt:lpstr>ACC-10</vt:lpstr>
      <vt:lpstr>ACC-12</vt:lpstr>
      <vt:lpstr>Sch 14</vt:lpstr>
      <vt:lpstr>'ACC-10'!Print_Area</vt:lpstr>
      <vt:lpstr>'ACC-12'!Print_Area</vt:lpstr>
      <vt:lpstr>'ACC-3'!Print_Area</vt:lpstr>
      <vt:lpstr>'ACC-6'!Print_Area</vt:lpstr>
      <vt:lpstr>'ACC-7'!Print_Area</vt:lpstr>
      <vt:lpstr>'LY-R1-Rev'!Print_Area</vt:lpstr>
      <vt:lpstr>'LY-R2'!Print_Area</vt:lpstr>
      <vt:lpstr>'LY-R3'!Print_Area</vt:lpstr>
      <vt:lpstr>'LY-R4'!Print_Area</vt:lpstr>
      <vt:lpstr>'LY-R5'!Print_Area</vt:lpstr>
      <vt:lpstr>'LY-R6-Rev'!Print_Area</vt:lpstr>
      <vt:lpstr>'LY-R7 New'!Print_Area</vt:lpstr>
      <vt:lpstr>'LYR-8'!Print_Area</vt:lpstr>
      <vt:lpstr>'LY-R8 New'!Print_Area</vt:lpstr>
      <vt:lpstr>'Sch 14'!Print_Area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Marge</dc:creator>
  <cp:lastModifiedBy>dineyzel</cp:lastModifiedBy>
  <cp:lastPrinted>2014-04-04T18:44:40Z</cp:lastPrinted>
  <dcterms:created xsi:type="dcterms:W3CDTF">2013-12-20T13:56:37Z</dcterms:created>
  <dcterms:modified xsi:type="dcterms:W3CDTF">2014-04-04T18:45:00Z</dcterms:modified>
</cp:coreProperties>
</file>