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9035" windowHeight="11250"/>
  </bookViews>
  <sheets>
    <sheet name="SE3" sheetId="1" r:id="rId1"/>
  </sheets>
  <externalReferences>
    <externalReference r:id="rId2"/>
    <externalReference r:id="rId3"/>
  </externalReferences>
  <definedNames>
    <definedName name="a">#REF!</definedName>
    <definedName name="AccumDepr">[1]Data!$I$13:$J$131</definedName>
    <definedName name="AIAC">[1]Data!$O$13:$P$131</definedName>
    <definedName name="CIAC">[1]Data!$R$13:$S$131</definedName>
    <definedName name="CNC2.CE">'[2]Cust Eq Input'!#REF!</definedName>
    <definedName name="CustomerDeposits">[1]Data!$AA$13:$AB$131</definedName>
    <definedName name="CWIP">[1]Data!$F$13:$G$131</definedName>
    <definedName name="CWS.CE">'[2]Cust Eq Input'!#REF!</definedName>
    <definedName name="DeferredCharges">[1]Data!$U$13:$V$131</definedName>
    <definedName name="DeferredIncomeTaxes">[1]Data!$X$13:$Y$131</definedName>
    <definedName name="DisallowedPAA">[1]Data!$CF$13:$CG$131</definedName>
    <definedName name="FL.1">#REF!</definedName>
    <definedName name="FL.3">#REF!</definedName>
    <definedName name="FL.5">#REF!</definedName>
    <definedName name="GA.1">#REF!</definedName>
    <definedName name="GA.3">#REF!</definedName>
    <definedName name="GA.5">#REF!</definedName>
    <definedName name="IL.1">#REF!</definedName>
    <definedName name="IL.3">#REF!</definedName>
    <definedName name="IL.5">#REF!</definedName>
    <definedName name="IN.3">#REF!</definedName>
    <definedName name="IN.5">#REF!</definedName>
    <definedName name="LA.1">#REF!</definedName>
    <definedName name="LA.3">#REF!</definedName>
    <definedName name="LA.5">#REF!</definedName>
    <definedName name="LEXINGTON">#REF!</definedName>
    <definedName name="MD.1">#REF!</definedName>
    <definedName name="MD.3">#REF!</definedName>
    <definedName name="MD.5">#REF!</definedName>
    <definedName name="MS.1">#REF!</definedName>
    <definedName name="MS.3">#REF!</definedName>
    <definedName name="MS.5">#REF!</definedName>
    <definedName name="NC.1">#REF!</definedName>
    <definedName name="NC.3">#REF!</definedName>
    <definedName name="NC.5">#REF!</definedName>
    <definedName name="OCC.CE">'[2]Cust Eq Input'!#REF!</definedName>
    <definedName name="OH.1">#REF!</definedName>
    <definedName name="OH.3">#REF!</definedName>
    <definedName name="OH.5">#REF!</definedName>
    <definedName name="OH.CE">'[2]Cust Eq Input'!#REF!</definedName>
    <definedName name="OH.CEP">'[2]Cust Eq Input'!#REF!</definedName>
    <definedName name="PAA">[1]Data!$L$13:$M$131</definedName>
    <definedName name="Plant">[1]Data!$C$13:$D$131</definedName>
    <definedName name="_xlnm.Print_Area" localSheetId="0">'SE3'!$H$1:$I$144</definedName>
    <definedName name="_xlnm.Print_Titles" localSheetId="0">'SE3'!$A:$G</definedName>
    <definedName name="SC.1">#REF!</definedName>
    <definedName name="SC.3">#REF!</definedName>
    <definedName name="SC.5">#REF!</definedName>
    <definedName name="SCU.CE">'[2]Cust Eq Input'!#REF!</definedName>
    <definedName name="SE.SE60D.ALLOC.">#REF!</definedName>
    <definedName name="TN.1">#REF!</definedName>
    <definedName name="TN.3">#REF!</definedName>
    <definedName name="TN.5">#REF!</definedName>
    <definedName name="TOT.CNC.CE">'[2]Cust Eq Input'!#REF!</definedName>
    <definedName name="VA.1">#REF!</definedName>
    <definedName name="VA.3">#REF!</definedName>
    <definedName name="VA.5">#REF!</definedName>
    <definedName name="WD.CE">'[2]Cust Eq Input'!#REF!</definedName>
    <definedName name="WSCBSAllocation">[1]Data!$BE$13:$BF$131</definedName>
    <definedName name="Year_End_Results_for_1997__1996____1995">#REF!</definedName>
    <definedName name="z">'[2]Cust Eq Input'!#REF!</definedName>
  </definedNames>
  <calcPr calcId="144525"/>
</workbook>
</file>

<file path=xl/calcChain.xml><?xml version="1.0" encoding="utf-8"?>
<calcChain xmlns="http://schemas.openxmlformats.org/spreadsheetml/2006/main">
  <c r="I126" i="1" l="1"/>
  <c r="H126" i="1"/>
  <c r="I104" i="1"/>
  <c r="H104" i="1"/>
  <c r="I91" i="1"/>
  <c r="I92" i="1" s="1"/>
  <c r="H91" i="1"/>
  <c r="I87" i="1"/>
  <c r="I88" i="1" s="1"/>
  <c r="H87" i="1"/>
  <c r="H88" i="1" s="1"/>
  <c r="I82" i="1"/>
  <c r="I83" i="1" s="1"/>
  <c r="I67" i="1"/>
  <c r="I68" i="1" s="1"/>
  <c r="H67" i="1"/>
  <c r="H68" i="1" s="1"/>
  <c r="I33" i="1"/>
  <c r="I28" i="1"/>
  <c r="H28" i="1"/>
  <c r="I20" i="1"/>
  <c r="H20" i="1"/>
  <c r="F2" i="1"/>
  <c r="I93" i="1" l="1"/>
  <c r="I94" i="1" s="1"/>
  <c r="I51" i="1"/>
  <c r="I54" i="1" s="1"/>
  <c r="H82" i="1"/>
  <c r="H83" i="1" s="1"/>
  <c r="H85" i="1"/>
  <c r="H86" i="1" s="1"/>
  <c r="I85" i="1"/>
  <c r="I86" i="1" s="1"/>
  <c r="H33" i="1"/>
  <c r="H89" i="1"/>
  <c r="H90" i="1" s="1"/>
  <c r="I89" i="1"/>
  <c r="I90" i="1" s="1"/>
  <c r="H92" i="1"/>
  <c r="I103" i="1" l="1"/>
  <c r="I105" i="1"/>
  <c r="I129" i="1"/>
  <c r="H93" i="1"/>
  <c r="H51" i="1"/>
  <c r="H54" i="1" s="1"/>
  <c r="I55" i="1"/>
  <c r="H94" i="1" l="1"/>
  <c r="H129" i="1" s="1"/>
  <c r="I56" i="1"/>
  <c r="I127" i="1" s="1"/>
  <c r="H55" i="1"/>
  <c r="H103" i="1"/>
  <c r="I58" i="1" l="1"/>
  <c r="I59" i="1" s="1"/>
  <c r="I61" i="1" s="1"/>
  <c r="I63" i="1" s="1"/>
  <c r="H56" i="1"/>
  <c r="H58" i="1" s="1"/>
  <c r="I101" i="1"/>
  <c r="H105" i="1"/>
  <c r="I128" i="1" l="1"/>
  <c r="I131" i="1" s="1"/>
  <c r="I135" i="1" s="1"/>
  <c r="I102" i="1"/>
  <c r="I106" i="1" s="1"/>
  <c r="H101" i="1"/>
  <c r="H59" i="1"/>
  <c r="H61" i="1" s="1"/>
  <c r="H63" i="1" s="1"/>
  <c r="H127" i="1"/>
  <c r="H128" i="1" l="1"/>
  <c r="H102" i="1"/>
  <c r="H131" i="1"/>
  <c r="H135" i="1" s="1"/>
  <c r="I109" i="1"/>
  <c r="I108" i="1"/>
  <c r="H106" i="1"/>
  <c r="I107" i="1"/>
  <c r="H109" i="1" l="1"/>
  <c r="H108" i="1"/>
  <c r="H107" i="1"/>
</calcChain>
</file>

<file path=xl/sharedStrings.xml><?xml version="1.0" encoding="utf-8"?>
<sst xmlns="http://schemas.openxmlformats.org/spreadsheetml/2006/main" count="248" uniqueCount="160">
  <si>
    <t>Inlcudes GOS - book and tax amts</t>
  </si>
  <si>
    <t>UTILITIES, INC.</t>
  </si>
  <si>
    <t>CALCULATION OF TAXABLE INCOME</t>
  </si>
  <si>
    <t>12/31/2012</t>
  </si>
  <si>
    <t>CO #</t>
  </si>
  <si>
    <t xml:space="preserve">Add / </t>
  </si>
  <si>
    <t>Subt</t>
  </si>
  <si>
    <t>Utilities</t>
  </si>
  <si>
    <t>LINE</t>
  </si>
  <si>
    <t>SOU</t>
  </si>
  <si>
    <t>from</t>
  </si>
  <si>
    <t>WSC of</t>
  </si>
  <si>
    <t>#</t>
  </si>
  <si>
    <t>RCE</t>
  </si>
  <si>
    <t>Income</t>
  </si>
  <si>
    <t>Inc.</t>
  </si>
  <si>
    <t>Kentucky</t>
  </si>
  <si>
    <t>√</t>
  </si>
  <si>
    <t>TB</t>
  </si>
  <si>
    <t>BOOK INCOME (per T/B dated )</t>
  </si>
  <si>
    <t>Final adj to book income</t>
  </si>
  <si>
    <t>Current FIT (JDE 7605)</t>
  </si>
  <si>
    <t>Deferred FIT (JDE 7595)</t>
  </si>
  <si>
    <t>Deferred SIT (JDE 7600)</t>
  </si>
  <si>
    <t>Amortization ITC (JDE 7585)</t>
  </si>
  <si>
    <t>Book GOS b4 taxes (7765)</t>
  </si>
  <si>
    <t>Book FED Tax exp (benefit) on Sale of Assets</t>
  </si>
  <si>
    <t>Book STATE Tax exp (benefit) on Sale of Assets</t>
  </si>
  <si>
    <t>S/T - Book Income Before tax</t>
  </si>
  <si>
    <t>Add(L-1:7)</t>
  </si>
  <si>
    <t>AFUDC - Book equity portion - current yr</t>
  </si>
  <si>
    <t>Sub</t>
  </si>
  <si>
    <t>Reverse book amort of equity AFUDC - equity portion</t>
  </si>
  <si>
    <t>Add</t>
  </si>
  <si>
    <t>Perm M - Fines &amp; Penalties (5815)</t>
  </si>
  <si>
    <t>Perm M - Political contribution</t>
  </si>
  <si>
    <t>Perm M - Acquitisiont costs capitalized for Corix</t>
  </si>
  <si>
    <t>Perm M - Meals &amp; Entertainment (6200 &amp; 6205)</t>
  </si>
  <si>
    <t>Total permanent M's</t>
  </si>
  <si>
    <r>
      <t xml:space="preserve">TEMPORARY DIFFERENCES: </t>
    </r>
    <r>
      <rPr>
        <b/>
        <u/>
        <sz val="10"/>
        <rFont val="Arial Narrow"/>
        <family val="2"/>
      </rPr>
      <t>income (deductions)</t>
    </r>
  </si>
  <si>
    <t>Add : Book Depr (depr,paa,ciac)</t>
  </si>
  <si>
    <r>
      <t xml:space="preserve">Ded : </t>
    </r>
    <r>
      <rPr>
        <b/>
        <sz val="10"/>
        <rFont val="Arial Narrow"/>
        <family val="2"/>
      </rPr>
      <t>Tax Depreciation</t>
    </r>
  </si>
  <si>
    <t>Net Book Tax Depreciation</t>
  </si>
  <si>
    <t>A</t>
  </si>
  <si>
    <t xml:space="preserve"> - Tap Fees</t>
  </si>
  <si>
    <t>B</t>
  </si>
  <si>
    <t xml:space="preserve"> - Additional Interest Under 263A</t>
  </si>
  <si>
    <t>C</t>
  </si>
  <si>
    <t>*-</t>
  </si>
  <si>
    <t xml:space="preserve"> - Rev book debt portioin of AFUDC</t>
  </si>
  <si>
    <t>Per W/P</t>
  </si>
  <si>
    <t>D</t>
  </si>
  <si>
    <t xml:space="preserve"> - Def. Maint. C/Y Additions</t>
  </si>
  <si>
    <t>E</t>
  </si>
  <si>
    <t xml:space="preserve"> - Def. Maint. C/Y Amortization</t>
  </si>
  <si>
    <t>F</t>
  </si>
  <si>
    <t xml:space="preserve"> - Def. Rate Case C/Y Additions</t>
  </si>
  <si>
    <t>G</t>
  </si>
  <si>
    <t xml:space="preserve"> - Def. Rate Case C/Y Amortization</t>
  </si>
  <si>
    <t>H</t>
  </si>
  <si>
    <t xml:space="preserve"> - Misc. (from reserve tab)</t>
  </si>
  <si>
    <t xml:space="preserve"> - Misc. UI   (from reserve tab)</t>
  </si>
  <si>
    <t>Per U/I W/P</t>
  </si>
  <si>
    <t>I</t>
  </si>
  <si>
    <t xml:space="preserve"> - Organization Expense-Amort</t>
  </si>
  <si>
    <t>J</t>
  </si>
  <si>
    <t xml:space="preserve"> - Bad Debts - Current Year (5515)</t>
  </si>
  <si>
    <t>Per AR Aging</t>
  </si>
  <si>
    <t>(reverse)</t>
  </si>
  <si>
    <t>K</t>
  </si>
  <si>
    <t xml:space="preserve"> - Amort of Bk PAA a/c 7495,6960,6965 )</t>
  </si>
  <si>
    <t>Per Report</t>
  </si>
  <si>
    <t>part of depr</t>
  </si>
  <si>
    <t xml:space="preserve"> - Software Cost Amortization</t>
  </si>
  <si>
    <t xml:space="preserve"> - Sch MTax Gain(Loss) on sale of assets</t>
  </si>
  <si>
    <t>a</t>
  </si>
  <si>
    <t xml:space="preserve"> - Reserv Cap Fees (UIL) - Add</t>
  </si>
  <si>
    <t xml:space="preserve"> - Reserv Cap Fees (UIL) - Amort</t>
  </si>
  <si>
    <t xml:space="preserve"> - Cash Surrender Value</t>
  </si>
  <si>
    <t>TOTAL TEMPORARY M's</t>
  </si>
  <si>
    <t>Taxable Income before SIT</t>
  </si>
  <si>
    <t>Add(L14:28)</t>
  </si>
  <si>
    <t>State Inc.Tax Exp.-Cur. Year - Dr (Cr)</t>
  </si>
  <si>
    <t>L-29 x L-64</t>
  </si>
  <si>
    <t xml:space="preserve"> - No SIT for NOL Companies</t>
  </si>
  <si>
    <t>See W/P</t>
  </si>
  <si>
    <t xml:space="preserve"> - Adj. Cur. Yr Provision - Dr (Cr)</t>
  </si>
  <si>
    <t>L-30 - L-31</t>
  </si>
  <si>
    <t>Taxable income after SIT b4 NOL</t>
  </si>
  <si>
    <t>Federal NOL</t>
  </si>
  <si>
    <t>Taxable Income</t>
  </si>
  <si>
    <t>L-29 - L-33</t>
  </si>
  <si>
    <t>Net Current Tax - FIT</t>
  </si>
  <si>
    <t>L-34 x L-65</t>
  </si>
  <si>
    <t>Deferred Tax on Individual Co's:</t>
  </si>
  <si>
    <t>Tap Fees - State</t>
  </si>
  <si>
    <t>Tap Fees - Federal</t>
  </si>
  <si>
    <t>Net Chg Def Maint-Cur Yr-S</t>
  </si>
  <si>
    <t>Net Chg Def Maint-Cur Yr-F</t>
  </si>
  <si>
    <t>Turnaround Of Pr Yr's Def Maint-S</t>
  </si>
  <si>
    <t>Turnaround Of Pr Yr's Def Maint-F</t>
  </si>
  <si>
    <t>Net Chg Rate Case/Rates-Cur Yr-S</t>
  </si>
  <si>
    <t>Net Chg Rate Case/Rates-Cur Yr-F</t>
  </si>
  <si>
    <t>Turnaround Of Pr Yr's Rate Case-S</t>
  </si>
  <si>
    <t>Turnaround Of Pr Yr's Rate Case-F</t>
  </si>
  <si>
    <t>UI Miscellaneous-S</t>
  </si>
  <si>
    <t>L-23 x L-64</t>
  </si>
  <si>
    <t>UI Miscellaneous-F</t>
  </si>
  <si>
    <t>L-23 x L-65</t>
  </si>
  <si>
    <t>UI Miscellaneous-ACRS</t>
  </si>
  <si>
    <t>Organization Expense-s</t>
  </si>
  <si>
    <t>Organization Expense-F</t>
  </si>
  <si>
    <t>L-24 x L-65</t>
  </si>
  <si>
    <t>Software Amortization-S</t>
  </si>
  <si>
    <t>L-27 x L-65</t>
  </si>
  <si>
    <t>Software Amortization-F</t>
  </si>
  <si>
    <t>Net Chg Bad Debt Res Cur Yr-S</t>
  </si>
  <si>
    <t>b</t>
  </si>
  <si>
    <t>Net Chg Bad Debt Res Cur Yr-F</t>
  </si>
  <si>
    <t>L-25 x L-65</t>
  </si>
  <si>
    <t>Reservation Cap Fee (UIL) Net-S</t>
  </si>
  <si>
    <t>L-27ab x L-64</t>
  </si>
  <si>
    <t>Reservation Cap Fee (UIL) Net-F</t>
  </si>
  <si>
    <t>Depreciation &amp; gain on sale -S</t>
  </si>
  <si>
    <t>ACRS W/P</t>
  </si>
  <si>
    <t>Depreciation &amp; gain on sale-F</t>
  </si>
  <si>
    <t>State Tax Rate - Current Year</t>
  </si>
  <si>
    <t>Federal Tax Rate - Current Year</t>
  </si>
  <si>
    <t>Tax Provision by Co.</t>
  </si>
  <si>
    <t>7610 / 4661</t>
  </si>
  <si>
    <t>Current SIT</t>
  </si>
  <si>
    <t>7605 / 4659</t>
  </si>
  <si>
    <t>Current FIT</t>
  </si>
  <si>
    <t>7600 / 4427</t>
  </si>
  <si>
    <t>Deferred SIT</t>
  </si>
  <si>
    <t>Federal NOL Adjustment</t>
  </si>
  <si>
    <t>7595 / 4387</t>
  </si>
  <si>
    <t>Deferred FIT</t>
  </si>
  <si>
    <t>Total Tax Provision</t>
  </si>
  <si>
    <t>NOTES:</t>
  </si>
  <si>
    <t>Per Taxable Tap Fees and CIAC Property Line 5.</t>
  </si>
  <si>
    <t>Per Taxable Tap Fees and CIAC Property Line 4b.</t>
  </si>
  <si>
    <t>Per Deferred Maintenance Schedule M-1 Items, Line 6.</t>
  </si>
  <si>
    <t>Per Deferred Maintenance Schedule M-1 Items, Line 3.</t>
  </si>
  <si>
    <t>Per Deferred Rate Case Schedule M-1 Items, Line 6.</t>
  </si>
  <si>
    <t>Per Deferred Rate Case Schedule M-1 Items, Line 3.</t>
  </si>
  <si>
    <t>Per Organization Expense Amortization.</t>
  </si>
  <si>
    <t>Net Income per Books</t>
  </si>
  <si>
    <t>SIT Provision</t>
  </si>
  <si>
    <t>FIT Provision</t>
  </si>
  <si>
    <t>Net Deferred Taxes</t>
  </si>
  <si>
    <t>Net Income after JE's are made per SE-3</t>
  </si>
  <si>
    <t>Per Download for Tax Return</t>
  </si>
  <si>
    <t>Difference</t>
  </si>
  <si>
    <t>Current FIT (725)</t>
  </si>
  <si>
    <t>Deferred FIT (731)</t>
  </si>
  <si>
    <t>Deferred SIT (732)</t>
  </si>
  <si>
    <t>Amortization ITC (736)</t>
  </si>
  <si>
    <t>Disposition Net Proceeds/Exp (790)</t>
  </si>
  <si>
    <t>Disposition Tax (792)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</si>
</sst>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#,##0\ ;\(#,##0\)"/>
    <numFmt numFmtId="165" formatCode="m/d/yy\ \ \ \ h:mm\ AM/PM"/>
    <numFmt numFmtId="166" formatCode="_(* #,##0_);_(* \(#,##0\);_(* &quot;-&quot;??_);_(@_)"/>
    <numFmt numFmtId="167" formatCode="[$-409]m/d/yy\ h:mm\ AM/PM;@"/>
    <numFmt numFmtId="168" formatCode="00"/>
    <numFmt numFmtId="169" formatCode="##"/>
    <numFmt numFmtId="170" formatCode="mm/dd/yy"/>
    <numFmt numFmtId="171" formatCode="mm/yy"/>
    <numFmt numFmtId="172" formatCode="_([$€-2]* #,##0.00_);_([$€-2]* \(#,##0.00\);_([$€-2]* &quot;-&quot;??_)"/>
  </numFmts>
  <fonts count="17">
    <font>
      <sz val="10"/>
      <name val="Courier"/>
      <family val="3"/>
    </font>
    <font>
      <sz val="10"/>
      <name val="Courier"/>
      <family val="3"/>
    </font>
    <font>
      <sz val="10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u/>
      <sz val="12"/>
      <color indexed="10"/>
      <name val="Arial Narrow"/>
      <family val="2"/>
    </font>
    <font>
      <sz val="10"/>
      <name val="Arial Black"/>
      <family val="2"/>
    </font>
    <font>
      <sz val="9"/>
      <name val="Arial Narrow"/>
      <family val="2"/>
    </font>
    <font>
      <sz val="10"/>
      <color indexed="45"/>
      <name val="Arial Narrow"/>
      <family val="2"/>
    </font>
    <font>
      <sz val="10"/>
      <name val="Arial"/>
      <family val="2"/>
    </font>
    <font>
      <u/>
      <sz val="10"/>
      <name val="Arial Narrow"/>
      <family val="2"/>
    </font>
    <font>
      <b/>
      <u/>
      <sz val="10"/>
      <name val="Arial Narrow"/>
      <family val="2"/>
    </font>
    <font>
      <sz val="10"/>
      <color rgb="FFFF0000"/>
      <name val="Arial Narrow"/>
      <family val="2"/>
    </font>
    <font>
      <sz val="10"/>
      <name val="Bookman"/>
      <family val="1"/>
    </font>
    <font>
      <sz val="10"/>
      <name val="Geneva"/>
      <family val="2"/>
    </font>
    <font>
      <sz val="10"/>
      <name val="Bookman Old Style"/>
      <family val="1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4" fillId="0" borderId="0" applyFont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4" fillId="0" borderId="0"/>
    <xf numFmtId="171" fontId="15" fillId="0" borderId="0" applyFont="0" applyAlignment="0"/>
    <xf numFmtId="172" fontId="1" fillId="0" borderId="0" applyFont="0" applyFill="0" applyBorder="0" applyAlignment="0" applyProtection="0"/>
    <xf numFmtId="0" fontId="13" fillId="0" borderId="0"/>
    <xf numFmtId="0" fontId="9" fillId="0" borderId="0"/>
    <xf numFmtId="0" fontId="9" fillId="0" borderId="0"/>
    <xf numFmtId="0" fontId="14" fillId="0" borderId="0"/>
    <xf numFmtId="0" fontId="16" fillId="0" borderId="0"/>
  </cellStyleXfs>
  <cellXfs count="77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8" fontId="2" fillId="0" borderId="0" xfId="0" applyNumberFormat="1" applyFont="1" applyAlignment="1">
      <alignment horizontal="center" vertical="center"/>
    </xf>
    <xf numFmtId="165" fontId="2" fillId="2" borderId="0" xfId="0" quotePrefix="1" applyNumberFormat="1" applyFont="1" applyFill="1" applyAlignment="1">
      <alignment horizontal="center" vertical="center"/>
    </xf>
    <xf numFmtId="166" fontId="2" fillId="0" borderId="0" xfId="1" applyNumberFormat="1" applyFont="1" applyFill="1" applyAlignment="1">
      <alignment vertical="center"/>
    </xf>
    <xf numFmtId="166" fontId="2" fillId="0" borderId="0" xfId="1" applyNumberFormat="1" applyFont="1" applyFill="1" applyAlignment="1">
      <alignment horizontal="center" vertical="center"/>
    </xf>
    <xf numFmtId="164" fontId="5" fillId="0" borderId="0" xfId="0" applyNumberFormat="1" applyFont="1" applyBorder="1" applyAlignment="1"/>
    <xf numFmtId="164" fontId="2" fillId="0" borderId="0" xfId="0" applyNumberFormat="1" applyFont="1" applyFill="1" applyBorder="1"/>
    <xf numFmtId="165" fontId="4" fillId="0" borderId="0" xfId="0" applyNumberFormat="1" applyFont="1" applyFill="1" applyBorder="1" applyAlignment="1">
      <alignment horizontal="center" vertical="center"/>
    </xf>
    <xf numFmtId="167" fontId="2" fillId="0" borderId="0" xfId="0" applyNumberFormat="1" applyFont="1" applyFill="1" applyAlignment="1">
      <alignment horizontal="center" vertical="center"/>
    </xf>
    <xf numFmtId="165" fontId="2" fillId="0" borderId="0" xfId="0" quotePrefix="1" applyNumberFormat="1" applyFont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168" fontId="7" fillId="0" borderId="0" xfId="0" applyNumberFormat="1" applyFont="1" applyBorder="1" applyAlignment="1">
      <alignment vertical="center"/>
    </xf>
    <xf numFmtId="168" fontId="7" fillId="0" borderId="0" xfId="0" applyNumberFormat="1" applyFont="1" applyAlignment="1">
      <alignment horizontal="left" vertical="center"/>
    </xf>
    <xf numFmtId="168" fontId="7" fillId="0" borderId="0" xfId="0" applyNumberFormat="1" applyFont="1" applyAlignment="1">
      <alignment horizontal="center" vertical="center"/>
    </xf>
    <xf numFmtId="168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Fill="1" applyAlignment="1">
      <alignment horizontal="center" vertical="center"/>
    </xf>
    <xf numFmtId="168" fontId="2" fillId="0" borderId="0" xfId="0" applyNumberFormat="1" applyFont="1" applyFill="1" applyAlignment="1">
      <alignment horizontal="center" vertical="center"/>
    </xf>
    <xf numFmtId="168" fontId="2" fillId="0" borderId="0" xfId="0" applyNumberFormat="1" applyFont="1" applyBorder="1" applyAlignment="1">
      <alignment vertical="center"/>
    </xf>
    <xf numFmtId="168" fontId="2" fillId="0" borderId="0" xfId="0" applyNumberFormat="1" applyFont="1" applyAlignment="1">
      <alignment horizontal="left" vertical="center"/>
    </xf>
    <xf numFmtId="168" fontId="2" fillId="0" borderId="0" xfId="0" applyNumberFormat="1" applyFont="1" applyAlignment="1">
      <alignment horizontal="center" vertical="center"/>
    </xf>
    <xf numFmtId="168" fontId="2" fillId="0" borderId="0" xfId="0" applyNumberFormat="1" applyFont="1" applyAlignment="1">
      <alignment vertical="center"/>
    </xf>
    <xf numFmtId="168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8" fillId="0" borderId="0" xfId="0" applyFont="1"/>
    <xf numFmtId="164" fontId="2" fillId="0" borderId="0" xfId="0" applyNumberFormat="1" applyFont="1" applyFill="1" applyBorder="1" applyAlignment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164" fontId="2" fillId="0" borderId="0" xfId="0" applyNumberFormat="1" applyFont="1" applyBorder="1" applyAlignment="1"/>
    <xf numFmtId="164" fontId="2" fillId="0" borderId="0" xfId="0" applyNumberFormat="1" applyFont="1" applyFill="1"/>
    <xf numFmtId="164" fontId="2" fillId="0" borderId="0" xfId="0" applyNumberFormat="1" applyFont="1" applyFill="1" applyAlignment="1">
      <alignment horizontal="center"/>
    </xf>
    <xf numFmtId="0" fontId="2" fillId="0" borderId="0" xfId="0" applyFont="1"/>
    <xf numFmtId="164" fontId="9" fillId="0" borderId="0" xfId="0" applyNumberFormat="1" applyFont="1" applyBorder="1" applyAlignment="1"/>
    <xf numFmtId="164" fontId="2" fillId="0" borderId="0" xfId="0" quotePrefix="1" applyNumberFormat="1" applyFont="1" applyFill="1"/>
    <xf numFmtId="164" fontId="2" fillId="0" borderId="2" xfId="0" applyNumberFormat="1" applyFont="1" applyFill="1" applyBorder="1" applyAlignment="1">
      <alignment horizontal="fill"/>
    </xf>
    <xf numFmtId="166" fontId="2" fillId="0" borderId="3" xfId="1" applyNumberFormat="1" applyFont="1" applyFill="1" applyBorder="1" applyAlignment="1">
      <alignment horizontal="fill"/>
    </xf>
    <xf numFmtId="164" fontId="10" fillId="0" borderId="0" xfId="0" applyNumberFormat="1" applyFont="1"/>
    <xf numFmtId="164" fontId="2" fillId="0" borderId="1" xfId="0" applyNumberFormat="1" applyFont="1" applyFill="1" applyBorder="1"/>
    <xf numFmtId="164" fontId="2" fillId="0" borderId="0" xfId="0" applyNumberFormat="1" applyFont="1" applyFill="1" applyBorder="1" applyAlignment="1">
      <alignment horizontal="center"/>
    </xf>
    <xf numFmtId="0" fontId="8" fillId="0" borderId="0" xfId="0" applyFont="1" applyFill="1"/>
    <xf numFmtId="0" fontId="2" fillId="0" borderId="0" xfId="0" applyFont="1" applyFill="1"/>
    <xf numFmtId="164" fontId="10" fillId="0" borderId="0" xfId="0" applyNumberFormat="1" applyFont="1" applyAlignment="1">
      <alignment horizontal="center"/>
    </xf>
    <xf numFmtId="164" fontId="4" fillId="0" borderId="0" xfId="0" applyNumberFormat="1" applyFont="1"/>
    <xf numFmtId="164" fontId="12" fillId="0" borderId="0" xfId="0" applyNumberFormat="1" applyFont="1" applyFill="1"/>
    <xf numFmtId="0" fontId="2" fillId="0" borderId="0" xfId="0" applyFont="1" applyAlignment="1"/>
    <xf numFmtId="164" fontId="2" fillId="0" borderId="0" xfId="0" applyNumberFormat="1" applyFont="1" applyAlignment="1"/>
    <xf numFmtId="164" fontId="2" fillId="0" borderId="2" xfId="0" applyNumberFormat="1" applyFont="1" applyFill="1" applyBorder="1" applyAlignment="1"/>
    <xf numFmtId="164" fontId="2" fillId="0" borderId="4" xfId="0" applyNumberFormat="1" applyFont="1" applyFill="1" applyBorder="1"/>
    <xf numFmtId="10" fontId="2" fillId="0" borderId="0" xfId="0" applyNumberFormat="1" applyFont="1" applyBorder="1" applyAlignment="1"/>
    <xf numFmtId="10" fontId="2" fillId="0" borderId="0" xfId="0" applyNumberFormat="1" applyFont="1" applyAlignment="1"/>
    <xf numFmtId="10" fontId="2" fillId="0" borderId="0" xfId="0" applyNumberFormat="1" applyFont="1"/>
    <xf numFmtId="10" fontId="2" fillId="0" borderId="0" xfId="0" applyNumberFormat="1" applyFont="1" applyFill="1"/>
    <xf numFmtId="10" fontId="2" fillId="0" borderId="0" xfId="0" applyNumberFormat="1" applyFont="1" applyAlignment="1">
      <alignment horizontal="center"/>
    </xf>
    <xf numFmtId="164" fontId="2" fillId="0" borderId="0" xfId="0" quotePrefix="1" applyNumberFormat="1" applyFont="1" applyBorder="1" applyAlignment="1"/>
    <xf numFmtId="164" fontId="2" fillId="0" borderId="5" xfId="0" applyNumberFormat="1" applyFont="1" applyFill="1" applyBorder="1"/>
    <xf numFmtId="9" fontId="2" fillId="0" borderId="0" xfId="2" applyFont="1" applyFill="1"/>
    <xf numFmtId="164" fontId="2" fillId="0" borderId="2" xfId="0" applyNumberFormat="1" applyFont="1" applyFill="1" applyBorder="1"/>
    <xf numFmtId="0" fontId="4" fillId="0" borderId="0" xfId="0" applyFont="1"/>
    <xf numFmtId="166" fontId="13" fillId="0" borderId="0" xfId="1" applyNumberFormat="1" applyFont="1" applyFill="1"/>
    <xf numFmtId="164" fontId="2" fillId="3" borderId="0" xfId="0" applyNumberFormat="1" applyFont="1" applyFill="1"/>
    <xf numFmtId="164" fontId="2" fillId="3" borderId="0" xfId="0" applyNumberFormat="1" applyFont="1" applyFill="1" applyAlignment="1">
      <alignment horizontal="center"/>
    </xf>
    <xf numFmtId="164" fontId="2" fillId="3" borderId="0" xfId="0" applyNumberFormat="1" applyFont="1" applyFill="1" applyBorder="1" applyAlignment="1"/>
  </cellXfs>
  <cellStyles count="17">
    <cellStyle name="Co #" xfId="3"/>
    <cellStyle name="Comma" xfId="1" builtinId="3"/>
    <cellStyle name="Comma 2" xfId="4"/>
    <cellStyle name="Comma 2 2" xfId="5"/>
    <cellStyle name="Comma 2 2 2" xfId="6"/>
    <cellStyle name="Comma 3" xfId="7"/>
    <cellStyle name="Comma 4" xfId="8"/>
    <cellStyle name="Date" xfId="9"/>
    <cellStyle name="Date-Regulatory" xfId="10"/>
    <cellStyle name="Euro" xfId="11"/>
    <cellStyle name="Normal" xfId="0" builtinId="0"/>
    <cellStyle name="Normal 2" xfId="12"/>
    <cellStyle name="Normal 3" xfId="13"/>
    <cellStyle name="Normal 3 2" xfId="14"/>
    <cellStyle name="Normal 4" xfId="15"/>
    <cellStyle name="Normal 5" xfId="16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0.0.1.157\Financial\FINANCIAL%20DEPT\FPA\ROE%20Schedules\2005%2012%20December\123105%20ROE%202-3v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0.0.1.157\Financial\Documents%20and%20Settings\Phyllis%20Dobbs\Desktop\SE50%20063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E in ,000"/>
      <sheetName val="ROE"/>
      <sheetName val="UI ROE Relief"/>
      <sheetName val="Com ROE Relief"/>
      <sheetName val="Rate Case Revenue"/>
      <sheetName val="Ratebase"/>
      <sheetName val="Net Plant"/>
      <sheetName val="IS"/>
      <sheetName val="Effective Tax"/>
      <sheetName val="Jurisd Tax"/>
      <sheetName val="D-E"/>
      <sheetName val="Data"/>
      <sheetName val="Reports"/>
      <sheetName val="Closed Reg Rev"/>
      <sheetName val="Pending Reg Rev"/>
      <sheetName val="FORM.COS.SUBS.LIST"/>
      <sheetName val="Co by State"/>
      <sheetName val="9000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3">
          <cell r="C13">
            <v>1</v>
          </cell>
          <cell r="D13">
            <v>688555.68</v>
          </cell>
          <cell r="F13">
            <v>4</v>
          </cell>
          <cell r="G13">
            <v>0</v>
          </cell>
          <cell r="I13">
            <v>1</v>
          </cell>
          <cell r="J13">
            <v>-149165.1</v>
          </cell>
          <cell r="L13">
            <v>1</v>
          </cell>
          <cell r="M13">
            <v>-9632854</v>
          </cell>
          <cell r="O13">
            <v>4</v>
          </cell>
          <cell r="P13">
            <v>450000</v>
          </cell>
          <cell r="R13">
            <v>4</v>
          </cell>
          <cell r="S13">
            <v>-340495.16</v>
          </cell>
          <cell r="U13">
            <v>2</v>
          </cell>
          <cell r="V13">
            <v>0</v>
          </cell>
          <cell r="X13">
            <v>1</v>
          </cell>
          <cell r="Y13">
            <v>-1412616.3</v>
          </cell>
          <cell r="AA13">
            <v>6</v>
          </cell>
          <cell r="AB13">
            <v>-350</v>
          </cell>
          <cell r="BE13">
            <v>5</v>
          </cell>
          <cell r="BF13">
            <v>24823.043409200007</v>
          </cell>
          <cell r="CF13">
            <v>1</v>
          </cell>
          <cell r="CG13" t="str">
            <v>Y</v>
          </cell>
        </row>
        <row r="14">
          <cell r="C14">
            <v>2</v>
          </cell>
          <cell r="D14">
            <v>6756002.0199999996</v>
          </cell>
          <cell r="F14">
            <v>5</v>
          </cell>
          <cell r="G14">
            <v>0</v>
          </cell>
          <cell r="I14">
            <v>2</v>
          </cell>
          <cell r="J14">
            <v>-4691567.1500000004</v>
          </cell>
          <cell r="L14">
            <v>18</v>
          </cell>
          <cell r="M14">
            <v>27837.56</v>
          </cell>
          <cell r="O14">
            <v>5</v>
          </cell>
          <cell r="P14">
            <v>-450000</v>
          </cell>
          <cell r="R14">
            <v>5</v>
          </cell>
          <cell r="S14">
            <v>-583336.21</v>
          </cell>
          <cell r="U14">
            <v>5</v>
          </cell>
          <cell r="V14">
            <v>3446.76</v>
          </cell>
          <cell r="X14">
            <v>2</v>
          </cell>
          <cell r="Y14">
            <v>-417573</v>
          </cell>
          <cell r="AA14">
            <v>13</v>
          </cell>
          <cell r="AB14">
            <v>-145</v>
          </cell>
          <cell r="BE14">
            <v>6</v>
          </cell>
          <cell r="BF14">
            <v>6108.3140748000005</v>
          </cell>
          <cell r="CF14">
            <v>2</v>
          </cell>
          <cell r="CG14" t="str">
            <v>Y</v>
          </cell>
        </row>
        <row r="15">
          <cell r="C15">
            <v>5</v>
          </cell>
          <cell r="D15">
            <v>2276220.59</v>
          </cell>
          <cell r="F15">
            <v>12</v>
          </cell>
          <cell r="G15">
            <v>-153268.37</v>
          </cell>
          <cell r="I15">
            <v>5</v>
          </cell>
          <cell r="J15">
            <v>-538733.71</v>
          </cell>
          <cell r="L15">
            <v>21</v>
          </cell>
          <cell r="M15">
            <v>102722.39</v>
          </cell>
          <cell r="O15">
            <v>23</v>
          </cell>
          <cell r="P15">
            <v>-975</v>
          </cell>
          <cell r="R15">
            <v>6</v>
          </cell>
          <cell r="S15">
            <v>-272780</v>
          </cell>
          <cell r="U15">
            <v>7</v>
          </cell>
          <cell r="V15">
            <v>3101.75</v>
          </cell>
          <cell r="X15">
            <v>4</v>
          </cell>
          <cell r="Y15">
            <v>1405724</v>
          </cell>
          <cell r="AA15">
            <v>24</v>
          </cell>
          <cell r="AB15">
            <v>-312</v>
          </cell>
          <cell r="BE15">
            <v>7</v>
          </cell>
          <cell r="BF15">
            <v>1074.4178665000002</v>
          </cell>
          <cell r="CF15">
            <v>4</v>
          </cell>
          <cell r="CG15" t="str">
            <v>Y</v>
          </cell>
        </row>
        <row r="16">
          <cell r="C16">
            <v>6</v>
          </cell>
          <cell r="D16">
            <v>1433009.07</v>
          </cell>
          <cell r="F16">
            <v>25</v>
          </cell>
          <cell r="G16">
            <v>0</v>
          </cell>
          <cell r="I16">
            <v>6</v>
          </cell>
          <cell r="J16">
            <v>-213683.09</v>
          </cell>
          <cell r="L16">
            <v>25</v>
          </cell>
          <cell r="M16">
            <v>24482</v>
          </cell>
          <cell r="O16">
            <v>28</v>
          </cell>
          <cell r="P16">
            <v>-5475</v>
          </cell>
          <cell r="R16">
            <v>7</v>
          </cell>
          <cell r="S16">
            <v>-1672</v>
          </cell>
          <cell r="U16">
            <v>8</v>
          </cell>
          <cell r="V16">
            <v>3964.03</v>
          </cell>
          <cell r="X16">
            <v>5</v>
          </cell>
          <cell r="Y16">
            <v>-93194</v>
          </cell>
          <cell r="AA16">
            <v>30</v>
          </cell>
          <cell r="AB16">
            <v>-36</v>
          </cell>
          <cell r="BE16">
            <v>8</v>
          </cell>
          <cell r="BF16">
            <v>4739.6431473000011</v>
          </cell>
          <cell r="CF16">
            <v>5</v>
          </cell>
          <cell r="CG16" t="str">
            <v>Y</v>
          </cell>
        </row>
        <row r="17">
          <cell r="C17">
            <v>7</v>
          </cell>
          <cell r="D17">
            <v>149716.32999999999</v>
          </cell>
          <cell r="F17">
            <v>34</v>
          </cell>
          <cell r="G17">
            <v>3168.25</v>
          </cell>
          <cell r="I17">
            <v>7</v>
          </cell>
          <cell r="J17">
            <v>-8889.58</v>
          </cell>
          <cell r="L17">
            <v>27</v>
          </cell>
          <cell r="M17">
            <v>-963620.89</v>
          </cell>
          <cell r="O17">
            <v>36</v>
          </cell>
          <cell r="P17">
            <v>-56796</v>
          </cell>
          <cell r="R17">
            <v>8</v>
          </cell>
          <cell r="S17">
            <v>-3043.45</v>
          </cell>
          <cell r="U17">
            <v>11</v>
          </cell>
          <cell r="V17">
            <v>0</v>
          </cell>
          <cell r="X17">
            <v>6</v>
          </cell>
          <cell r="Y17">
            <v>-147945</v>
          </cell>
          <cell r="AA17">
            <v>32</v>
          </cell>
          <cell r="AB17">
            <v>-280</v>
          </cell>
          <cell r="BE17">
            <v>9</v>
          </cell>
          <cell r="BF17">
            <v>7262.0274267000023</v>
          </cell>
          <cell r="CF17">
            <v>6</v>
          </cell>
          <cell r="CG17" t="str">
            <v>Y</v>
          </cell>
        </row>
        <row r="18">
          <cell r="C18">
            <v>8</v>
          </cell>
          <cell r="D18">
            <v>205138.07</v>
          </cell>
          <cell r="F18">
            <v>35</v>
          </cell>
          <cell r="G18">
            <v>461446.03</v>
          </cell>
          <cell r="I18">
            <v>8</v>
          </cell>
          <cell r="J18">
            <v>-18446.599999999999</v>
          </cell>
          <cell r="L18">
            <v>34</v>
          </cell>
          <cell r="M18">
            <v>485498.88</v>
          </cell>
          <cell r="O18">
            <v>70</v>
          </cell>
          <cell r="P18">
            <v>2400</v>
          </cell>
          <cell r="R18">
            <v>9</v>
          </cell>
          <cell r="S18">
            <v>-33384.82</v>
          </cell>
          <cell r="U18">
            <v>12</v>
          </cell>
          <cell r="V18">
            <v>8414.3700000000008</v>
          </cell>
          <cell r="X18">
            <v>7</v>
          </cell>
          <cell r="Y18">
            <v>-16011</v>
          </cell>
          <cell r="AA18">
            <v>33</v>
          </cell>
          <cell r="AB18">
            <v>-250</v>
          </cell>
          <cell r="BE18">
            <v>10</v>
          </cell>
          <cell r="BF18">
            <v>0</v>
          </cell>
          <cell r="CF18">
            <v>7</v>
          </cell>
          <cell r="CG18" t="str">
            <v>Y</v>
          </cell>
        </row>
        <row r="19">
          <cell r="C19">
            <v>9</v>
          </cell>
          <cell r="D19">
            <v>484758.46</v>
          </cell>
          <cell r="F19">
            <v>36</v>
          </cell>
          <cell r="G19">
            <v>663847.37</v>
          </cell>
          <cell r="I19">
            <v>9</v>
          </cell>
          <cell r="J19">
            <v>-52441.39</v>
          </cell>
          <cell r="L19">
            <v>36</v>
          </cell>
          <cell r="M19">
            <v>-117417.65</v>
          </cell>
          <cell r="O19">
            <v>80</v>
          </cell>
          <cell r="P19">
            <v>-34510</v>
          </cell>
          <cell r="R19">
            <v>11</v>
          </cell>
          <cell r="S19">
            <v>-17294.22</v>
          </cell>
          <cell r="U19">
            <v>13</v>
          </cell>
          <cell r="V19">
            <v>2984.25</v>
          </cell>
          <cell r="X19">
            <v>8</v>
          </cell>
          <cell r="Y19">
            <v>-11577</v>
          </cell>
          <cell r="AA19">
            <v>34</v>
          </cell>
          <cell r="AB19">
            <v>-84250</v>
          </cell>
          <cell r="BE19">
            <v>11</v>
          </cell>
          <cell r="BF19">
            <v>2277.1194064000001</v>
          </cell>
          <cell r="CF19">
            <v>8</v>
          </cell>
          <cell r="CG19" t="str">
            <v>Y</v>
          </cell>
        </row>
        <row r="20">
          <cell r="C20">
            <v>11</v>
          </cell>
          <cell r="D20">
            <v>116028.15</v>
          </cell>
          <cell r="F20">
            <v>38</v>
          </cell>
          <cell r="G20">
            <v>554049.14</v>
          </cell>
          <cell r="I20">
            <v>11</v>
          </cell>
          <cell r="J20">
            <v>-18023.96</v>
          </cell>
          <cell r="L20">
            <v>38</v>
          </cell>
          <cell r="M20">
            <v>-6341801.4500000002</v>
          </cell>
          <cell r="O20">
            <v>89</v>
          </cell>
          <cell r="P20">
            <v>-38400</v>
          </cell>
          <cell r="R20">
            <v>13</v>
          </cell>
          <cell r="S20">
            <v>-1032850.1</v>
          </cell>
          <cell r="U20">
            <v>14</v>
          </cell>
          <cell r="V20">
            <v>0</v>
          </cell>
          <cell r="X20">
            <v>9</v>
          </cell>
          <cell r="Y20">
            <v>-40240</v>
          </cell>
          <cell r="AA20">
            <v>35</v>
          </cell>
          <cell r="AB20">
            <v>-33840.53</v>
          </cell>
          <cell r="BE20">
            <v>12</v>
          </cell>
          <cell r="BF20">
            <v>1040.1696474999999</v>
          </cell>
          <cell r="CF20">
            <v>9</v>
          </cell>
          <cell r="CG20" t="str">
            <v>Y</v>
          </cell>
        </row>
        <row r="21">
          <cell r="C21">
            <v>12</v>
          </cell>
          <cell r="D21">
            <v>291422.34999999998</v>
          </cell>
          <cell r="F21">
            <v>40</v>
          </cell>
          <cell r="G21">
            <v>12530</v>
          </cell>
          <cell r="I21">
            <v>12</v>
          </cell>
          <cell r="J21">
            <v>22146.25</v>
          </cell>
          <cell r="L21">
            <v>40</v>
          </cell>
          <cell r="M21">
            <v>65673.55</v>
          </cell>
          <cell r="O21">
            <v>90</v>
          </cell>
          <cell r="P21">
            <v>-97052</v>
          </cell>
          <cell r="R21">
            <v>14</v>
          </cell>
          <cell r="S21">
            <v>-3091748.55</v>
          </cell>
          <cell r="U21">
            <v>15</v>
          </cell>
          <cell r="V21">
            <v>1175.3</v>
          </cell>
          <cell r="X21">
            <v>11</v>
          </cell>
          <cell r="Y21">
            <v>-9391</v>
          </cell>
          <cell r="AA21">
            <v>36</v>
          </cell>
          <cell r="AB21">
            <v>-193723.6</v>
          </cell>
          <cell r="BE21">
            <v>13</v>
          </cell>
          <cell r="BF21">
            <v>10580.711716199998</v>
          </cell>
          <cell r="CF21">
            <v>11</v>
          </cell>
          <cell r="CG21" t="str">
            <v>Y</v>
          </cell>
        </row>
        <row r="22">
          <cell r="C22">
            <v>13</v>
          </cell>
          <cell r="D22">
            <v>2576779.79</v>
          </cell>
          <cell r="F22">
            <v>44</v>
          </cell>
          <cell r="G22">
            <v>326.75</v>
          </cell>
          <cell r="I22">
            <v>13</v>
          </cell>
          <cell r="J22">
            <v>-821309.92</v>
          </cell>
          <cell r="L22">
            <v>42</v>
          </cell>
          <cell r="M22">
            <v>40720.080000000002</v>
          </cell>
          <cell r="O22">
            <v>135</v>
          </cell>
          <cell r="P22">
            <v>-658710.19999999995</v>
          </cell>
          <cell r="R22">
            <v>15</v>
          </cell>
          <cell r="S22">
            <v>-32215.34</v>
          </cell>
          <cell r="U22">
            <v>16</v>
          </cell>
          <cell r="V22">
            <v>4276</v>
          </cell>
          <cell r="X22">
            <v>12</v>
          </cell>
          <cell r="Y22">
            <v>-56556</v>
          </cell>
          <cell r="AA22">
            <v>38</v>
          </cell>
          <cell r="AB22">
            <v>-102861.1</v>
          </cell>
          <cell r="BE22">
            <v>14</v>
          </cell>
          <cell r="BF22">
            <v>45948.676116100003</v>
          </cell>
          <cell r="CF22">
            <v>12</v>
          </cell>
          <cell r="CG22" t="str">
            <v>Y</v>
          </cell>
        </row>
        <row r="23">
          <cell r="C23">
            <v>14</v>
          </cell>
          <cell r="D23">
            <v>7411838.9100000001</v>
          </cell>
          <cell r="F23">
            <v>47</v>
          </cell>
          <cell r="G23">
            <v>585306.77</v>
          </cell>
          <cell r="I23">
            <v>14</v>
          </cell>
          <cell r="J23">
            <v>-1853280.79</v>
          </cell>
          <cell r="L23">
            <v>43</v>
          </cell>
          <cell r="M23">
            <v>198411.88</v>
          </cell>
          <cell r="O23">
            <v>160</v>
          </cell>
          <cell r="P23">
            <v>-113080.53</v>
          </cell>
          <cell r="R23">
            <v>16</v>
          </cell>
          <cell r="S23">
            <v>-380488</v>
          </cell>
          <cell r="U23">
            <v>17</v>
          </cell>
          <cell r="V23">
            <v>0</v>
          </cell>
          <cell r="X23">
            <v>13</v>
          </cell>
          <cell r="Y23">
            <v>-90076</v>
          </cell>
          <cell r="AA23">
            <v>40</v>
          </cell>
          <cell r="AB23">
            <v>-42215.58</v>
          </cell>
          <cell r="BE23">
            <v>15</v>
          </cell>
          <cell r="BF23">
            <v>6754.151913900002</v>
          </cell>
          <cell r="CF23">
            <v>13</v>
          </cell>
          <cell r="CG23" t="str">
            <v>Y</v>
          </cell>
        </row>
        <row r="24">
          <cell r="C24">
            <v>15</v>
          </cell>
          <cell r="D24">
            <v>293165.89</v>
          </cell>
          <cell r="F24">
            <v>51</v>
          </cell>
          <cell r="G24">
            <v>70367.09</v>
          </cell>
          <cell r="I24">
            <v>15</v>
          </cell>
          <cell r="J24">
            <v>-78528.899999999994</v>
          </cell>
          <cell r="L24">
            <v>44</v>
          </cell>
          <cell r="M24">
            <v>-87611.65</v>
          </cell>
          <cell r="R24">
            <v>17</v>
          </cell>
          <cell r="S24">
            <v>-109915.67</v>
          </cell>
          <cell r="U24">
            <v>18</v>
          </cell>
          <cell r="V24">
            <v>3950.24</v>
          </cell>
          <cell r="X24">
            <v>14</v>
          </cell>
          <cell r="Y24">
            <v>-312170</v>
          </cell>
          <cell r="AA24">
            <v>44</v>
          </cell>
          <cell r="AB24">
            <v>-12905</v>
          </cell>
          <cell r="BE24">
            <v>16</v>
          </cell>
          <cell r="BF24">
            <v>35390.350280199993</v>
          </cell>
          <cell r="CF24">
            <v>14</v>
          </cell>
          <cell r="CG24" t="str">
            <v>Y</v>
          </cell>
        </row>
        <row r="25">
          <cell r="C25">
            <v>16</v>
          </cell>
          <cell r="D25">
            <v>2236448.91</v>
          </cell>
          <cell r="F25">
            <v>53</v>
          </cell>
          <cell r="G25">
            <v>0</v>
          </cell>
          <cell r="I25">
            <v>16</v>
          </cell>
          <cell r="J25">
            <v>-623130.59</v>
          </cell>
          <cell r="L25">
            <v>51</v>
          </cell>
          <cell r="M25">
            <v>136624</v>
          </cell>
          <cell r="R25">
            <v>18</v>
          </cell>
          <cell r="S25">
            <v>-321287.40999999997</v>
          </cell>
          <cell r="U25">
            <v>20</v>
          </cell>
          <cell r="V25">
            <v>2395</v>
          </cell>
          <cell r="X25">
            <v>15</v>
          </cell>
          <cell r="Y25">
            <v>-34102</v>
          </cell>
          <cell r="AA25">
            <v>47</v>
          </cell>
          <cell r="AB25">
            <v>-36412.5</v>
          </cell>
          <cell r="BE25">
            <v>17</v>
          </cell>
          <cell r="BF25">
            <v>16165.407129700001</v>
          </cell>
          <cell r="CF25">
            <v>15</v>
          </cell>
          <cell r="CG25" t="str">
            <v>Y</v>
          </cell>
        </row>
        <row r="26">
          <cell r="C26">
            <v>17</v>
          </cell>
          <cell r="D26">
            <v>950144.29</v>
          </cell>
          <cell r="F26">
            <v>55</v>
          </cell>
          <cell r="G26">
            <v>416572.64</v>
          </cell>
          <cell r="I26">
            <v>17</v>
          </cell>
          <cell r="J26">
            <v>-340533.38</v>
          </cell>
          <cell r="L26">
            <v>52</v>
          </cell>
          <cell r="M26">
            <v>-561576</v>
          </cell>
          <cell r="R26">
            <v>20</v>
          </cell>
          <cell r="S26">
            <v>-20875.810000000001</v>
          </cell>
          <cell r="U26">
            <v>24</v>
          </cell>
          <cell r="V26">
            <v>13373.75</v>
          </cell>
          <cell r="X26">
            <v>16</v>
          </cell>
          <cell r="Y26">
            <v>-81770</v>
          </cell>
          <cell r="AA26">
            <v>53</v>
          </cell>
          <cell r="AB26">
            <v>-6238.44</v>
          </cell>
          <cell r="BE26">
            <v>18</v>
          </cell>
          <cell r="BF26">
            <v>5298.7770282999991</v>
          </cell>
          <cell r="CF26">
            <v>16</v>
          </cell>
          <cell r="CG26" t="str">
            <v>Y</v>
          </cell>
        </row>
        <row r="27">
          <cell r="C27">
            <v>18</v>
          </cell>
          <cell r="D27">
            <v>874161.07</v>
          </cell>
          <cell r="F27">
            <v>57</v>
          </cell>
          <cell r="G27">
            <v>57827.01</v>
          </cell>
          <cell r="I27">
            <v>18</v>
          </cell>
          <cell r="J27">
            <v>-332223.99</v>
          </cell>
          <cell r="L27">
            <v>53</v>
          </cell>
          <cell r="M27">
            <v>-2798273.96</v>
          </cell>
          <cell r="R27">
            <v>23</v>
          </cell>
          <cell r="S27">
            <v>-20239.14</v>
          </cell>
          <cell r="U27">
            <v>26</v>
          </cell>
          <cell r="V27">
            <v>0</v>
          </cell>
          <cell r="X27">
            <v>17</v>
          </cell>
          <cell r="Y27">
            <v>-30767</v>
          </cell>
          <cell r="AA27">
            <v>57</v>
          </cell>
          <cell r="AB27">
            <v>-47465.43</v>
          </cell>
          <cell r="BE27">
            <v>20</v>
          </cell>
          <cell r="BF27">
            <v>6115.2491770000015</v>
          </cell>
          <cell r="CF27">
            <v>17</v>
          </cell>
          <cell r="CG27" t="str">
            <v>Y</v>
          </cell>
        </row>
        <row r="28">
          <cell r="C28">
            <v>20</v>
          </cell>
          <cell r="D28">
            <v>610755</v>
          </cell>
          <cell r="F28">
            <v>58</v>
          </cell>
          <cell r="G28">
            <v>0</v>
          </cell>
          <cell r="I28">
            <v>20</v>
          </cell>
          <cell r="J28">
            <v>-172583.83</v>
          </cell>
          <cell r="L28">
            <v>55</v>
          </cell>
          <cell r="M28">
            <v>-1601495.92</v>
          </cell>
          <cell r="R28">
            <v>24</v>
          </cell>
          <cell r="S28">
            <v>-474134.68</v>
          </cell>
          <cell r="U28">
            <v>27</v>
          </cell>
          <cell r="V28">
            <v>33094.400000000001</v>
          </cell>
          <cell r="X28">
            <v>18</v>
          </cell>
          <cell r="Y28">
            <v>-35731</v>
          </cell>
          <cell r="AA28">
            <v>60</v>
          </cell>
          <cell r="AB28">
            <v>-1615</v>
          </cell>
          <cell r="BE28">
            <v>21</v>
          </cell>
          <cell r="BF28">
            <v>4122.2344814999997</v>
          </cell>
          <cell r="CF28">
            <v>18</v>
          </cell>
          <cell r="CG28" t="str">
            <v>N</v>
          </cell>
        </row>
        <row r="29">
          <cell r="C29">
            <v>21</v>
          </cell>
          <cell r="D29">
            <v>235094.33</v>
          </cell>
          <cell r="F29">
            <v>60</v>
          </cell>
          <cell r="G29">
            <v>0</v>
          </cell>
          <cell r="I29">
            <v>21</v>
          </cell>
          <cell r="J29">
            <v>-115696.76</v>
          </cell>
          <cell r="L29">
            <v>56</v>
          </cell>
          <cell r="M29">
            <v>-232530.46</v>
          </cell>
          <cell r="R29">
            <v>25</v>
          </cell>
          <cell r="S29">
            <v>-19067.2</v>
          </cell>
          <cell r="U29">
            <v>28</v>
          </cell>
          <cell r="V29">
            <v>2629.25</v>
          </cell>
          <cell r="X29">
            <v>20</v>
          </cell>
          <cell r="Y29">
            <v>-47458</v>
          </cell>
          <cell r="AA29">
            <v>62</v>
          </cell>
          <cell r="AB29">
            <v>-1524</v>
          </cell>
          <cell r="BE29">
            <v>22</v>
          </cell>
          <cell r="BF29">
            <v>1350.7821603999998</v>
          </cell>
          <cell r="CF29">
            <v>20</v>
          </cell>
          <cell r="CG29" t="str">
            <v>Y</v>
          </cell>
        </row>
        <row r="30">
          <cell r="C30">
            <v>22</v>
          </cell>
          <cell r="D30">
            <v>132153.78</v>
          </cell>
          <cell r="F30">
            <v>61</v>
          </cell>
          <cell r="G30">
            <v>125246</v>
          </cell>
          <cell r="I30">
            <v>22</v>
          </cell>
          <cell r="J30">
            <v>-6767.08</v>
          </cell>
          <cell r="L30">
            <v>61</v>
          </cell>
          <cell r="M30">
            <v>280033.48</v>
          </cell>
          <cell r="R30">
            <v>26</v>
          </cell>
          <cell r="S30">
            <v>-56246.13</v>
          </cell>
          <cell r="U30">
            <v>29</v>
          </cell>
          <cell r="V30">
            <v>1698</v>
          </cell>
          <cell r="X30">
            <v>21</v>
          </cell>
          <cell r="Y30">
            <v>-18874</v>
          </cell>
          <cell r="AA30">
            <v>64</v>
          </cell>
          <cell r="AB30">
            <v>-47743</v>
          </cell>
          <cell r="BE30">
            <v>23</v>
          </cell>
          <cell r="BF30">
            <v>4081.6110252000008</v>
          </cell>
          <cell r="CF30">
            <v>21</v>
          </cell>
          <cell r="CG30" t="str">
            <v>Y</v>
          </cell>
        </row>
        <row r="31">
          <cell r="C31">
            <v>23</v>
          </cell>
          <cell r="D31">
            <v>203461.71</v>
          </cell>
          <cell r="F31">
            <v>62</v>
          </cell>
          <cell r="G31">
            <v>14527.79</v>
          </cell>
          <cell r="I31">
            <v>23</v>
          </cell>
          <cell r="J31">
            <v>-36069.78</v>
          </cell>
          <cell r="L31">
            <v>70</v>
          </cell>
          <cell r="M31">
            <v>-464265.59</v>
          </cell>
          <cell r="R31">
            <v>27</v>
          </cell>
          <cell r="S31">
            <v>-1842389.92</v>
          </cell>
          <cell r="U31">
            <v>31</v>
          </cell>
          <cell r="V31">
            <v>11394.74</v>
          </cell>
          <cell r="X31">
            <v>22</v>
          </cell>
          <cell r="Y31">
            <v>-17440</v>
          </cell>
          <cell r="AA31">
            <v>65</v>
          </cell>
          <cell r="AB31">
            <v>-35468</v>
          </cell>
          <cell r="BE31">
            <v>24</v>
          </cell>
          <cell r="BF31">
            <v>44815.010341200003</v>
          </cell>
          <cell r="CF31">
            <v>22</v>
          </cell>
          <cell r="CG31" t="str">
            <v>Y</v>
          </cell>
        </row>
        <row r="32">
          <cell r="C32">
            <v>24</v>
          </cell>
          <cell r="D32">
            <v>3596536.84</v>
          </cell>
          <cell r="F32">
            <v>64</v>
          </cell>
          <cell r="G32">
            <v>724.25</v>
          </cell>
          <cell r="I32">
            <v>24</v>
          </cell>
          <cell r="J32">
            <v>-1005501.67</v>
          </cell>
          <cell r="L32">
            <v>71</v>
          </cell>
          <cell r="M32">
            <v>1220293.1100000001</v>
          </cell>
          <cell r="R32">
            <v>28</v>
          </cell>
          <cell r="S32">
            <v>-209858.6</v>
          </cell>
          <cell r="U32">
            <v>34</v>
          </cell>
          <cell r="V32">
            <v>93182.19</v>
          </cell>
          <cell r="X32">
            <v>23</v>
          </cell>
          <cell r="Y32">
            <v>-18872</v>
          </cell>
          <cell r="AA32">
            <v>66</v>
          </cell>
          <cell r="AB32">
            <v>-50955</v>
          </cell>
          <cell r="BE32">
            <v>25</v>
          </cell>
          <cell r="BF32">
            <v>5164.661117900001</v>
          </cell>
          <cell r="CF32">
            <v>23</v>
          </cell>
          <cell r="CG32" t="str">
            <v>Y</v>
          </cell>
        </row>
        <row r="33">
          <cell r="C33">
            <v>25</v>
          </cell>
          <cell r="D33">
            <v>775698.38</v>
          </cell>
          <cell r="F33">
            <v>65</v>
          </cell>
          <cell r="G33">
            <v>177543.03</v>
          </cell>
          <cell r="I33">
            <v>25</v>
          </cell>
          <cell r="J33">
            <v>-144440.88</v>
          </cell>
          <cell r="L33">
            <v>73</v>
          </cell>
          <cell r="M33">
            <v>336502.6</v>
          </cell>
          <cell r="R33">
            <v>29</v>
          </cell>
          <cell r="S33">
            <v>-623717.93000000005</v>
          </cell>
          <cell r="U33">
            <v>35</v>
          </cell>
          <cell r="V33">
            <v>76688.53</v>
          </cell>
          <cell r="X33">
            <v>24</v>
          </cell>
          <cell r="Y33">
            <v>-350673</v>
          </cell>
          <cell r="AA33">
            <v>67</v>
          </cell>
          <cell r="AB33">
            <v>-128520</v>
          </cell>
          <cell r="BE33">
            <v>26</v>
          </cell>
          <cell r="BF33">
            <v>9044.5252213000022</v>
          </cell>
          <cell r="CF33">
            <v>24</v>
          </cell>
          <cell r="CG33" t="str">
            <v>Y</v>
          </cell>
        </row>
        <row r="34">
          <cell r="C34">
            <v>26</v>
          </cell>
          <cell r="D34">
            <v>943325.53</v>
          </cell>
          <cell r="F34">
            <v>66</v>
          </cell>
          <cell r="G34">
            <v>147.51</v>
          </cell>
          <cell r="I34">
            <v>26</v>
          </cell>
          <cell r="J34">
            <v>-338936.06</v>
          </cell>
          <cell r="L34">
            <v>79</v>
          </cell>
          <cell r="M34">
            <v>284832.56</v>
          </cell>
          <cell r="R34">
            <v>30</v>
          </cell>
          <cell r="S34">
            <v>-109548.74</v>
          </cell>
          <cell r="U34">
            <v>36</v>
          </cell>
          <cell r="V34">
            <v>32834.71</v>
          </cell>
          <cell r="X34">
            <v>25</v>
          </cell>
          <cell r="Y34">
            <v>-38948</v>
          </cell>
          <cell r="AA34">
            <v>68</v>
          </cell>
          <cell r="AB34">
            <v>-30362</v>
          </cell>
          <cell r="BE34">
            <v>27</v>
          </cell>
          <cell r="BF34">
            <v>10698.011668800002</v>
          </cell>
          <cell r="CF34">
            <v>25</v>
          </cell>
          <cell r="CG34" t="str">
            <v>N</v>
          </cell>
        </row>
        <row r="35">
          <cell r="C35">
            <v>27</v>
          </cell>
          <cell r="D35">
            <v>3840653.03</v>
          </cell>
          <cell r="F35">
            <v>67</v>
          </cell>
          <cell r="G35">
            <v>284356.51</v>
          </cell>
          <cell r="I35">
            <v>27</v>
          </cell>
          <cell r="J35">
            <v>-318539.34999999998</v>
          </cell>
          <cell r="L35">
            <v>80</v>
          </cell>
          <cell r="M35">
            <v>-1541397.86</v>
          </cell>
          <cell r="R35">
            <v>34</v>
          </cell>
          <cell r="S35">
            <v>-1756065.79</v>
          </cell>
          <cell r="U35">
            <v>38</v>
          </cell>
          <cell r="V35">
            <v>66039.210000000006</v>
          </cell>
          <cell r="X35">
            <v>26</v>
          </cell>
          <cell r="Y35">
            <v>-144207</v>
          </cell>
          <cell r="AA35">
            <v>69</v>
          </cell>
          <cell r="AB35">
            <v>-31800</v>
          </cell>
          <cell r="BE35">
            <v>28</v>
          </cell>
          <cell r="BF35">
            <v>2454.4645709000006</v>
          </cell>
          <cell r="CF35">
            <v>26</v>
          </cell>
          <cell r="CG35" t="str">
            <v>Y</v>
          </cell>
        </row>
        <row r="36">
          <cell r="C36">
            <v>28</v>
          </cell>
          <cell r="D36">
            <v>439548.09</v>
          </cell>
          <cell r="F36">
            <v>68</v>
          </cell>
          <cell r="G36">
            <v>16881.75</v>
          </cell>
          <cell r="I36">
            <v>28</v>
          </cell>
          <cell r="J36">
            <v>-141469.26</v>
          </cell>
          <cell r="L36">
            <v>83</v>
          </cell>
          <cell r="M36">
            <v>-235041.22</v>
          </cell>
          <cell r="R36">
            <v>35</v>
          </cell>
          <cell r="S36">
            <v>-2337923.81</v>
          </cell>
          <cell r="U36">
            <v>40</v>
          </cell>
          <cell r="V36">
            <v>0</v>
          </cell>
          <cell r="X36">
            <v>27</v>
          </cell>
          <cell r="Y36">
            <v>-113675</v>
          </cell>
          <cell r="AA36">
            <v>70</v>
          </cell>
          <cell r="AB36">
            <v>-215027.33</v>
          </cell>
          <cell r="BE36">
            <v>29</v>
          </cell>
          <cell r="BF36">
            <v>8762.436387400001</v>
          </cell>
          <cell r="CF36">
            <v>27</v>
          </cell>
          <cell r="CG36" t="str">
            <v>Y</v>
          </cell>
        </row>
        <row r="37">
          <cell r="C37">
            <v>29</v>
          </cell>
          <cell r="D37">
            <v>1097276.03</v>
          </cell>
          <cell r="F37">
            <v>69</v>
          </cell>
          <cell r="G37">
            <v>18135.75</v>
          </cell>
          <cell r="I37">
            <v>29</v>
          </cell>
          <cell r="J37">
            <v>-264593.96999999997</v>
          </cell>
          <cell r="L37">
            <v>86</v>
          </cell>
          <cell r="M37">
            <v>341225.02</v>
          </cell>
          <cell r="R37">
            <v>36</v>
          </cell>
          <cell r="S37">
            <v>-6463721.5499999998</v>
          </cell>
          <cell r="U37">
            <v>41</v>
          </cell>
          <cell r="V37">
            <v>5027.5</v>
          </cell>
          <cell r="X37">
            <v>28</v>
          </cell>
          <cell r="Y37">
            <v>-16878</v>
          </cell>
          <cell r="AA37">
            <v>71</v>
          </cell>
          <cell r="AB37">
            <v>-120856.94</v>
          </cell>
          <cell r="BE37">
            <v>30</v>
          </cell>
          <cell r="BF37">
            <v>7574.9101197999998</v>
          </cell>
          <cell r="CF37">
            <v>28</v>
          </cell>
          <cell r="CG37" t="str">
            <v>Y</v>
          </cell>
        </row>
        <row r="38">
          <cell r="C38">
            <v>30</v>
          </cell>
          <cell r="D38">
            <v>584834.87</v>
          </cell>
          <cell r="F38">
            <v>70</v>
          </cell>
          <cell r="G38">
            <v>502973.87</v>
          </cell>
          <cell r="I38">
            <v>30</v>
          </cell>
          <cell r="J38">
            <v>-239932.23</v>
          </cell>
          <cell r="L38">
            <v>87</v>
          </cell>
          <cell r="M38">
            <v>-3777502.16</v>
          </cell>
          <cell r="R38">
            <v>38</v>
          </cell>
          <cell r="S38">
            <v>-3040932.78</v>
          </cell>
          <cell r="U38">
            <v>42</v>
          </cell>
          <cell r="V38">
            <v>12829.22</v>
          </cell>
          <cell r="X38">
            <v>29</v>
          </cell>
          <cell r="Y38">
            <v>-21250</v>
          </cell>
          <cell r="AA38">
            <v>72</v>
          </cell>
          <cell r="AB38">
            <v>-13800</v>
          </cell>
          <cell r="BE38">
            <v>32</v>
          </cell>
          <cell r="BF38">
            <v>160.50348879999993</v>
          </cell>
          <cell r="CF38">
            <v>29</v>
          </cell>
          <cell r="CG38" t="str">
            <v>Y</v>
          </cell>
        </row>
        <row r="39">
          <cell r="C39">
            <v>31</v>
          </cell>
          <cell r="D39">
            <v>424701.88</v>
          </cell>
          <cell r="F39">
            <v>71</v>
          </cell>
          <cell r="G39">
            <v>481354.69</v>
          </cell>
          <cell r="I39">
            <v>31</v>
          </cell>
          <cell r="J39">
            <v>-286864.78000000003</v>
          </cell>
          <cell r="L39">
            <v>90</v>
          </cell>
          <cell r="M39">
            <v>433739.42</v>
          </cell>
          <cell r="R39">
            <v>40</v>
          </cell>
          <cell r="S39">
            <v>-2667782.39</v>
          </cell>
          <cell r="U39">
            <v>43</v>
          </cell>
          <cell r="V39">
            <v>2655.75</v>
          </cell>
          <cell r="X39">
            <v>30</v>
          </cell>
          <cell r="Y39">
            <v>-28960</v>
          </cell>
          <cell r="AA39">
            <v>73</v>
          </cell>
          <cell r="AB39">
            <v>-36730.550000000003</v>
          </cell>
          <cell r="BE39">
            <v>33</v>
          </cell>
          <cell r="BF39">
            <v>895.31728299999975</v>
          </cell>
          <cell r="CF39">
            <v>30</v>
          </cell>
          <cell r="CG39" t="str">
            <v>Y</v>
          </cell>
        </row>
        <row r="40">
          <cell r="C40">
            <v>34</v>
          </cell>
          <cell r="D40">
            <v>4312300.16</v>
          </cell>
          <cell r="F40">
            <v>72</v>
          </cell>
          <cell r="G40">
            <v>0</v>
          </cell>
          <cell r="I40">
            <v>34</v>
          </cell>
          <cell r="J40">
            <v>-524274.72</v>
          </cell>
          <cell r="L40">
            <v>103</v>
          </cell>
          <cell r="M40">
            <v>441303.48</v>
          </cell>
          <cell r="R40">
            <v>41</v>
          </cell>
          <cell r="S40">
            <v>-384013.4</v>
          </cell>
          <cell r="U40">
            <v>44</v>
          </cell>
          <cell r="V40">
            <v>0</v>
          </cell>
          <cell r="X40">
            <v>31</v>
          </cell>
          <cell r="Y40">
            <v>-10408</v>
          </cell>
          <cell r="AA40">
            <v>74</v>
          </cell>
          <cell r="AB40">
            <v>-1200</v>
          </cell>
          <cell r="BE40">
            <v>34</v>
          </cell>
          <cell r="BF40">
            <v>22107.898132900002</v>
          </cell>
          <cell r="CF40">
            <v>31</v>
          </cell>
          <cell r="CG40" t="str">
            <v>Y</v>
          </cell>
        </row>
        <row r="41">
          <cell r="C41">
            <v>35</v>
          </cell>
          <cell r="D41">
            <v>7592242.75</v>
          </cell>
          <cell r="F41">
            <v>73</v>
          </cell>
          <cell r="G41">
            <v>166544.25</v>
          </cell>
          <cell r="I41">
            <v>35</v>
          </cell>
          <cell r="J41">
            <v>-723303.78</v>
          </cell>
          <cell r="L41">
            <v>105</v>
          </cell>
          <cell r="M41">
            <v>958924.18</v>
          </cell>
          <cell r="R41">
            <v>42</v>
          </cell>
          <cell r="S41">
            <v>-328081.02</v>
          </cell>
          <cell r="U41">
            <v>47</v>
          </cell>
          <cell r="V41">
            <v>8730.5</v>
          </cell>
          <cell r="X41">
            <v>34</v>
          </cell>
          <cell r="Y41">
            <v>-269988</v>
          </cell>
          <cell r="AA41">
            <v>75</v>
          </cell>
          <cell r="AB41">
            <v>-35168</v>
          </cell>
          <cell r="BE41">
            <v>35</v>
          </cell>
          <cell r="BF41">
            <v>30831.339511800004</v>
          </cell>
          <cell r="CF41">
            <v>32</v>
          </cell>
          <cell r="CG41" t="str">
            <v>Y</v>
          </cell>
        </row>
        <row r="42">
          <cell r="C42">
            <v>36</v>
          </cell>
          <cell r="D42">
            <v>14628820.08</v>
          </cell>
          <cell r="F42">
            <v>74</v>
          </cell>
          <cell r="G42">
            <v>31.25</v>
          </cell>
          <cell r="I42">
            <v>36</v>
          </cell>
          <cell r="J42">
            <v>-2067870.39</v>
          </cell>
          <cell r="L42">
            <v>106</v>
          </cell>
          <cell r="M42">
            <v>-263680.64000000001</v>
          </cell>
          <cell r="R42">
            <v>43</v>
          </cell>
          <cell r="S42">
            <v>-597213.81000000006</v>
          </cell>
          <cell r="U42">
            <v>50</v>
          </cell>
          <cell r="V42">
            <v>20901.91</v>
          </cell>
          <cell r="X42">
            <v>35</v>
          </cell>
          <cell r="Y42">
            <v>-521846</v>
          </cell>
          <cell r="AA42">
            <v>77</v>
          </cell>
          <cell r="AB42">
            <v>0</v>
          </cell>
          <cell r="BE42">
            <v>36</v>
          </cell>
          <cell r="BF42">
            <v>50643.837685499981</v>
          </cell>
          <cell r="CF42">
            <v>33</v>
          </cell>
          <cell r="CG42" t="str">
            <v>Y</v>
          </cell>
        </row>
        <row r="43">
          <cell r="C43">
            <v>38</v>
          </cell>
          <cell r="D43">
            <v>22374298.640000001</v>
          </cell>
          <cell r="F43">
            <v>75</v>
          </cell>
          <cell r="G43">
            <v>266142.37</v>
          </cell>
          <cell r="I43">
            <v>38</v>
          </cell>
          <cell r="J43">
            <v>-4805178.1399999997</v>
          </cell>
          <cell r="L43">
            <v>107</v>
          </cell>
          <cell r="M43">
            <v>476560.11</v>
          </cell>
          <cell r="R43">
            <v>44</v>
          </cell>
          <cell r="S43">
            <v>-1217893.01</v>
          </cell>
          <cell r="U43">
            <v>51</v>
          </cell>
          <cell r="V43">
            <v>24597.439999999999</v>
          </cell>
          <cell r="X43">
            <v>36</v>
          </cell>
          <cell r="Y43">
            <v>-869454</v>
          </cell>
          <cell r="AA43">
            <v>79</v>
          </cell>
          <cell r="AB43">
            <v>-59355</v>
          </cell>
          <cell r="BE43">
            <v>38</v>
          </cell>
          <cell r="BF43">
            <v>41384.864358200015</v>
          </cell>
          <cell r="CF43">
            <v>34</v>
          </cell>
          <cell r="CG43" t="str">
            <v>N</v>
          </cell>
        </row>
        <row r="44">
          <cell r="C44">
            <v>40</v>
          </cell>
          <cell r="D44">
            <v>6854342.9100000001</v>
          </cell>
          <cell r="F44">
            <v>79</v>
          </cell>
          <cell r="G44">
            <v>312.5</v>
          </cell>
          <cell r="I44">
            <v>40</v>
          </cell>
          <cell r="J44">
            <v>-1182417.1299999999</v>
          </cell>
          <cell r="L44">
            <v>108</v>
          </cell>
          <cell r="M44">
            <v>465759</v>
          </cell>
          <cell r="R44">
            <v>47</v>
          </cell>
          <cell r="S44">
            <v>-16854127.93</v>
          </cell>
          <cell r="U44">
            <v>52</v>
          </cell>
          <cell r="V44">
            <v>1055.5</v>
          </cell>
          <cell r="X44">
            <v>38</v>
          </cell>
          <cell r="Y44">
            <v>-818893</v>
          </cell>
          <cell r="AA44">
            <v>80</v>
          </cell>
          <cell r="AB44">
            <v>-451397.88</v>
          </cell>
          <cell r="BE44">
            <v>40</v>
          </cell>
          <cell r="BF44">
            <v>10270.235442000001</v>
          </cell>
          <cell r="CF44">
            <v>35</v>
          </cell>
          <cell r="CG44" t="str">
            <v>Y</v>
          </cell>
        </row>
        <row r="45">
          <cell r="C45">
            <v>41</v>
          </cell>
          <cell r="D45">
            <v>1308825.4099999999</v>
          </cell>
          <cell r="F45">
            <v>80</v>
          </cell>
          <cell r="G45">
            <v>1076879.6599999999</v>
          </cell>
          <cell r="I45">
            <v>41</v>
          </cell>
          <cell r="J45">
            <v>-225019.62</v>
          </cell>
          <cell r="L45">
            <v>120</v>
          </cell>
          <cell r="M45">
            <v>883155.33</v>
          </cell>
          <cell r="R45">
            <v>50</v>
          </cell>
          <cell r="S45">
            <v>-70077.86</v>
          </cell>
          <cell r="U45">
            <v>53</v>
          </cell>
          <cell r="V45">
            <v>53197.79</v>
          </cell>
          <cell r="X45">
            <v>40</v>
          </cell>
          <cell r="Y45">
            <v>-502348</v>
          </cell>
          <cell r="AA45">
            <v>81</v>
          </cell>
          <cell r="AB45">
            <v>-600</v>
          </cell>
          <cell r="BE45">
            <v>41</v>
          </cell>
          <cell r="BF45">
            <v>1371.1207386999999</v>
          </cell>
          <cell r="CF45">
            <v>36</v>
          </cell>
          <cell r="CG45" t="str">
            <v>Y</v>
          </cell>
        </row>
        <row r="46">
          <cell r="C46">
            <v>42</v>
          </cell>
          <cell r="D46">
            <v>1557599.9</v>
          </cell>
          <cell r="F46">
            <v>83</v>
          </cell>
          <cell r="G46">
            <v>236570.77</v>
          </cell>
          <cell r="I46">
            <v>42</v>
          </cell>
          <cell r="J46">
            <v>-405081.52</v>
          </cell>
          <cell r="L46">
            <v>121</v>
          </cell>
          <cell r="M46">
            <v>4106.7</v>
          </cell>
          <cell r="R46">
            <v>51</v>
          </cell>
          <cell r="S46">
            <v>-218902.12</v>
          </cell>
          <cell r="U46">
            <v>55</v>
          </cell>
          <cell r="V46">
            <v>0</v>
          </cell>
          <cell r="X46">
            <v>41</v>
          </cell>
          <cell r="Y46">
            <v>-104020</v>
          </cell>
          <cell r="AA46">
            <v>83</v>
          </cell>
          <cell r="AB46">
            <v>-42845</v>
          </cell>
          <cell r="BE46">
            <v>42</v>
          </cell>
          <cell r="BF46">
            <v>5406.1091174999983</v>
          </cell>
          <cell r="CF46">
            <v>38</v>
          </cell>
          <cell r="CG46" t="str">
            <v>Y</v>
          </cell>
        </row>
        <row r="47">
          <cell r="C47">
            <v>43</v>
          </cell>
          <cell r="D47">
            <v>2207031.3199999998</v>
          </cell>
          <cell r="F47">
            <v>86</v>
          </cell>
          <cell r="G47">
            <v>282956.40000000002</v>
          </cell>
          <cell r="I47">
            <v>43</v>
          </cell>
          <cell r="J47">
            <v>-869173.47</v>
          </cell>
          <cell r="L47">
            <v>123</v>
          </cell>
          <cell r="M47">
            <v>45333.52</v>
          </cell>
          <cell r="R47">
            <v>52</v>
          </cell>
          <cell r="S47">
            <v>-1658405.65</v>
          </cell>
          <cell r="U47">
            <v>56</v>
          </cell>
          <cell r="V47">
            <v>12769.75</v>
          </cell>
          <cell r="X47">
            <v>42</v>
          </cell>
          <cell r="Y47">
            <v>-78231</v>
          </cell>
          <cell r="AA47">
            <v>86</v>
          </cell>
          <cell r="AB47">
            <v>-5725</v>
          </cell>
          <cell r="BE47">
            <v>43</v>
          </cell>
          <cell r="BF47">
            <v>8572.7909542999987</v>
          </cell>
          <cell r="CF47">
            <v>40</v>
          </cell>
          <cell r="CG47" t="str">
            <v>Y</v>
          </cell>
        </row>
        <row r="48">
          <cell r="C48">
            <v>44</v>
          </cell>
          <cell r="D48">
            <v>4326803.03</v>
          </cell>
          <cell r="F48">
            <v>87</v>
          </cell>
          <cell r="G48">
            <v>120592.92</v>
          </cell>
          <cell r="I48">
            <v>44</v>
          </cell>
          <cell r="J48">
            <v>-1447080.49</v>
          </cell>
          <cell r="L48">
            <v>133</v>
          </cell>
          <cell r="M48">
            <v>-1300309.8600000001</v>
          </cell>
          <cell r="R48">
            <v>55</v>
          </cell>
          <cell r="S48">
            <v>-13016904.640000001</v>
          </cell>
          <cell r="U48">
            <v>57</v>
          </cell>
          <cell r="V48">
            <v>253545.27</v>
          </cell>
          <cell r="X48">
            <v>43</v>
          </cell>
          <cell r="Y48">
            <v>-179342</v>
          </cell>
          <cell r="AA48">
            <v>87</v>
          </cell>
          <cell r="AB48">
            <v>-350</v>
          </cell>
          <cell r="BE48">
            <v>44</v>
          </cell>
          <cell r="BF48">
            <v>7985.5789596999994</v>
          </cell>
          <cell r="CF48">
            <v>41</v>
          </cell>
          <cell r="CG48" t="str">
            <v>Y</v>
          </cell>
        </row>
        <row r="49">
          <cell r="C49">
            <v>47</v>
          </cell>
          <cell r="D49">
            <v>23902484.170000002</v>
          </cell>
          <cell r="F49">
            <v>88</v>
          </cell>
          <cell r="G49">
            <v>255.25</v>
          </cell>
          <cell r="I49">
            <v>47</v>
          </cell>
          <cell r="J49">
            <v>-1720999.26</v>
          </cell>
          <cell r="L49">
            <v>140</v>
          </cell>
          <cell r="M49">
            <v>524032.2</v>
          </cell>
          <cell r="R49">
            <v>56</v>
          </cell>
          <cell r="S49">
            <v>-860113.12</v>
          </cell>
          <cell r="U49">
            <v>58</v>
          </cell>
          <cell r="V49">
            <v>6050.5</v>
          </cell>
          <cell r="X49">
            <v>44</v>
          </cell>
          <cell r="Y49">
            <v>-314366</v>
          </cell>
          <cell r="AA49">
            <v>89</v>
          </cell>
          <cell r="AB49">
            <v>-270975.21000000002</v>
          </cell>
          <cell r="BE49">
            <v>47</v>
          </cell>
          <cell r="BF49">
            <v>21997.196783200012</v>
          </cell>
          <cell r="CF49">
            <v>42</v>
          </cell>
          <cell r="CG49" t="str">
            <v>N</v>
          </cell>
        </row>
        <row r="50">
          <cell r="C50">
            <v>50</v>
          </cell>
          <cell r="D50">
            <v>1285259.99</v>
          </cell>
          <cell r="F50">
            <v>89</v>
          </cell>
          <cell r="G50">
            <v>3112341.05</v>
          </cell>
          <cell r="I50">
            <v>50</v>
          </cell>
          <cell r="J50">
            <v>-377677.53</v>
          </cell>
          <cell r="L50">
            <v>150</v>
          </cell>
          <cell r="M50">
            <v>162244.29999999999</v>
          </cell>
          <cell r="R50">
            <v>57</v>
          </cell>
          <cell r="S50">
            <v>-369385.7</v>
          </cell>
          <cell r="U50">
            <v>60</v>
          </cell>
          <cell r="V50">
            <v>173411.66</v>
          </cell>
          <cell r="X50">
            <v>47</v>
          </cell>
          <cell r="Y50">
            <v>-461936</v>
          </cell>
          <cell r="AA50">
            <v>90</v>
          </cell>
          <cell r="AB50">
            <v>-84690</v>
          </cell>
          <cell r="BE50">
            <v>50</v>
          </cell>
          <cell r="BF50">
            <v>5997.1502156999986</v>
          </cell>
          <cell r="CF50">
            <v>43</v>
          </cell>
          <cell r="CG50" t="str">
            <v>N</v>
          </cell>
        </row>
        <row r="51">
          <cell r="C51">
            <v>51</v>
          </cell>
          <cell r="D51">
            <v>995497.86</v>
          </cell>
          <cell r="F51">
            <v>90</v>
          </cell>
          <cell r="G51">
            <v>122476.85</v>
          </cell>
          <cell r="I51">
            <v>51</v>
          </cell>
          <cell r="J51">
            <v>-401003.12</v>
          </cell>
          <cell r="L51">
            <v>151</v>
          </cell>
          <cell r="M51">
            <v>1209503.26</v>
          </cell>
          <cell r="R51">
            <v>58</v>
          </cell>
          <cell r="S51">
            <v>-103730.28</v>
          </cell>
          <cell r="U51">
            <v>61</v>
          </cell>
          <cell r="V51">
            <v>74441.67</v>
          </cell>
          <cell r="X51">
            <v>50</v>
          </cell>
          <cell r="Y51">
            <v>-68215</v>
          </cell>
          <cell r="AA51">
            <v>91</v>
          </cell>
          <cell r="AB51">
            <v>-16325</v>
          </cell>
          <cell r="BE51">
            <v>51</v>
          </cell>
          <cell r="BF51">
            <v>3767.6126438999981</v>
          </cell>
          <cell r="CF51">
            <v>44</v>
          </cell>
          <cell r="CG51" t="str">
            <v>Y</v>
          </cell>
        </row>
        <row r="52">
          <cell r="C52">
            <v>52</v>
          </cell>
          <cell r="D52">
            <v>4672606</v>
          </cell>
          <cell r="F52">
            <v>91</v>
          </cell>
          <cell r="G52">
            <v>386.5</v>
          </cell>
          <cell r="I52">
            <v>52</v>
          </cell>
          <cell r="J52">
            <v>-1576284.55</v>
          </cell>
          <cell r="L52">
            <v>160</v>
          </cell>
          <cell r="M52">
            <v>-172043.12</v>
          </cell>
          <cell r="R52">
            <v>60</v>
          </cell>
          <cell r="S52">
            <v>-4703721.47</v>
          </cell>
          <cell r="U52">
            <v>62</v>
          </cell>
          <cell r="V52">
            <v>150</v>
          </cell>
          <cell r="X52">
            <v>51</v>
          </cell>
          <cell r="Y52">
            <v>-98179</v>
          </cell>
          <cell r="AA52">
            <v>92</v>
          </cell>
          <cell r="AB52">
            <v>-45</v>
          </cell>
          <cell r="BE52">
            <v>52</v>
          </cell>
          <cell r="BF52">
            <v>7379.2947365000009</v>
          </cell>
          <cell r="CF52">
            <v>47</v>
          </cell>
          <cell r="CG52" t="str">
            <v>Y</v>
          </cell>
        </row>
        <row r="53">
          <cell r="C53">
            <v>53</v>
          </cell>
          <cell r="D53">
            <v>8530989.9800000004</v>
          </cell>
          <cell r="F53">
            <v>93</v>
          </cell>
          <cell r="G53">
            <v>0</v>
          </cell>
          <cell r="I53">
            <v>53</v>
          </cell>
          <cell r="J53">
            <v>-2285484.8199999998</v>
          </cell>
          <cell r="L53">
            <v>165</v>
          </cell>
          <cell r="M53">
            <v>1017337.28</v>
          </cell>
          <cell r="R53">
            <v>61</v>
          </cell>
          <cell r="S53">
            <v>-638289.77</v>
          </cell>
          <cell r="U53">
            <v>64</v>
          </cell>
          <cell r="V53">
            <v>117707.89</v>
          </cell>
          <cell r="X53">
            <v>52</v>
          </cell>
          <cell r="Y53">
            <v>-113062</v>
          </cell>
          <cell r="AA53">
            <v>101</v>
          </cell>
          <cell r="AB53">
            <v>-125339.11</v>
          </cell>
          <cell r="BE53">
            <v>53</v>
          </cell>
          <cell r="BF53">
            <v>16655.742690500003</v>
          </cell>
          <cell r="CF53">
            <v>50</v>
          </cell>
          <cell r="CG53" t="str">
            <v>Y</v>
          </cell>
        </row>
        <row r="54">
          <cell r="C54">
            <v>55</v>
          </cell>
          <cell r="D54">
            <v>21289444.280000001</v>
          </cell>
          <cell r="F54">
            <v>101</v>
          </cell>
          <cell r="G54">
            <v>388441.11</v>
          </cell>
          <cell r="I54">
            <v>55</v>
          </cell>
          <cell r="J54">
            <v>-2861271.17</v>
          </cell>
          <cell r="R54">
            <v>62</v>
          </cell>
          <cell r="S54">
            <v>-96434.69</v>
          </cell>
          <cell r="U54">
            <v>65</v>
          </cell>
          <cell r="V54">
            <v>0</v>
          </cell>
          <cell r="X54">
            <v>53</v>
          </cell>
          <cell r="Y54">
            <v>-293613</v>
          </cell>
          <cell r="AA54">
            <v>103</v>
          </cell>
          <cell r="AB54">
            <v>-16500</v>
          </cell>
          <cell r="BE54">
            <v>55</v>
          </cell>
          <cell r="BF54">
            <v>41382.913161699995</v>
          </cell>
          <cell r="CF54">
            <v>51</v>
          </cell>
          <cell r="CG54" t="str">
            <v>N</v>
          </cell>
        </row>
        <row r="55">
          <cell r="C55">
            <v>56</v>
          </cell>
          <cell r="D55">
            <v>2115622.66</v>
          </cell>
          <cell r="F55">
            <v>103</v>
          </cell>
          <cell r="G55">
            <v>59409.5</v>
          </cell>
          <cell r="I55">
            <v>56</v>
          </cell>
          <cell r="J55">
            <v>-589573.04</v>
          </cell>
          <cell r="R55">
            <v>64</v>
          </cell>
          <cell r="S55">
            <v>-145201.68</v>
          </cell>
          <cell r="U55">
            <v>66</v>
          </cell>
          <cell r="V55">
            <v>29246.61</v>
          </cell>
          <cell r="X55">
            <v>55</v>
          </cell>
          <cell r="Y55">
            <v>185917</v>
          </cell>
          <cell r="AA55">
            <v>104</v>
          </cell>
          <cell r="AB55">
            <v>-11424</v>
          </cell>
          <cell r="BE55">
            <v>56</v>
          </cell>
          <cell r="BF55">
            <v>2453.5620121999991</v>
          </cell>
          <cell r="CF55">
            <v>52</v>
          </cell>
          <cell r="CG55" t="str">
            <v>Y</v>
          </cell>
        </row>
        <row r="56">
          <cell r="C56">
            <v>57</v>
          </cell>
          <cell r="D56">
            <v>2169497.9700000002</v>
          </cell>
          <cell r="F56">
            <v>104</v>
          </cell>
          <cell r="G56">
            <v>0</v>
          </cell>
          <cell r="I56">
            <v>57</v>
          </cell>
          <cell r="J56">
            <v>-747885.22</v>
          </cell>
          <cell r="R56">
            <v>65</v>
          </cell>
          <cell r="S56">
            <v>-78140.649999999994</v>
          </cell>
          <cell r="U56">
            <v>67</v>
          </cell>
          <cell r="V56">
            <v>176495.72</v>
          </cell>
          <cell r="X56">
            <v>56</v>
          </cell>
          <cell r="Y56">
            <v>-48066</v>
          </cell>
          <cell r="AA56">
            <v>105</v>
          </cell>
          <cell r="AB56">
            <v>-41255</v>
          </cell>
          <cell r="BE56">
            <v>57</v>
          </cell>
          <cell r="BF56">
            <v>6736.9271866999961</v>
          </cell>
          <cell r="CF56">
            <v>53</v>
          </cell>
          <cell r="CG56" t="str">
            <v>Y</v>
          </cell>
        </row>
        <row r="57">
          <cell r="C57">
            <v>58</v>
          </cell>
          <cell r="D57">
            <v>1393943.34</v>
          </cell>
          <cell r="F57">
            <v>105</v>
          </cell>
          <cell r="G57">
            <v>0</v>
          </cell>
          <cell r="I57">
            <v>58</v>
          </cell>
          <cell r="J57">
            <v>-136550.89000000001</v>
          </cell>
          <cell r="R57">
            <v>66</v>
          </cell>
          <cell r="S57">
            <v>-1816888.82</v>
          </cell>
          <cell r="U57">
            <v>68</v>
          </cell>
          <cell r="V57">
            <v>56508.37</v>
          </cell>
          <cell r="X57">
            <v>57</v>
          </cell>
          <cell r="Y57">
            <v>-250693</v>
          </cell>
          <cell r="AA57">
            <v>107</v>
          </cell>
          <cell r="AB57">
            <v>-10706</v>
          </cell>
          <cell r="BE57">
            <v>60</v>
          </cell>
          <cell r="BF57">
            <v>42501.437761800007</v>
          </cell>
          <cell r="CF57">
            <v>55</v>
          </cell>
          <cell r="CG57" t="str">
            <v>Y</v>
          </cell>
        </row>
        <row r="58">
          <cell r="C58">
            <v>60</v>
          </cell>
          <cell r="D58">
            <v>16476701.039999999</v>
          </cell>
          <cell r="F58">
            <v>106</v>
          </cell>
          <cell r="G58">
            <v>109930.87</v>
          </cell>
          <cell r="I58">
            <v>60</v>
          </cell>
          <cell r="J58">
            <v>-3634428.02</v>
          </cell>
          <cell r="R58">
            <v>67</v>
          </cell>
          <cell r="S58">
            <v>-9859876.0299999993</v>
          </cell>
          <cell r="U58">
            <v>69</v>
          </cell>
          <cell r="V58">
            <v>40434.93</v>
          </cell>
          <cell r="X58">
            <v>58</v>
          </cell>
          <cell r="Y58">
            <v>-85254</v>
          </cell>
          <cell r="AA58">
            <v>109</v>
          </cell>
          <cell r="AB58">
            <v>-8534</v>
          </cell>
          <cell r="BE58">
            <v>61</v>
          </cell>
          <cell r="BF58">
            <v>5610.7077346999995</v>
          </cell>
          <cell r="CF58">
            <v>56</v>
          </cell>
          <cell r="CG58" t="str">
            <v>Y</v>
          </cell>
        </row>
        <row r="59">
          <cell r="C59">
            <v>61</v>
          </cell>
          <cell r="D59">
            <v>3298819.64</v>
          </cell>
          <cell r="F59">
            <v>107</v>
          </cell>
          <cell r="G59">
            <v>0</v>
          </cell>
          <cell r="I59">
            <v>61</v>
          </cell>
          <cell r="J59">
            <v>-1911967.45</v>
          </cell>
          <cell r="R59">
            <v>68</v>
          </cell>
          <cell r="S59">
            <v>-689127.77</v>
          </cell>
          <cell r="U59">
            <v>70</v>
          </cell>
          <cell r="V59">
            <v>353530.4</v>
          </cell>
          <cell r="X59">
            <v>60</v>
          </cell>
          <cell r="Y59">
            <v>-804889</v>
          </cell>
          <cell r="AA59">
            <v>120</v>
          </cell>
          <cell r="AB59">
            <v>-4742.5</v>
          </cell>
          <cell r="BE59">
            <v>62</v>
          </cell>
          <cell r="BF59">
            <v>1807.3653587999995</v>
          </cell>
          <cell r="CF59">
            <v>57</v>
          </cell>
          <cell r="CG59" t="str">
            <v>Y</v>
          </cell>
        </row>
        <row r="60">
          <cell r="C60">
            <v>62</v>
          </cell>
          <cell r="D60">
            <v>907808.23</v>
          </cell>
          <cell r="F60">
            <v>108</v>
          </cell>
          <cell r="G60">
            <v>75.25</v>
          </cell>
          <cell r="I60">
            <v>62</v>
          </cell>
          <cell r="J60">
            <v>-440381.76</v>
          </cell>
          <cell r="R60">
            <v>69</v>
          </cell>
          <cell r="S60">
            <v>-3846987.72</v>
          </cell>
          <cell r="U60">
            <v>71</v>
          </cell>
          <cell r="V60">
            <v>236274.88</v>
          </cell>
          <cell r="X60">
            <v>61</v>
          </cell>
          <cell r="Y60">
            <v>-87493</v>
          </cell>
          <cell r="AA60">
            <v>121</v>
          </cell>
          <cell r="AB60">
            <v>-1425</v>
          </cell>
          <cell r="BE60">
            <v>64</v>
          </cell>
          <cell r="BF60">
            <v>6913.0273951000017</v>
          </cell>
          <cell r="CF60">
            <v>58</v>
          </cell>
          <cell r="CG60" t="str">
            <v>Y</v>
          </cell>
        </row>
        <row r="61">
          <cell r="C61">
            <v>64</v>
          </cell>
          <cell r="D61">
            <v>4333654.71</v>
          </cell>
          <cell r="F61">
            <v>109</v>
          </cell>
          <cell r="G61">
            <v>304709.61</v>
          </cell>
          <cell r="I61">
            <v>64</v>
          </cell>
          <cell r="J61">
            <v>-2025911.26</v>
          </cell>
          <cell r="R61">
            <v>70</v>
          </cell>
          <cell r="S61">
            <v>-15157623.33</v>
          </cell>
          <cell r="U61">
            <v>72</v>
          </cell>
          <cell r="V61">
            <v>31885.51</v>
          </cell>
          <cell r="X61">
            <v>62</v>
          </cell>
          <cell r="Y61">
            <v>-20502</v>
          </cell>
          <cell r="AA61">
            <v>122</v>
          </cell>
          <cell r="AB61">
            <v>-24100</v>
          </cell>
          <cell r="BE61">
            <v>65</v>
          </cell>
          <cell r="BF61">
            <v>13446.453393099997</v>
          </cell>
          <cell r="CF61">
            <v>60</v>
          </cell>
          <cell r="CG61" t="str">
            <v>Y</v>
          </cell>
        </row>
        <row r="62">
          <cell r="C62">
            <v>65</v>
          </cell>
          <cell r="D62">
            <v>1544826.35</v>
          </cell>
          <cell r="F62">
            <v>120</v>
          </cell>
          <cell r="G62">
            <v>1036269.01</v>
          </cell>
          <cell r="I62">
            <v>65</v>
          </cell>
          <cell r="J62">
            <v>-245734.2</v>
          </cell>
          <cell r="R62">
            <v>71</v>
          </cell>
          <cell r="S62">
            <v>-36562.44</v>
          </cell>
          <cell r="U62">
            <v>73</v>
          </cell>
          <cell r="V62">
            <v>65779.62</v>
          </cell>
          <cell r="X62">
            <v>64</v>
          </cell>
          <cell r="Y62">
            <v>-228794</v>
          </cell>
          <cell r="AA62">
            <v>123</v>
          </cell>
          <cell r="AB62">
            <v>-550</v>
          </cell>
          <cell r="BE62">
            <v>66</v>
          </cell>
          <cell r="BF62">
            <v>14386.646283100003</v>
          </cell>
          <cell r="CF62">
            <v>61</v>
          </cell>
          <cell r="CG62" t="str">
            <v>N</v>
          </cell>
        </row>
        <row r="63">
          <cell r="C63">
            <v>66</v>
          </cell>
          <cell r="D63">
            <v>6542895.0700000003</v>
          </cell>
          <cell r="F63">
            <v>122</v>
          </cell>
          <cell r="G63">
            <v>210.25</v>
          </cell>
          <cell r="I63">
            <v>66</v>
          </cell>
          <cell r="J63">
            <v>-2020524.76</v>
          </cell>
          <cell r="R63">
            <v>72</v>
          </cell>
          <cell r="S63">
            <v>-769694.03</v>
          </cell>
          <cell r="U63">
            <v>74</v>
          </cell>
          <cell r="V63">
            <v>1648</v>
          </cell>
          <cell r="X63">
            <v>65</v>
          </cell>
          <cell r="Y63">
            <v>-186146</v>
          </cell>
          <cell r="AA63">
            <v>133</v>
          </cell>
          <cell r="AB63">
            <v>-3950</v>
          </cell>
          <cell r="BE63">
            <v>67</v>
          </cell>
          <cell r="BF63">
            <v>53238.977536699997</v>
          </cell>
          <cell r="CF63">
            <v>62</v>
          </cell>
          <cell r="CG63" t="str">
            <v>Y</v>
          </cell>
        </row>
        <row r="64">
          <cell r="C64">
            <v>67</v>
          </cell>
          <cell r="D64">
            <v>22426270.309999999</v>
          </cell>
          <cell r="F64">
            <v>123</v>
          </cell>
          <cell r="G64">
            <v>22072</v>
          </cell>
          <cell r="I64">
            <v>67</v>
          </cell>
          <cell r="J64">
            <v>-6106309.0300000003</v>
          </cell>
          <cell r="R64">
            <v>73</v>
          </cell>
          <cell r="S64">
            <v>-1268311.53</v>
          </cell>
          <cell r="U64">
            <v>75</v>
          </cell>
          <cell r="V64">
            <v>33226.559999999998</v>
          </cell>
          <cell r="X64">
            <v>66</v>
          </cell>
          <cell r="Y64">
            <v>-342456</v>
          </cell>
          <cell r="AA64">
            <v>135</v>
          </cell>
          <cell r="AB64">
            <v>-298078.84000000003</v>
          </cell>
          <cell r="BE64">
            <v>68</v>
          </cell>
          <cell r="BF64">
            <v>13272.657975799995</v>
          </cell>
          <cell r="CF64">
            <v>64</v>
          </cell>
          <cell r="CG64" t="str">
            <v>Y</v>
          </cell>
        </row>
        <row r="65">
          <cell r="C65">
            <v>68</v>
          </cell>
          <cell r="D65">
            <v>3623818.45</v>
          </cell>
          <cell r="F65">
            <v>133</v>
          </cell>
          <cell r="G65">
            <v>21245.75</v>
          </cell>
          <cell r="I65">
            <v>68</v>
          </cell>
          <cell r="J65">
            <v>-1616352.38</v>
          </cell>
          <cell r="R65">
            <v>74</v>
          </cell>
          <cell r="S65">
            <v>-100281.8</v>
          </cell>
          <cell r="U65">
            <v>79</v>
          </cell>
          <cell r="V65">
            <v>0</v>
          </cell>
          <cell r="X65">
            <v>67</v>
          </cell>
          <cell r="Y65">
            <v>766</v>
          </cell>
          <cell r="AA65">
            <v>140</v>
          </cell>
          <cell r="AB65">
            <v>-30779.85</v>
          </cell>
          <cell r="BE65">
            <v>69</v>
          </cell>
          <cell r="BF65">
            <v>15384.653113999997</v>
          </cell>
          <cell r="CF65">
            <v>65</v>
          </cell>
          <cell r="CG65" t="str">
            <v>Y</v>
          </cell>
        </row>
        <row r="66">
          <cell r="C66">
            <v>69</v>
          </cell>
          <cell r="D66">
            <v>10712588.039999999</v>
          </cell>
          <cell r="F66">
            <v>135</v>
          </cell>
          <cell r="G66">
            <v>154335.32</v>
          </cell>
          <cell r="I66">
            <v>69</v>
          </cell>
          <cell r="J66">
            <v>-4686497.8499999996</v>
          </cell>
          <cell r="R66">
            <v>75</v>
          </cell>
          <cell r="S66">
            <v>-2596111.9700000002</v>
          </cell>
          <cell r="U66">
            <v>80</v>
          </cell>
          <cell r="V66">
            <v>922879.56</v>
          </cell>
          <cell r="X66">
            <v>68</v>
          </cell>
          <cell r="Y66">
            <v>-271575</v>
          </cell>
          <cell r="AA66">
            <v>151</v>
          </cell>
          <cell r="AB66">
            <v>-21074.25</v>
          </cell>
          <cell r="BE66">
            <v>70</v>
          </cell>
          <cell r="BF66">
            <v>101945.3959799</v>
          </cell>
          <cell r="CF66">
            <v>66</v>
          </cell>
          <cell r="CG66" t="str">
            <v>Y</v>
          </cell>
        </row>
        <row r="67">
          <cell r="C67">
            <v>70</v>
          </cell>
          <cell r="D67">
            <v>39970342.579999998</v>
          </cell>
          <cell r="F67">
            <v>140</v>
          </cell>
          <cell r="G67">
            <v>4721115.71</v>
          </cell>
          <cell r="I67">
            <v>70</v>
          </cell>
          <cell r="J67">
            <v>-5323401.34</v>
          </cell>
          <cell r="R67">
            <v>77</v>
          </cell>
          <cell r="S67">
            <v>0</v>
          </cell>
          <cell r="U67">
            <v>81</v>
          </cell>
          <cell r="V67">
            <v>11436</v>
          </cell>
          <cell r="X67">
            <v>69</v>
          </cell>
          <cell r="Y67">
            <v>229531</v>
          </cell>
          <cell r="AA67">
            <v>160</v>
          </cell>
          <cell r="AB67">
            <v>-118949.1</v>
          </cell>
          <cell r="BE67">
            <v>71</v>
          </cell>
          <cell r="BF67">
            <v>49876.842957700035</v>
          </cell>
          <cell r="CF67">
            <v>67</v>
          </cell>
          <cell r="CG67" t="str">
            <v>Y</v>
          </cell>
        </row>
        <row r="68">
          <cell r="C68">
            <v>71</v>
          </cell>
          <cell r="D68">
            <v>9609705.4900000002</v>
          </cell>
          <cell r="F68">
            <v>151</v>
          </cell>
          <cell r="G68">
            <v>0</v>
          </cell>
          <cell r="I68">
            <v>71</v>
          </cell>
          <cell r="J68">
            <v>-1583103.82</v>
          </cell>
          <cell r="R68">
            <v>79</v>
          </cell>
          <cell r="S68">
            <v>-6777533.75</v>
          </cell>
          <cell r="U68">
            <v>83</v>
          </cell>
          <cell r="V68">
            <v>72005.990000000005</v>
          </cell>
          <cell r="X68">
            <v>70</v>
          </cell>
          <cell r="Y68">
            <v>-1798289</v>
          </cell>
          <cell r="AA68">
            <v>165</v>
          </cell>
          <cell r="AB68">
            <v>-21500</v>
          </cell>
          <cell r="BE68">
            <v>72</v>
          </cell>
          <cell r="BF68">
            <v>11342.433411999995</v>
          </cell>
          <cell r="CF68">
            <v>68</v>
          </cell>
          <cell r="CG68" t="str">
            <v>Y</v>
          </cell>
        </row>
        <row r="69">
          <cell r="C69">
            <v>72</v>
          </cell>
          <cell r="D69">
            <v>4106210.3</v>
          </cell>
          <cell r="F69">
            <v>160</v>
          </cell>
          <cell r="G69">
            <v>217345.06</v>
          </cell>
          <cell r="I69">
            <v>72</v>
          </cell>
          <cell r="J69">
            <v>-1280756.05</v>
          </cell>
          <cell r="R69">
            <v>80</v>
          </cell>
          <cell r="S69">
            <v>-33046498.280000001</v>
          </cell>
          <cell r="U69">
            <v>85</v>
          </cell>
          <cell r="V69">
            <v>0</v>
          </cell>
          <cell r="X69">
            <v>71</v>
          </cell>
          <cell r="Y69">
            <v>-530116</v>
          </cell>
          <cell r="BE69">
            <v>73</v>
          </cell>
          <cell r="BF69">
            <v>14301.041122599996</v>
          </cell>
          <cell r="CF69">
            <v>69</v>
          </cell>
          <cell r="CG69" t="str">
            <v>Y</v>
          </cell>
        </row>
        <row r="70">
          <cell r="C70">
            <v>73</v>
          </cell>
          <cell r="D70">
            <v>6191525.9500000002</v>
          </cell>
          <cell r="F70">
            <v>165</v>
          </cell>
          <cell r="G70">
            <v>0</v>
          </cell>
          <cell r="I70">
            <v>73</v>
          </cell>
          <cell r="J70">
            <v>-2935368.34</v>
          </cell>
          <cell r="R70">
            <v>81</v>
          </cell>
          <cell r="S70">
            <v>-47497.59</v>
          </cell>
          <cell r="U70">
            <v>86</v>
          </cell>
          <cell r="V70">
            <v>3428.44</v>
          </cell>
          <cell r="X70">
            <v>72</v>
          </cell>
          <cell r="Y70">
            <v>-30698</v>
          </cell>
          <cell r="BE70">
            <v>74</v>
          </cell>
          <cell r="BF70">
            <v>1138.7309018999995</v>
          </cell>
          <cell r="CF70">
            <v>70</v>
          </cell>
          <cell r="CG70" t="str">
            <v>Y</v>
          </cell>
        </row>
        <row r="71">
          <cell r="C71">
            <v>74</v>
          </cell>
          <cell r="D71">
            <v>307832.58</v>
          </cell>
          <cell r="I71">
            <v>74</v>
          </cell>
          <cell r="J71">
            <v>-27787.43</v>
          </cell>
          <cell r="R71">
            <v>83</v>
          </cell>
          <cell r="S71">
            <v>-10265035.779999999</v>
          </cell>
          <cell r="U71">
            <v>87</v>
          </cell>
          <cell r="V71">
            <v>60249.8</v>
          </cell>
          <cell r="X71">
            <v>73</v>
          </cell>
          <cell r="Y71">
            <v>-154709</v>
          </cell>
          <cell r="BE71">
            <v>75</v>
          </cell>
          <cell r="BF71">
            <v>12115.671968600003</v>
          </cell>
          <cell r="CF71">
            <v>71</v>
          </cell>
          <cell r="CG71" t="str">
            <v>N</v>
          </cell>
        </row>
        <row r="72">
          <cell r="C72">
            <v>75</v>
          </cell>
          <cell r="D72">
            <v>5431410.4900000002</v>
          </cell>
          <cell r="I72">
            <v>75</v>
          </cell>
          <cell r="J72">
            <v>-599780.57999999996</v>
          </cell>
          <cell r="R72">
            <v>85</v>
          </cell>
          <cell r="S72">
            <v>-50894.94</v>
          </cell>
          <cell r="U72">
            <v>88</v>
          </cell>
          <cell r="V72">
            <v>72969.119999999995</v>
          </cell>
          <cell r="X72">
            <v>74</v>
          </cell>
          <cell r="Y72">
            <v>-42757</v>
          </cell>
          <cell r="BE72">
            <v>77</v>
          </cell>
          <cell r="BF72">
            <v>0</v>
          </cell>
          <cell r="CF72">
            <v>72</v>
          </cell>
          <cell r="CG72" t="str">
            <v>Y</v>
          </cell>
        </row>
        <row r="73">
          <cell r="C73">
            <v>77</v>
          </cell>
          <cell r="D73">
            <v>0</v>
          </cell>
          <cell r="I73">
            <v>77</v>
          </cell>
          <cell r="J73">
            <v>0</v>
          </cell>
          <cell r="R73">
            <v>86</v>
          </cell>
          <cell r="S73">
            <v>-3854909.92</v>
          </cell>
          <cell r="U73">
            <v>89</v>
          </cell>
          <cell r="V73">
            <v>2781</v>
          </cell>
          <cell r="X73">
            <v>75</v>
          </cell>
          <cell r="Y73">
            <v>-384570</v>
          </cell>
          <cell r="BE73">
            <v>79</v>
          </cell>
          <cell r="BF73">
            <v>17336.925242000001</v>
          </cell>
          <cell r="CF73">
            <v>73</v>
          </cell>
          <cell r="CG73" t="str">
            <v>N</v>
          </cell>
        </row>
        <row r="74">
          <cell r="C74">
            <v>79</v>
          </cell>
          <cell r="D74">
            <v>12004929.439999999</v>
          </cell>
          <cell r="I74">
            <v>79</v>
          </cell>
          <cell r="J74">
            <v>-2964792.57</v>
          </cell>
          <cell r="R74">
            <v>87</v>
          </cell>
          <cell r="S74">
            <v>-519851.69</v>
          </cell>
          <cell r="U74">
            <v>90</v>
          </cell>
          <cell r="V74">
            <v>393334.43</v>
          </cell>
          <cell r="X74">
            <v>77</v>
          </cell>
          <cell r="Y74">
            <v>0</v>
          </cell>
          <cell r="BE74">
            <v>80</v>
          </cell>
          <cell r="BF74">
            <v>216066.30235519994</v>
          </cell>
          <cell r="CF74">
            <v>74</v>
          </cell>
          <cell r="CG74" t="str">
            <v>Y</v>
          </cell>
        </row>
        <row r="75">
          <cell r="C75">
            <v>80</v>
          </cell>
          <cell r="D75">
            <v>87305363.549999997</v>
          </cell>
          <cell r="I75">
            <v>80</v>
          </cell>
          <cell r="J75">
            <v>-15777978.869999999</v>
          </cell>
          <cell r="R75">
            <v>88</v>
          </cell>
          <cell r="S75">
            <v>-1521082.66</v>
          </cell>
          <cell r="U75">
            <v>91</v>
          </cell>
          <cell r="V75">
            <v>70160.179999999993</v>
          </cell>
          <cell r="X75">
            <v>79</v>
          </cell>
          <cell r="Y75">
            <v>-511171</v>
          </cell>
          <cell r="BE75">
            <v>81</v>
          </cell>
          <cell r="BF75">
            <v>1967.8688475999993</v>
          </cell>
          <cell r="CF75">
            <v>75</v>
          </cell>
          <cell r="CG75" t="str">
            <v>Y</v>
          </cell>
        </row>
        <row r="76">
          <cell r="C76">
            <v>81</v>
          </cell>
          <cell r="D76">
            <v>1537084.66</v>
          </cell>
          <cell r="I76">
            <v>81</v>
          </cell>
          <cell r="J76">
            <v>-252784.59</v>
          </cell>
          <cell r="R76">
            <v>89</v>
          </cell>
          <cell r="S76">
            <v>-17267824.66</v>
          </cell>
          <cell r="U76">
            <v>92</v>
          </cell>
          <cell r="V76">
            <v>2333</v>
          </cell>
          <cell r="X76">
            <v>80</v>
          </cell>
          <cell r="Y76">
            <v>-4922354</v>
          </cell>
          <cell r="BE76">
            <v>83</v>
          </cell>
          <cell r="BF76">
            <v>61038.529934400009</v>
          </cell>
          <cell r="CF76">
            <v>77</v>
          </cell>
          <cell r="CG76" t="str">
            <v>Y</v>
          </cell>
        </row>
        <row r="77">
          <cell r="C77">
            <v>83</v>
          </cell>
          <cell r="D77">
            <v>20649057.960000001</v>
          </cell>
          <cell r="I77">
            <v>83</v>
          </cell>
          <cell r="J77">
            <v>-4284777.1500000004</v>
          </cell>
          <cell r="R77">
            <v>90</v>
          </cell>
          <cell r="S77">
            <v>-988573.75</v>
          </cell>
          <cell r="U77">
            <v>101</v>
          </cell>
          <cell r="V77">
            <v>31909.05</v>
          </cell>
          <cell r="X77">
            <v>81</v>
          </cell>
          <cell r="Y77">
            <v>-92428</v>
          </cell>
          <cell r="BE77">
            <v>85</v>
          </cell>
          <cell r="BF77">
            <v>1244.4690747999996</v>
          </cell>
          <cell r="CF77">
            <v>79</v>
          </cell>
          <cell r="CG77" t="str">
            <v>N</v>
          </cell>
        </row>
        <row r="78">
          <cell r="C78">
            <v>85</v>
          </cell>
          <cell r="D78">
            <v>277282.78000000003</v>
          </cell>
          <cell r="I78">
            <v>85</v>
          </cell>
          <cell r="J78">
            <v>-42959.86</v>
          </cell>
          <cell r="R78">
            <v>91</v>
          </cell>
          <cell r="S78">
            <v>-473233.51</v>
          </cell>
          <cell r="U78">
            <v>103</v>
          </cell>
          <cell r="V78">
            <v>38183.72</v>
          </cell>
          <cell r="X78">
            <v>83</v>
          </cell>
          <cell r="Y78">
            <v>-1333565</v>
          </cell>
          <cell r="BE78">
            <v>86</v>
          </cell>
          <cell r="BF78">
            <v>13367.725961199996</v>
          </cell>
          <cell r="CF78">
            <v>80</v>
          </cell>
          <cell r="CG78" t="str">
            <v>Y</v>
          </cell>
        </row>
        <row r="79">
          <cell r="C79">
            <v>86</v>
          </cell>
          <cell r="D79">
            <v>6309084.3399999999</v>
          </cell>
          <cell r="I79">
            <v>86</v>
          </cell>
          <cell r="J79">
            <v>-1043550.19</v>
          </cell>
          <cell r="R79">
            <v>92</v>
          </cell>
          <cell r="S79">
            <v>-837770.99</v>
          </cell>
          <cell r="U79">
            <v>104</v>
          </cell>
          <cell r="V79">
            <v>68131.899999999994</v>
          </cell>
          <cell r="X79">
            <v>85</v>
          </cell>
          <cell r="Y79">
            <v>-34693</v>
          </cell>
          <cell r="BE79">
            <v>87</v>
          </cell>
          <cell r="BF79">
            <v>15203.626373500001</v>
          </cell>
          <cell r="CF79">
            <v>81</v>
          </cell>
          <cell r="CG79" t="str">
            <v>Y</v>
          </cell>
        </row>
        <row r="80">
          <cell r="C80">
            <v>87</v>
          </cell>
          <cell r="D80">
            <v>9945525.0199999996</v>
          </cell>
          <cell r="I80">
            <v>87</v>
          </cell>
          <cell r="J80">
            <v>-2825445.2</v>
          </cell>
          <cell r="R80">
            <v>101</v>
          </cell>
          <cell r="S80">
            <v>-7352578.4100000001</v>
          </cell>
          <cell r="U80">
            <v>105</v>
          </cell>
          <cell r="V80">
            <v>31199.89</v>
          </cell>
          <cell r="X80">
            <v>86</v>
          </cell>
          <cell r="Y80">
            <v>-220972</v>
          </cell>
          <cell r="BE80">
            <v>88</v>
          </cell>
          <cell r="BF80">
            <v>15778.216984100003</v>
          </cell>
          <cell r="CF80">
            <v>83</v>
          </cell>
          <cell r="CG80" t="str">
            <v>Y</v>
          </cell>
        </row>
        <row r="81">
          <cell r="C81">
            <v>88</v>
          </cell>
          <cell r="D81">
            <v>6575926.7000000002</v>
          </cell>
          <cell r="I81">
            <v>88</v>
          </cell>
          <cell r="J81">
            <v>-1828359.89</v>
          </cell>
          <cell r="R81">
            <v>103</v>
          </cell>
          <cell r="S81">
            <v>-1495918.53</v>
          </cell>
          <cell r="U81">
            <v>106</v>
          </cell>
          <cell r="V81">
            <v>77097.37</v>
          </cell>
          <cell r="X81">
            <v>87</v>
          </cell>
          <cell r="Y81">
            <v>-288895</v>
          </cell>
          <cell r="BE81">
            <v>89</v>
          </cell>
          <cell r="BF81">
            <v>60526.496573299992</v>
          </cell>
          <cell r="CF81">
            <v>85</v>
          </cell>
          <cell r="CG81" t="str">
            <v>Y</v>
          </cell>
        </row>
        <row r="82">
          <cell r="C82">
            <v>89</v>
          </cell>
          <cell r="D82">
            <v>29794822.359999999</v>
          </cell>
          <cell r="I82">
            <v>89</v>
          </cell>
          <cell r="J82">
            <v>-3753981.35</v>
          </cell>
          <cell r="R82">
            <v>104</v>
          </cell>
          <cell r="S82">
            <v>-9126.7999999999993</v>
          </cell>
          <cell r="U82">
            <v>107</v>
          </cell>
          <cell r="V82">
            <v>150</v>
          </cell>
          <cell r="X82">
            <v>88</v>
          </cell>
          <cell r="Y82">
            <v>-135386</v>
          </cell>
          <cell r="BE82">
            <v>90</v>
          </cell>
          <cell r="BF82">
            <v>58043.765607800007</v>
          </cell>
          <cell r="CF82">
            <v>86</v>
          </cell>
          <cell r="CG82" t="str">
            <v>N</v>
          </cell>
        </row>
        <row r="83">
          <cell r="C83">
            <v>90</v>
          </cell>
          <cell r="D83">
            <v>13495427.01</v>
          </cell>
          <cell r="I83">
            <v>90</v>
          </cell>
          <cell r="J83">
            <v>-4406658.1100000003</v>
          </cell>
          <cell r="R83">
            <v>105</v>
          </cell>
          <cell r="S83">
            <v>-327585.15000000002</v>
          </cell>
          <cell r="U83">
            <v>108</v>
          </cell>
          <cell r="V83">
            <v>23721.26</v>
          </cell>
          <cell r="X83">
            <v>89</v>
          </cell>
          <cell r="Y83">
            <v>-417186.12</v>
          </cell>
          <cell r="BE83">
            <v>91</v>
          </cell>
          <cell r="BF83">
            <v>9717.228866899999</v>
          </cell>
          <cell r="CF83">
            <v>87</v>
          </cell>
          <cell r="CG83" t="str">
            <v>Y</v>
          </cell>
        </row>
        <row r="84">
          <cell r="C84">
            <v>91</v>
          </cell>
          <cell r="D84">
            <v>3826020.21</v>
          </cell>
          <cell r="I84">
            <v>91</v>
          </cell>
          <cell r="J84">
            <v>-1044086.75</v>
          </cell>
          <cell r="R84">
            <v>106</v>
          </cell>
          <cell r="S84">
            <v>-342</v>
          </cell>
          <cell r="U84">
            <v>109</v>
          </cell>
          <cell r="V84">
            <v>9151.7800000000007</v>
          </cell>
          <cell r="X84">
            <v>90</v>
          </cell>
          <cell r="Y84">
            <v>-1076805</v>
          </cell>
          <cell r="BE84">
            <v>92</v>
          </cell>
          <cell r="BF84">
            <v>2081.9724169000006</v>
          </cell>
          <cell r="CF84">
            <v>88</v>
          </cell>
          <cell r="CG84" t="str">
            <v>Y</v>
          </cell>
        </row>
        <row r="85">
          <cell r="C85">
            <v>92</v>
          </cell>
          <cell r="D85">
            <v>1529495.68</v>
          </cell>
          <cell r="I85">
            <v>92</v>
          </cell>
          <cell r="J85">
            <v>-206276.28</v>
          </cell>
          <cell r="R85">
            <v>107</v>
          </cell>
          <cell r="S85">
            <v>-1468875.64</v>
          </cell>
          <cell r="U85">
            <v>120</v>
          </cell>
          <cell r="V85">
            <v>9760.06</v>
          </cell>
          <cell r="X85">
            <v>91</v>
          </cell>
          <cell r="Y85">
            <v>-386189</v>
          </cell>
          <cell r="BE85">
            <v>93</v>
          </cell>
          <cell r="BF85">
            <v>2031.7800385004375</v>
          </cell>
          <cell r="CF85">
            <v>89</v>
          </cell>
          <cell r="CG85" t="str">
            <v>Y</v>
          </cell>
        </row>
        <row r="86">
          <cell r="C86">
            <v>93</v>
          </cell>
          <cell r="D86">
            <v>3046256.94</v>
          </cell>
          <cell r="I86">
            <v>93</v>
          </cell>
          <cell r="J86">
            <v>-1028137.25</v>
          </cell>
          <cell r="R86">
            <v>108</v>
          </cell>
          <cell r="S86">
            <v>-324508.32</v>
          </cell>
          <cell r="U86">
            <v>121</v>
          </cell>
          <cell r="V86">
            <v>24431.82</v>
          </cell>
          <cell r="X86">
            <v>92</v>
          </cell>
          <cell r="Y86">
            <v>-62086</v>
          </cell>
          <cell r="BE86">
            <v>94</v>
          </cell>
          <cell r="BF86">
            <v>976.7031006000002</v>
          </cell>
          <cell r="CF86">
            <v>90</v>
          </cell>
          <cell r="CG86" t="str">
            <v>N</v>
          </cell>
        </row>
        <row r="87">
          <cell r="C87">
            <v>94</v>
          </cell>
          <cell r="D87">
            <v>11634.19</v>
          </cell>
          <cell r="I87">
            <v>94</v>
          </cell>
          <cell r="J87">
            <v>7099.3</v>
          </cell>
          <cell r="R87">
            <v>109</v>
          </cell>
          <cell r="S87">
            <v>-88173.62</v>
          </cell>
          <cell r="U87">
            <v>122</v>
          </cell>
          <cell r="V87">
            <v>47017.13</v>
          </cell>
          <cell r="X87">
            <v>93</v>
          </cell>
          <cell r="Y87">
            <v>37244</v>
          </cell>
          <cell r="BE87">
            <v>101</v>
          </cell>
          <cell r="BF87">
            <v>105625.41562209999</v>
          </cell>
          <cell r="CF87">
            <v>91</v>
          </cell>
          <cell r="CG87" t="str">
            <v>Y</v>
          </cell>
        </row>
        <row r="88">
          <cell r="C88">
            <v>101</v>
          </cell>
          <cell r="D88">
            <v>38755270.740000002</v>
          </cell>
          <cell r="I88">
            <v>101</v>
          </cell>
          <cell r="J88">
            <v>-19234060.050000001</v>
          </cell>
          <cell r="R88">
            <v>120</v>
          </cell>
          <cell r="S88">
            <v>-6636518.1299999999</v>
          </cell>
          <cell r="U88">
            <v>123</v>
          </cell>
          <cell r="V88">
            <v>26600.78</v>
          </cell>
          <cell r="X88">
            <v>94</v>
          </cell>
          <cell r="Y88">
            <v>-10</v>
          </cell>
          <cell r="BE88">
            <v>103</v>
          </cell>
          <cell r="BF88">
            <v>7098.6270731000013</v>
          </cell>
          <cell r="CF88">
            <v>92</v>
          </cell>
          <cell r="CG88" t="str">
            <v>Y</v>
          </cell>
        </row>
        <row r="89">
          <cell r="C89">
            <v>103</v>
          </cell>
          <cell r="D89">
            <v>2570856.2000000002</v>
          </cell>
          <cell r="I89">
            <v>103</v>
          </cell>
          <cell r="J89">
            <v>-833588.68</v>
          </cell>
          <cell r="R89">
            <v>121</v>
          </cell>
          <cell r="S89">
            <v>-18961.72</v>
          </cell>
          <cell r="U89">
            <v>133</v>
          </cell>
          <cell r="V89">
            <v>5167.32</v>
          </cell>
          <cell r="X89">
            <v>101</v>
          </cell>
          <cell r="Y89">
            <v>-47656</v>
          </cell>
          <cell r="BE89">
            <v>104</v>
          </cell>
          <cell r="BF89">
            <v>2270.6207198999982</v>
          </cell>
          <cell r="CF89">
            <v>93</v>
          </cell>
          <cell r="CG89" t="str">
            <v>Y</v>
          </cell>
        </row>
        <row r="90">
          <cell r="C90">
            <v>104</v>
          </cell>
          <cell r="D90">
            <v>716119.17</v>
          </cell>
          <cell r="I90">
            <v>104</v>
          </cell>
          <cell r="J90">
            <v>-329726.15999999997</v>
          </cell>
          <cell r="R90">
            <v>122</v>
          </cell>
          <cell r="S90">
            <v>-280640.56</v>
          </cell>
          <cell r="U90">
            <v>135</v>
          </cell>
          <cell r="V90">
            <v>16920.04</v>
          </cell>
          <cell r="X90">
            <v>103</v>
          </cell>
          <cell r="Y90">
            <v>84835</v>
          </cell>
          <cell r="BE90">
            <v>105</v>
          </cell>
          <cell r="BF90">
            <v>26108.754381600014</v>
          </cell>
          <cell r="CF90">
            <v>94</v>
          </cell>
          <cell r="CG90" t="str">
            <v>Y</v>
          </cell>
        </row>
        <row r="91">
          <cell r="C91">
            <v>105</v>
          </cell>
          <cell r="D91">
            <v>2830210.65</v>
          </cell>
          <cell r="I91">
            <v>105</v>
          </cell>
          <cell r="J91">
            <v>-1539261.59</v>
          </cell>
          <cell r="R91">
            <v>123</v>
          </cell>
          <cell r="S91">
            <v>-409933.66</v>
          </cell>
          <cell r="U91">
            <v>140</v>
          </cell>
          <cell r="V91">
            <v>28890.45</v>
          </cell>
          <cell r="X91">
            <v>104</v>
          </cell>
          <cell r="Y91">
            <v>-51305</v>
          </cell>
          <cell r="BE91">
            <v>106</v>
          </cell>
          <cell r="BF91">
            <v>8369.7166496000027</v>
          </cell>
          <cell r="CF91">
            <v>101</v>
          </cell>
          <cell r="CG91" t="str">
            <v>Y</v>
          </cell>
        </row>
        <row r="92">
          <cell r="C92">
            <v>106</v>
          </cell>
          <cell r="D92">
            <v>2178170.15</v>
          </cell>
          <cell r="I92">
            <v>106</v>
          </cell>
          <cell r="J92">
            <v>-538214.98</v>
          </cell>
          <cell r="R92">
            <v>135</v>
          </cell>
          <cell r="S92">
            <v>-2427089.38</v>
          </cell>
          <cell r="U92">
            <v>150</v>
          </cell>
          <cell r="V92">
            <v>53193.120000000003</v>
          </cell>
          <cell r="X92">
            <v>105</v>
          </cell>
          <cell r="Y92">
            <v>-71259</v>
          </cell>
          <cell r="BE92">
            <v>107</v>
          </cell>
          <cell r="BF92">
            <v>13318.277416699999</v>
          </cell>
          <cell r="CF92">
            <v>103</v>
          </cell>
          <cell r="CG92" t="str">
            <v>N</v>
          </cell>
        </row>
        <row r="93">
          <cell r="C93">
            <v>107</v>
          </cell>
          <cell r="D93">
            <v>4550461.16</v>
          </cell>
          <cell r="I93">
            <v>107</v>
          </cell>
          <cell r="J93">
            <v>-1436091.03</v>
          </cell>
          <cell r="R93">
            <v>140</v>
          </cell>
          <cell r="S93">
            <v>-13532276.01</v>
          </cell>
          <cell r="U93">
            <v>151</v>
          </cell>
          <cell r="V93">
            <v>0</v>
          </cell>
          <cell r="X93">
            <v>106</v>
          </cell>
          <cell r="Y93">
            <v>-118946</v>
          </cell>
          <cell r="BE93">
            <v>108</v>
          </cell>
          <cell r="BF93">
            <v>2207.0997682999996</v>
          </cell>
          <cell r="CF93">
            <v>104</v>
          </cell>
          <cell r="CG93" t="str">
            <v>Y</v>
          </cell>
        </row>
        <row r="94">
          <cell r="C94">
            <v>108</v>
          </cell>
          <cell r="D94">
            <v>3448405.55</v>
          </cell>
          <cell r="I94">
            <v>108</v>
          </cell>
          <cell r="J94">
            <v>-1524294.43</v>
          </cell>
          <cell r="R94">
            <v>150</v>
          </cell>
          <cell r="S94">
            <v>-3242.27</v>
          </cell>
          <cell r="U94">
            <v>160</v>
          </cell>
          <cell r="V94">
            <v>249269.69</v>
          </cell>
          <cell r="X94">
            <v>107</v>
          </cell>
          <cell r="Y94">
            <v>-31625</v>
          </cell>
          <cell r="BE94">
            <v>109</v>
          </cell>
          <cell r="BF94">
            <v>2349.3481518000003</v>
          </cell>
          <cell r="CF94">
            <v>105</v>
          </cell>
          <cell r="CG94" t="str">
            <v>N</v>
          </cell>
        </row>
        <row r="95">
          <cell r="C95">
            <v>109</v>
          </cell>
          <cell r="D95">
            <v>1864421.95</v>
          </cell>
          <cell r="I95">
            <v>109</v>
          </cell>
          <cell r="J95">
            <v>-794791.98</v>
          </cell>
          <cell r="R95">
            <v>151</v>
          </cell>
          <cell r="S95">
            <v>-392975.69</v>
          </cell>
          <cell r="X95">
            <v>108</v>
          </cell>
          <cell r="Y95">
            <v>-24687</v>
          </cell>
          <cell r="BE95">
            <v>120</v>
          </cell>
          <cell r="BF95">
            <v>19795.060191700009</v>
          </cell>
          <cell r="CF95">
            <v>106</v>
          </cell>
          <cell r="CG95" t="str">
            <v>N</v>
          </cell>
        </row>
        <row r="96">
          <cell r="C96">
            <v>120</v>
          </cell>
          <cell r="D96">
            <v>9833724.2599999998</v>
          </cell>
          <cell r="I96">
            <v>120</v>
          </cell>
          <cell r="J96">
            <v>-1744987.04</v>
          </cell>
          <cell r="R96">
            <v>160</v>
          </cell>
          <cell r="S96">
            <v>-76251.429999999993</v>
          </cell>
          <cell r="X96">
            <v>109</v>
          </cell>
          <cell r="Y96">
            <v>-79441</v>
          </cell>
          <cell r="BE96">
            <v>121</v>
          </cell>
          <cell r="BF96">
            <v>1634.3137754000006</v>
          </cell>
          <cell r="CF96">
            <v>107</v>
          </cell>
          <cell r="CG96" t="str">
            <v>N</v>
          </cell>
        </row>
        <row r="97">
          <cell r="C97">
            <v>121</v>
          </cell>
          <cell r="D97">
            <v>461430.26</v>
          </cell>
          <cell r="I97">
            <v>121</v>
          </cell>
          <cell r="J97">
            <v>-310966.19</v>
          </cell>
          <cell r="R97">
            <v>165</v>
          </cell>
          <cell r="S97">
            <v>-46098.14</v>
          </cell>
          <cell r="X97">
            <v>120</v>
          </cell>
          <cell r="Y97">
            <v>-100024</v>
          </cell>
          <cell r="BE97">
            <v>122</v>
          </cell>
          <cell r="BF97">
            <v>10397.667584499997</v>
          </cell>
          <cell r="CF97">
            <v>108</v>
          </cell>
          <cell r="CG97" t="str">
            <v>N</v>
          </cell>
        </row>
        <row r="98">
          <cell r="C98">
            <v>122</v>
          </cell>
          <cell r="D98">
            <v>3989333.29</v>
          </cell>
          <cell r="I98">
            <v>122</v>
          </cell>
          <cell r="J98">
            <v>-888980.55</v>
          </cell>
          <cell r="X98">
            <v>121</v>
          </cell>
          <cell r="Y98">
            <v>-26823</v>
          </cell>
          <cell r="BE98">
            <v>123</v>
          </cell>
          <cell r="BF98">
            <v>1379.4861351</v>
          </cell>
          <cell r="CF98">
            <v>109</v>
          </cell>
          <cell r="CG98" t="str">
            <v>Y</v>
          </cell>
        </row>
        <row r="99">
          <cell r="C99">
            <v>123</v>
          </cell>
          <cell r="D99">
            <v>546039.87</v>
          </cell>
          <cell r="I99">
            <v>123</v>
          </cell>
          <cell r="J99">
            <v>-62611.56</v>
          </cell>
          <cell r="X99">
            <v>122</v>
          </cell>
          <cell r="Y99">
            <v>-181561</v>
          </cell>
          <cell r="BE99">
            <v>133</v>
          </cell>
          <cell r="BF99">
            <v>4597.5310681999963</v>
          </cell>
          <cell r="CF99">
            <v>120</v>
          </cell>
          <cell r="CG99" t="str">
            <v>N</v>
          </cell>
        </row>
        <row r="100">
          <cell r="C100">
            <v>133</v>
          </cell>
          <cell r="D100">
            <v>2356116.27</v>
          </cell>
          <cell r="I100">
            <v>133</v>
          </cell>
          <cell r="J100">
            <v>-373811.89</v>
          </cell>
          <cell r="X100">
            <v>123</v>
          </cell>
          <cell r="Y100">
            <v>-27383</v>
          </cell>
          <cell r="BE100">
            <v>135</v>
          </cell>
          <cell r="BF100">
            <v>60878.416684899996</v>
          </cell>
          <cell r="CF100">
            <v>121</v>
          </cell>
          <cell r="CG100" t="str">
            <v>N</v>
          </cell>
        </row>
        <row r="101">
          <cell r="C101">
            <v>135</v>
          </cell>
          <cell r="D101">
            <v>10390962.67</v>
          </cell>
          <cell r="I101">
            <v>135</v>
          </cell>
          <cell r="J101">
            <v>-3805428.59</v>
          </cell>
          <cell r="X101">
            <v>133</v>
          </cell>
          <cell r="Y101">
            <v>-43217</v>
          </cell>
          <cell r="BE101">
            <v>140</v>
          </cell>
          <cell r="BF101">
            <v>55868.066294499993</v>
          </cell>
          <cell r="CF101">
            <v>122</v>
          </cell>
          <cell r="CG101" t="str">
            <v>Y</v>
          </cell>
        </row>
        <row r="102">
          <cell r="C102">
            <v>140</v>
          </cell>
          <cell r="D102">
            <v>26677223.27</v>
          </cell>
          <cell r="I102">
            <v>140</v>
          </cell>
          <cell r="J102">
            <v>-10111066.41</v>
          </cell>
          <cell r="X102">
            <v>135</v>
          </cell>
          <cell r="Y102">
            <v>-504503</v>
          </cell>
          <cell r="BE102">
            <v>150</v>
          </cell>
          <cell r="BF102">
            <v>5697.056729099997</v>
          </cell>
          <cell r="CF102">
            <v>123</v>
          </cell>
          <cell r="CG102" t="str">
            <v>N</v>
          </cell>
        </row>
        <row r="103">
          <cell r="C103">
            <v>150</v>
          </cell>
          <cell r="D103">
            <v>911439.58</v>
          </cell>
          <cell r="I103">
            <v>150</v>
          </cell>
          <cell r="J103">
            <v>-225628.1</v>
          </cell>
          <cell r="X103">
            <v>140</v>
          </cell>
          <cell r="Y103">
            <v>527767</v>
          </cell>
          <cell r="BE103">
            <v>151</v>
          </cell>
          <cell r="BF103">
            <v>12084.868768700004</v>
          </cell>
          <cell r="CF103">
            <v>133</v>
          </cell>
          <cell r="CG103" t="str">
            <v>Y</v>
          </cell>
        </row>
        <row r="104">
          <cell r="C104">
            <v>151</v>
          </cell>
          <cell r="D104">
            <v>1232028.31</v>
          </cell>
          <cell r="I104">
            <v>151</v>
          </cell>
          <cell r="J104">
            <v>-283063.76</v>
          </cell>
          <cell r="X104">
            <v>150</v>
          </cell>
          <cell r="Y104">
            <v>-146625</v>
          </cell>
          <cell r="BE104">
            <v>160</v>
          </cell>
          <cell r="BF104">
            <v>39447.98193400001</v>
          </cell>
          <cell r="CF104">
            <v>135</v>
          </cell>
          <cell r="CG104" t="str">
            <v>Y</v>
          </cell>
        </row>
        <row r="105">
          <cell r="C105">
            <v>160</v>
          </cell>
          <cell r="D105">
            <v>7692277.9299999997</v>
          </cell>
          <cell r="I105">
            <v>160</v>
          </cell>
          <cell r="J105">
            <v>-3194558</v>
          </cell>
          <cell r="X105">
            <v>151</v>
          </cell>
          <cell r="Y105">
            <v>-114843</v>
          </cell>
          <cell r="BE105">
            <v>165</v>
          </cell>
          <cell r="BF105">
            <v>15260.306241200004</v>
          </cell>
          <cell r="CF105">
            <v>140</v>
          </cell>
          <cell r="CG105" t="str">
            <v>N</v>
          </cell>
        </row>
        <row r="106">
          <cell r="C106">
            <v>165</v>
          </cell>
          <cell r="D106">
            <v>1994603.87</v>
          </cell>
          <cell r="I106">
            <v>165</v>
          </cell>
          <cell r="J106">
            <v>-121322.2</v>
          </cell>
          <cell r="X106">
            <v>160</v>
          </cell>
          <cell r="Y106">
            <v>-358150</v>
          </cell>
          <cell r="CF106">
            <v>150</v>
          </cell>
          <cell r="CG106" t="str">
            <v>Y</v>
          </cell>
        </row>
        <row r="107">
          <cell r="X107">
            <v>165</v>
          </cell>
          <cell r="Y107">
            <v>-160563</v>
          </cell>
          <cell r="CF107">
            <v>151</v>
          </cell>
          <cell r="CG107" t="str">
            <v>N</v>
          </cell>
        </row>
        <row r="108">
          <cell r="CF108">
            <v>160</v>
          </cell>
          <cell r="CG108" t="str">
            <v>Y</v>
          </cell>
        </row>
        <row r="109">
          <cell r="CF109">
            <v>165</v>
          </cell>
          <cell r="CG109" t="str">
            <v>Y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SE50 JE Clear WSC"/>
      <sheetName val="SE50 JE WSC"/>
      <sheetName val="SE50 JE Benefits"/>
      <sheetName val="SE50 JE Sal &amp; PR Tax"/>
      <sheetName val="Summary by State"/>
      <sheetName val="Summary by Co"/>
      <sheetName val="Salary Alloc"/>
      <sheetName val="FICA Alloc"/>
      <sheetName val="FUT Alloc"/>
      <sheetName val="SUT Alloc"/>
      <sheetName val="Pension Alloc"/>
      <sheetName val="401k Alloc"/>
      <sheetName val="Health Alloc"/>
      <sheetName val="Other Alloc"/>
      <sheetName val="Cust Eq %"/>
      <sheetName val="Cust Eq Allocation"/>
      <sheetName val="Benefits Rates Input"/>
      <sheetName val="GL Detail"/>
      <sheetName val="Salary Input"/>
      <sheetName val="Employee Info Input"/>
      <sheetName val="Employee by Sub Input"/>
      <sheetName val="Cust Eq Input"/>
      <sheetName val="InvoiceBill Count Input"/>
      <sheetName val="Prior Allocations Input"/>
      <sheetName val="FORM.COS.SUBS.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7"/>
  <sheetViews>
    <sheetView showGridLines="0" tabSelected="1" zoomScaleNormal="100" workbookViewId="0">
      <pane xSplit="7" ySplit="9" topLeftCell="H125" activePane="bottomRight" state="frozen"/>
      <selection pane="topRight" activeCell="H1" sqref="H1"/>
      <selection pane="bottomLeft" activeCell="A10" sqref="A10"/>
      <selection pane="bottomRight" activeCell="E4" sqref="E4"/>
    </sheetView>
  </sheetViews>
  <sheetFormatPr defaultColWidth="11" defaultRowHeight="12.75"/>
  <cols>
    <col min="1" max="1" width="2.75" style="46" customWidth="1"/>
    <col min="2" max="2" width="1.875" style="43" customWidth="1"/>
    <col min="3" max="3" width="7.375" style="41" customWidth="1"/>
    <col min="4" max="4" width="0.625" style="42" customWidth="1"/>
    <col min="5" max="5" width="24.125" style="42" customWidth="1"/>
    <col min="6" max="6" width="9.25" style="42" customWidth="1"/>
    <col min="7" max="7" width="4.5" style="43" customWidth="1"/>
    <col min="8" max="9" width="10.875" style="44" customWidth="1"/>
    <col min="10" max="16384" width="11" style="46"/>
  </cols>
  <sheetData>
    <row r="1" spans="1:9" s="1" customFormat="1" ht="13.5">
      <c r="A1" s="1" t="s">
        <v>0</v>
      </c>
      <c r="B1" s="2"/>
      <c r="C1" s="3"/>
      <c r="D1" s="4"/>
      <c r="E1" s="5"/>
      <c r="F1" s="6"/>
      <c r="G1" s="2"/>
      <c r="H1" s="7"/>
      <c r="I1" s="8"/>
    </row>
    <row r="2" spans="1:9" s="1" customFormat="1" ht="13.5" customHeight="1">
      <c r="B2" s="2"/>
      <c r="C2" s="3"/>
      <c r="D2" s="4"/>
      <c r="E2" s="5" t="s">
        <v>1</v>
      </c>
      <c r="F2" s="9">
        <f ca="1">NOW()</f>
        <v>41663.560226157409</v>
      </c>
      <c r="G2" s="2"/>
      <c r="H2" s="7"/>
      <c r="I2" s="8"/>
    </row>
    <row r="3" spans="1:9" s="1" customFormat="1" ht="13.5" customHeight="1">
      <c r="B3" s="10"/>
      <c r="C3" s="11"/>
      <c r="D3" s="12"/>
      <c r="E3" s="12" t="s">
        <v>2</v>
      </c>
      <c r="F3" s="13"/>
      <c r="G3" s="10"/>
      <c r="H3" s="7"/>
      <c r="I3" s="8"/>
    </row>
    <row r="4" spans="1:9" s="1" customFormat="1" ht="13.5" customHeight="1">
      <c r="B4" s="10"/>
      <c r="C4" s="11"/>
      <c r="D4" s="12"/>
      <c r="E4" s="14" t="s">
        <v>3</v>
      </c>
      <c r="F4" s="12"/>
      <c r="G4" s="10"/>
      <c r="H4" s="15"/>
      <c r="I4" s="16"/>
    </row>
    <row r="5" spans="1:9" s="1" customFormat="1" ht="14.25" customHeight="1">
      <c r="B5" s="17"/>
      <c r="C5" s="18"/>
      <c r="D5" s="19"/>
      <c r="E5" s="20"/>
      <c r="F5" s="21"/>
      <c r="G5" s="22" t="s">
        <v>4</v>
      </c>
      <c r="H5" s="22">
        <v>101</v>
      </c>
      <c r="I5" s="22">
        <v>345</v>
      </c>
    </row>
    <row r="6" spans="1:9" s="1" customFormat="1" ht="12.75" customHeight="1">
      <c r="B6" s="23"/>
      <c r="C6" s="24"/>
      <c r="D6" s="25"/>
      <c r="E6" s="25"/>
      <c r="F6" s="25"/>
      <c r="G6" s="26" t="s">
        <v>5</v>
      </c>
      <c r="H6" s="27">
        <v>1</v>
      </c>
      <c r="I6" s="27">
        <v>160</v>
      </c>
    </row>
    <row r="7" spans="1:9" s="1" customFormat="1" ht="12" customHeight="1">
      <c r="B7" s="29"/>
      <c r="C7" s="30"/>
      <c r="D7" s="31"/>
      <c r="E7" s="32"/>
      <c r="F7" s="32"/>
      <c r="G7" s="33" t="s">
        <v>6</v>
      </c>
      <c r="H7" s="28"/>
      <c r="I7" s="28"/>
    </row>
    <row r="8" spans="1:9" s="1" customFormat="1" ht="10.5" customHeight="1">
      <c r="A8" s="34" t="s">
        <v>8</v>
      </c>
      <c r="B8" s="2"/>
      <c r="C8" s="12" t="s">
        <v>9</v>
      </c>
      <c r="D8" s="12"/>
      <c r="E8" s="12"/>
      <c r="F8" s="12"/>
      <c r="G8" s="35" t="s">
        <v>10</v>
      </c>
      <c r="H8" s="8" t="s">
        <v>7</v>
      </c>
      <c r="I8" s="8" t="s">
        <v>11</v>
      </c>
    </row>
    <row r="9" spans="1:9" s="1" customFormat="1" ht="11.25" customHeight="1">
      <c r="A9" s="36" t="s">
        <v>12</v>
      </c>
      <c r="B9" s="2"/>
      <c r="C9" s="37" t="s">
        <v>13</v>
      </c>
      <c r="D9" s="12"/>
      <c r="E9" s="12"/>
      <c r="F9" s="12"/>
      <c r="G9" s="35" t="s">
        <v>14</v>
      </c>
      <c r="H9" s="38" t="s">
        <v>15</v>
      </c>
      <c r="I9" s="38" t="s">
        <v>16</v>
      </c>
    </row>
    <row r="10" spans="1:9">
      <c r="A10" s="39">
        <v>1</v>
      </c>
      <c r="B10" s="40" t="s">
        <v>17</v>
      </c>
      <c r="C10" s="41" t="s">
        <v>18</v>
      </c>
      <c r="D10" s="42" t="s">
        <v>19</v>
      </c>
      <c r="H10" s="44">
        <v>-6738346.7300000004</v>
      </c>
      <c r="I10" s="44">
        <v>99846.02</v>
      </c>
    </row>
    <row r="11" spans="1:9">
      <c r="A11" s="39"/>
      <c r="B11" s="40"/>
      <c r="E11" s="42" t="s">
        <v>20</v>
      </c>
      <c r="H11" s="44">
        <v>-514395</v>
      </c>
      <c r="I11" s="44">
        <v>-4076.06</v>
      </c>
    </row>
    <row r="12" spans="1:9">
      <c r="A12" s="39">
        <v>2</v>
      </c>
      <c r="C12" s="41" t="s">
        <v>18</v>
      </c>
      <c r="D12" s="47" t="s">
        <v>17</v>
      </c>
      <c r="E12" s="44" t="s">
        <v>21</v>
      </c>
    </row>
    <row r="13" spans="1:9" ht="12" customHeight="1">
      <c r="A13" s="39">
        <v>3</v>
      </c>
      <c r="C13" s="41" t="s">
        <v>18</v>
      </c>
      <c r="D13" s="47" t="s">
        <v>17</v>
      </c>
      <c r="E13" s="44" t="s">
        <v>22</v>
      </c>
      <c r="H13" s="44">
        <v>1713</v>
      </c>
      <c r="I13" s="44">
        <v>-1157.8699999999999</v>
      </c>
    </row>
    <row r="14" spans="1:9">
      <c r="A14" s="39">
        <v>4</v>
      </c>
      <c r="C14" s="41" t="s">
        <v>18</v>
      </c>
      <c r="D14" s="47" t="s">
        <v>17</v>
      </c>
      <c r="E14" s="44" t="s">
        <v>23</v>
      </c>
      <c r="H14" s="44">
        <v>398</v>
      </c>
      <c r="I14" s="44">
        <v>-256.42</v>
      </c>
    </row>
    <row r="15" spans="1:9">
      <c r="A15" s="39">
        <v>5</v>
      </c>
      <c r="B15" s="40" t="s">
        <v>17</v>
      </c>
      <c r="C15" s="41" t="s">
        <v>18</v>
      </c>
      <c r="D15" s="47" t="s">
        <v>17</v>
      </c>
      <c r="E15" s="44" t="s">
        <v>24</v>
      </c>
      <c r="F15" s="44"/>
      <c r="H15" s="44">
        <v>-4782</v>
      </c>
      <c r="I15" s="44">
        <v>0</v>
      </c>
    </row>
    <row r="16" spans="1:9">
      <c r="A16" s="39"/>
      <c r="B16" s="40"/>
      <c r="C16" s="41" t="s">
        <v>18</v>
      </c>
      <c r="D16" s="47"/>
      <c r="E16" s="48" t="s">
        <v>25</v>
      </c>
      <c r="F16" s="44"/>
      <c r="H16" s="44">
        <v>-53856.91</v>
      </c>
      <c r="I16" s="44">
        <v>-4500</v>
      </c>
    </row>
    <row r="17" spans="1:9">
      <c r="A17" s="39"/>
      <c r="B17" s="40"/>
      <c r="C17" s="41" t="s">
        <v>18</v>
      </c>
      <c r="D17" s="47" t="s">
        <v>17</v>
      </c>
      <c r="E17" s="44" t="s">
        <v>26</v>
      </c>
      <c r="F17" s="44"/>
      <c r="H17" s="44">
        <v>17435</v>
      </c>
    </row>
    <row r="18" spans="1:9">
      <c r="A18" s="39">
        <v>6</v>
      </c>
      <c r="C18" s="41" t="s">
        <v>18</v>
      </c>
      <c r="D18" s="47" t="s">
        <v>17</v>
      </c>
      <c r="E18" s="44" t="s">
        <v>27</v>
      </c>
      <c r="F18" s="44"/>
      <c r="H18" s="44">
        <v>2577</v>
      </c>
    </row>
    <row r="19" spans="1:9">
      <c r="A19" s="39">
        <v>8</v>
      </c>
      <c r="H19" s="49"/>
      <c r="I19" s="49"/>
    </row>
    <row r="20" spans="1:9">
      <c r="A20" s="39">
        <v>9</v>
      </c>
      <c r="D20" s="42" t="s">
        <v>28</v>
      </c>
      <c r="F20" s="42" t="s">
        <v>29</v>
      </c>
      <c r="H20" s="44">
        <f t="shared" ref="H20" si="0">SUM(H9:H19)</f>
        <v>-7289257.6400000006</v>
      </c>
      <c r="I20" s="44">
        <f t="shared" ref="I20" si="1">SUM(I9:I19)</f>
        <v>89855.670000000013</v>
      </c>
    </row>
    <row r="21" spans="1:9">
      <c r="A21" s="39">
        <v>13</v>
      </c>
      <c r="E21" s="44"/>
      <c r="H21" s="49"/>
      <c r="I21" s="49"/>
    </row>
    <row r="22" spans="1:9">
      <c r="A22" s="39"/>
      <c r="B22" s="40"/>
      <c r="C22" s="46"/>
      <c r="D22" s="46"/>
      <c r="E22" s="46" t="s">
        <v>30</v>
      </c>
      <c r="F22" s="46"/>
      <c r="G22" s="46" t="s">
        <v>31</v>
      </c>
      <c r="H22" s="44">
        <v>-189876</v>
      </c>
      <c r="I22" s="46"/>
    </row>
    <row r="23" spans="1:9">
      <c r="A23" s="39"/>
      <c r="B23" s="40"/>
      <c r="D23" s="47"/>
      <c r="E23" s="44" t="s">
        <v>32</v>
      </c>
      <c r="F23" s="44"/>
      <c r="G23" s="43" t="s">
        <v>33</v>
      </c>
      <c r="H23" s="44">
        <v>162861</v>
      </c>
    </row>
    <row r="24" spans="1:9">
      <c r="A24" s="39"/>
      <c r="B24" s="40"/>
      <c r="C24" s="41" t="s">
        <v>18</v>
      </c>
      <c r="D24" s="47"/>
      <c r="E24" s="44" t="s">
        <v>34</v>
      </c>
      <c r="F24" s="44"/>
      <c r="H24" s="44">
        <v>2832.31</v>
      </c>
      <c r="I24" s="44">
        <v>3.22</v>
      </c>
    </row>
    <row r="25" spans="1:9">
      <c r="A25" s="39"/>
      <c r="B25" s="40"/>
      <c r="D25" s="47"/>
      <c r="E25" s="44" t="s">
        <v>35</v>
      </c>
      <c r="F25" s="44"/>
    </row>
    <row r="26" spans="1:9">
      <c r="A26" s="39"/>
      <c r="B26" s="40"/>
      <c r="D26" s="47"/>
      <c r="E26" s="44" t="s">
        <v>36</v>
      </c>
      <c r="F26" s="44"/>
      <c r="H26" s="44">
        <v>206581</v>
      </c>
    </row>
    <row r="27" spans="1:9">
      <c r="A27" s="39"/>
      <c r="B27" s="40"/>
      <c r="C27" s="41" t="s">
        <v>18</v>
      </c>
      <c r="D27" s="47"/>
      <c r="E27" s="44" t="s">
        <v>37</v>
      </c>
      <c r="F27" s="44"/>
      <c r="H27" s="44">
        <v>1.5</v>
      </c>
      <c r="I27" s="44">
        <v>2153.8049999999998</v>
      </c>
    </row>
    <row r="28" spans="1:9">
      <c r="A28" s="39"/>
      <c r="E28" s="42" t="s">
        <v>38</v>
      </c>
      <c r="H28" s="50">
        <f>SUM(H22:H27)</f>
        <v>182399.81</v>
      </c>
      <c r="I28" s="50">
        <f t="shared" ref="I28" si="2">SUM(I22:I27)</f>
        <v>2157.0249999999996</v>
      </c>
    </row>
    <row r="29" spans="1:9">
      <c r="A29" s="39">
        <v>14</v>
      </c>
      <c r="G29" s="40"/>
    </row>
    <row r="30" spans="1:9">
      <c r="A30" s="39">
        <v>15</v>
      </c>
      <c r="D30" s="51" t="s">
        <v>39</v>
      </c>
      <c r="G30" s="40"/>
    </row>
    <row r="31" spans="1:9">
      <c r="A31" s="39">
        <v>10</v>
      </c>
      <c r="B31" s="40" t="s">
        <v>17</v>
      </c>
      <c r="C31" s="41" t="s">
        <v>18</v>
      </c>
      <c r="D31" s="47" t="s">
        <v>17</v>
      </c>
      <c r="E31" s="44" t="s">
        <v>40</v>
      </c>
      <c r="F31" s="44"/>
      <c r="G31" s="40" t="s">
        <v>33</v>
      </c>
      <c r="H31" s="44">
        <v>1626.7463318544308</v>
      </c>
      <c r="I31" s="44">
        <v>308455.4292913166</v>
      </c>
    </row>
    <row r="32" spans="1:9">
      <c r="A32" s="39">
        <v>11</v>
      </c>
      <c r="E32" s="42" t="s">
        <v>41</v>
      </c>
      <c r="G32" s="43" t="s">
        <v>31</v>
      </c>
      <c r="H32" s="52">
        <v>461870</v>
      </c>
      <c r="I32" s="52">
        <v>-636024.68581896508</v>
      </c>
    </row>
    <row r="33" spans="1:9">
      <c r="A33" s="39">
        <v>12</v>
      </c>
      <c r="E33" s="42" t="s">
        <v>42</v>
      </c>
      <c r="H33" s="18">
        <f t="shared" ref="H33" si="3">H31+H32</f>
        <v>463496.74633185443</v>
      </c>
      <c r="I33" s="18">
        <f t="shared" ref="I33" si="4">I31+I32</f>
        <v>-327569.25652764848</v>
      </c>
    </row>
    <row r="34" spans="1:9">
      <c r="A34" s="39">
        <v>16</v>
      </c>
      <c r="B34" s="40" t="s">
        <v>17</v>
      </c>
      <c r="C34" s="41" t="s">
        <v>43</v>
      </c>
      <c r="D34" s="47" t="s">
        <v>17</v>
      </c>
      <c r="E34" s="44" t="s">
        <v>44</v>
      </c>
      <c r="F34" s="44"/>
      <c r="G34" s="40" t="s">
        <v>33</v>
      </c>
      <c r="H34" s="18"/>
      <c r="I34" s="18"/>
    </row>
    <row r="35" spans="1:9">
      <c r="A35" s="39">
        <v>17</v>
      </c>
      <c r="C35" s="41" t="s">
        <v>45</v>
      </c>
      <c r="D35" s="41"/>
      <c r="E35" s="44" t="s">
        <v>46</v>
      </c>
      <c r="G35" s="40" t="s">
        <v>33</v>
      </c>
      <c r="H35" s="44">
        <v>0</v>
      </c>
      <c r="I35" s="44">
        <v>1730.25</v>
      </c>
    </row>
    <row r="36" spans="1:9">
      <c r="A36" s="39">
        <v>18</v>
      </c>
      <c r="C36" s="41" t="s">
        <v>47</v>
      </c>
      <c r="D36" s="47" t="s">
        <v>48</v>
      </c>
      <c r="E36" s="44" t="s">
        <v>49</v>
      </c>
      <c r="F36" s="42" t="s">
        <v>50</v>
      </c>
      <c r="G36" s="40" t="s">
        <v>31</v>
      </c>
      <c r="H36" s="44">
        <v>0</v>
      </c>
      <c r="I36" s="44">
        <v>-885.7161719077352</v>
      </c>
    </row>
    <row r="37" spans="1:9">
      <c r="A37" s="39">
        <v>19</v>
      </c>
      <c r="C37" s="41" t="s">
        <v>51</v>
      </c>
      <c r="D37" s="47" t="s">
        <v>17</v>
      </c>
      <c r="E37" s="44" t="s">
        <v>52</v>
      </c>
      <c r="F37" s="42" t="s">
        <v>50</v>
      </c>
      <c r="G37" s="40" t="s">
        <v>31</v>
      </c>
      <c r="H37" s="44">
        <v>0</v>
      </c>
      <c r="I37" s="44">
        <v>-95587.89</v>
      </c>
    </row>
    <row r="38" spans="1:9">
      <c r="A38" s="39">
        <v>20</v>
      </c>
      <c r="C38" s="41" t="s">
        <v>53</v>
      </c>
      <c r="D38" s="47" t="s">
        <v>17</v>
      </c>
      <c r="E38" s="44" t="s">
        <v>54</v>
      </c>
      <c r="F38" s="42" t="s">
        <v>50</v>
      </c>
      <c r="G38" s="40" t="s">
        <v>33</v>
      </c>
      <c r="H38" s="44">
        <v>0</v>
      </c>
      <c r="I38" s="44">
        <v>7162.44</v>
      </c>
    </row>
    <row r="39" spans="1:9">
      <c r="A39" s="39">
        <v>21</v>
      </c>
      <c r="C39" s="41" t="s">
        <v>55</v>
      </c>
      <c r="D39" s="47" t="s">
        <v>17</v>
      </c>
      <c r="E39" s="44" t="s">
        <v>56</v>
      </c>
      <c r="F39" s="42" t="s">
        <v>50</v>
      </c>
      <c r="G39" s="40" t="s">
        <v>31</v>
      </c>
      <c r="H39" s="44">
        <v>-7759.27</v>
      </c>
      <c r="I39" s="44">
        <v>3583.3699999999953</v>
      </c>
    </row>
    <row r="40" spans="1:9">
      <c r="A40" s="39">
        <v>22</v>
      </c>
      <c r="C40" s="41" t="s">
        <v>57</v>
      </c>
      <c r="D40" s="47" t="s">
        <v>17</v>
      </c>
      <c r="E40" s="44" t="s">
        <v>58</v>
      </c>
      <c r="F40" s="42" t="s">
        <v>50</v>
      </c>
      <c r="G40" s="40" t="s">
        <v>33</v>
      </c>
      <c r="H40" s="44">
        <v>0</v>
      </c>
      <c r="I40" s="44">
        <v>91717.35</v>
      </c>
    </row>
    <row r="41" spans="1:9">
      <c r="A41" s="39">
        <v>23</v>
      </c>
      <c r="B41" s="40" t="s">
        <v>17</v>
      </c>
      <c r="C41" s="41" t="s">
        <v>59</v>
      </c>
      <c r="D41" s="41"/>
      <c r="E41" s="44" t="s">
        <v>60</v>
      </c>
      <c r="F41" s="42" t="s">
        <v>50</v>
      </c>
      <c r="G41" s="40" t="s">
        <v>31</v>
      </c>
      <c r="H41" s="44">
        <v>-773403</v>
      </c>
    </row>
    <row r="42" spans="1:9" s="55" customFormat="1">
      <c r="A42" s="54">
        <v>23</v>
      </c>
      <c r="B42" s="40" t="s">
        <v>17</v>
      </c>
      <c r="C42" s="45"/>
      <c r="D42" s="45"/>
      <c r="E42" s="44" t="s">
        <v>61</v>
      </c>
      <c r="F42" s="44" t="s">
        <v>62</v>
      </c>
      <c r="G42" s="40" t="s">
        <v>33</v>
      </c>
      <c r="H42" s="44">
        <v>128483</v>
      </c>
      <c r="I42" s="44"/>
    </row>
    <row r="43" spans="1:9">
      <c r="A43" s="39">
        <v>24</v>
      </c>
      <c r="C43" s="41" t="s">
        <v>63</v>
      </c>
      <c r="D43" s="47" t="s">
        <v>17</v>
      </c>
      <c r="E43" s="44" t="s">
        <v>64</v>
      </c>
      <c r="F43" s="42" t="s">
        <v>50</v>
      </c>
      <c r="G43" s="40" t="s">
        <v>31</v>
      </c>
      <c r="H43" s="44">
        <v>-2292.04</v>
      </c>
      <c r="I43" s="44">
        <v>2562.2399999999998</v>
      </c>
    </row>
    <row r="44" spans="1:9">
      <c r="A44" s="39">
        <v>25</v>
      </c>
      <c r="B44" s="40" t="s">
        <v>17</v>
      </c>
      <c r="C44" s="41" t="s">
        <v>65</v>
      </c>
      <c r="D44" s="47" t="s">
        <v>17</v>
      </c>
      <c r="E44" s="44" t="s">
        <v>66</v>
      </c>
      <c r="F44" s="44" t="s">
        <v>67</v>
      </c>
      <c r="G44" s="40" t="s">
        <v>68</v>
      </c>
      <c r="H44" s="44">
        <v>0</v>
      </c>
      <c r="I44" s="44">
        <v>-5869.4</v>
      </c>
    </row>
    <row r="45" spans="1:9">
      <c r="A45" s="39">
        <v>26</v>
      </c>
      <c r="C45" s="41" t="s">
        <v>69</v>
      </c>
      <c r="D45" s="47" t="s">
        <v>17</v>
      </c>
      <c r="E45" s="44" t="s">
        <v>70</v>
      </c>
      <c r="F45" s="44" t="s">
        <v>71</v>
      </c>
      <c r="G45" s="40" t="s">
        <v>31</v>
      </c>
      <c r="H45" s="44">
        <v>-525487.67999999993</v>
      </c>
      <c r="I45" s="44">
        <v>-3660.48</v>
      </c>
    </row>
    <row r="46" spans="1:9">
      <c r="A46" s="39">
        <v>27</v>
      </c>
      <c r="C46" s="56" t="s">
        <v>72</v>
      </c>
      <c r="D46" s="47" t="s">
        <v>17</v>
      </c>
      <c r="E46" s="44" t="s">
        <v>73</v>
      </c>
      <c r="F46" s="44" t="s">
        <v>50</v>
      </c>
      <c r="G46" s="40"/>
    </row>
    <row r="47" spans="1:9">
      <c r="A47" s="39"/>
      <c r="C47" s="56"/>
      <c r="D47" s="47"/>
      <c r="E47" s="44" t="s">
        <v>74</v>
      </c>
      <c r="F47" s="44"/>
      <c r="G47" s="40"/>
    </row>
    <row r="48" spans="1:9">
      <c r="A48" s="39">
        <v>27</v>
      </c>
      <c r="B48" s="43" t="s">
        <v>75</v>
      </c>
      <c r="D48" s="47" t="s">
        <v>17</v>
      </c>
      <c r="E48" s="44" t="s">
        <v>76</v>
      </c>
      <c r="F48" s="44" t="s">
        <v>62</v>
      </c>
      <c r="G48" s="53" t="s">
        <v>33</v>
      </c>
    </row>
    <row r="49" spans="1:9">
      <c r="A49" s="39">
        <v>27</v>
      </c>
      <c r="B49" s="40" t="s">
        <v>17</v>
      </c>
      <c r="D49" s="47" t="s">
        <v>17</v>
      </c>
      <c r="E49" s="44" t="s">
        <v>77</v>
      </c>
      <c r="F49" s="44" t="s">
        <v>62</v>
      </c>
      <c r="G49" s="53" t="s">
        <v>31</v>
      </c>
    </row>
    <row r="50" spans="1:9">
      <c r="D50" s="41"/>
      <c r="E50" s="44" t="s">
        <v>78</v>
      </c>
      <c r="F50" s="42" t="s">
        <v>62</v>
      </c>
      <c r="G50" s="53" t="s">
        <v>68</v>
      </c>
      <c r="H50" s="52"/>
      <c r="I50" s="52"/>
    </row>
    <row r="51" spans="1:9">
      <c r="D51" s="41"/>
      <c r="E51" s="44" t="s">
        <v>79</v>
      </c>
      <c r="G51" s="40"/>
      <c r="H51" s="44">
        <f>SUM(H33:H50)</f>
        <v>-716962.2436681455</v>
      </c>
      <c r="I51" s="44">
        <f t="shared" ref="I51" si="5">SUM(I33:I50)</f>
        <v>-326817.09269955626</v>
      </c>
    </row>
    <row r="52" spans="1:9">
      <c r="D52" s="41"/>
      <c r="E52" s="44"/>
    </row>
    <row r="53" spans="1:9">
      <c r="A53" s="46">
        <v>28</v>
      </c>
      <c r="H53" s="49"/>
      <c r="I53" s="49"/>
    </row>
    <row r="54" spans="1:9">
      <c r="A54" s="46">
        <v>29</v>
      </c>
      <c r="D54" s="57" t="s">
        <v>80</v>
      </c>
      <c r="F54" s="42" t="s">
        <v>81</v>
      </c>
      <c r="H54" s="44">
        <f>H20+H51+H28</f>
        <v>-7823820.0736681465</v>
      </c>
      <c r="I54" s="44">
        <f t="shared" ref="I54" si="6">I20+I51+I28</f>
        <v>-234804.39769955626</v>
      </c>
    </row>
    <row r="55" spans="1:9">
      <c r="A55" s="46">
        <v>30</v>
      </c>
      <c r="D55" s="42" t="s">
        <v>82</v>
      </c>
      <c r="F55" s="42" t="s">
        <v>83</v>
      </c>
      <c r="H55" s="44">
        <f t="shared" ref="H55" si="7">ROUND(H54*H96,0)</f>
        <v>-571139</v>
      </c>
      <c r="I55" s="44">
        <f t="shared" ref="I55" si="8">ROUND(I54*I96,0)</f>
        <v>-14088</v>
      </c>
    </row>
    <row r="56" spans="1:9" s="55" customFormat="1">
      <c r="A56" s="55">
        <v>31</v>
      </c>
      <c r="B56" s="40"/>
      <c r="C56" s="45"/>
      <c r="D56" s="44"/>
      <c r="E56" s="44" t="s">
        <v>84</v>
      </c>
      <c r="F56" s="44" t="s">
        <v>85</v>
      </c>
      <c r="G56" s="40"/>
      <c r="H56" s="44">
        <f>-H55</f>
        <v>571139</v>
      </c>
      <c r="I56" s="58">
        <f>-I55</f>
        <v>14088</v>
      </c>
    </row>
    <row r="57" spans="1:9">
      <c r="A57" s="46">
        <v>32</v>
      </c>
      <c r="H57" s="49"/>
      <c r="I57" s="49"/>
    </row>
    <row r="58" spans="1:9">
      <c r="A58" s="46">
        <v>33</v>
      </c>
      <c r="E58" s="42" t="s">
        <v>86</v>
      </c>
      <c r="F58" s="42" t="s">
        <v>87</v>
      </c>
      <c r="H58" s="44">
        <f t="shared" ref="H58" si="9">H55+H56</f>
        <v>0</v>
      </c>
      <c r="I58" s="44">
        <f t="shared" ref="I58" si="10">I55+I56</f>
        <v>0</v>
      </c>
    </row>
    <row r="59" spans="1:9">
      <c r="D59" s="42" t="s">
        <v>88</v>
      </c>
      <c r="H59" s="44">
        <f>H54-H58</f>
        <v>-7823820.0736681465</v>
      </c>
      <c r="I59" s="44">
        <f t="shared" ref="I59" si="11">I54-I58</f>
        <v>-234804.39769955626</v>
      </c>
    </row>
    <row r="60" spans="1:9">
      <c r="E60" s="42" t="s">
        <v>89</v>
      </c>
      <c r="H60" s="52"/>
      <c r="I60" s="52"/>
    </row>
    <row r="61" spans="1:9">
      <c r="A61" s="46">
        <v>34</v>
      </c>
      <c r="D61" s="57" t="s">
        <v>90</v>
      </c>
      <c r="F61" s="42" t="s">
        <v>91</v>
      </c>
      <c r="H61" s="44">
        <f t="shared" ref="H61" si="12">H60+H59</f>
        <v>-7823820.0736681465</v>
      </c>
      <c r="I61" s="44">
        <f t="shared" ref="I61" si="13">I60+I59</f>
        <v>-234804.39769955626</v>
      </c>
    </row>
    <row r="62" spans="1:9" s="59" customFormat="1">
      <c r="A62" s="59">
        <v>35</v>
      </c>
      <c r="B62" s="43"/>
      <c r="C62" s="60"/>
      <c r="D62" s="60"/>
      <c r="E62" s="60"/>
      <c r="F62" s="60"/>
      <c r="G62" s="43"/>
      <c r="H62" s="61"/>
      <c r="I62" s="61"/>
    </row>
    <row r="63" spans="1:9" ht="13.5" thickBot="1">
      <c r="A63" s="46">
        <v>36</v>
      </c>
      <c r="D63" s="57" t="s">
        <v>92</v>
      </c>
      <c r="F63" s="42" t="s">
        <v>93</v>
      </c>
      <c r="H63" s="62">
        <f t="shared" ref="H63" si="14">ROUND(H61*H97,0)</f>
        <v>-2660099</v>
      </c>
      <c r="I63" s="62">
        <f t="shared" ref="I63" si="15">ROUND(I61*I97,0)</f>
        <v>-79833</v>
      </c>
    </row>
    <row r="64" spans="1:9" ht="13.5" thickTop="1">
      <c r="D64" s="57"/>
      <c r="H64" s="18"/>
      <c r="I64" s="18"/>
    </row>
    <row r="65" spans="1:9">
      <c r="D65" s="57"/>
      <c r="H65" s="18"/>
      <c r="I65" s="18"/>
    </row>
    <row r="66" spans="1:9">
      <c r="A66" s="46">
        <v>37</v>
      </c>
      <c r="D66" s="42" t="s">
        <v>94</v>
      </c>
    </row>
    <row r="67" spans="1:9">
      <c r="A67" s="46">
        <v>38</v>
      </c>
      <c r="E67" s="44" t="s">
        <v>95</v>
      </c>
      <c r="H67" s="44">
        <f t="shared" ref="H67" si="16">-ROUND((H34)*H96,0)</f>
        <v>0</v>
      </c>
      <c r="I67" s="44">
        <f t="shared" ref="I67" si="17">-ROUND((I34)*I96,0)</f>
        <v>0</v>
      </c>
    </row>
    <row r="68" spans="1:9">
      <c r="A68" s="46">
        <v>39</v>
      </c>
      <c r="E68" s="44" t="s">
        <v>96</v>
      </c>
      <c r="H68" s="44">
        <f t="shared" ref="H68" si="18">-ROUND((H34+H67)*H97,0)</f>
        <v>0</v>
      </c>
      <c r="I68" s="44">
        <f t="shared" ref="I68" si="19">-ROUND((I34+I67)*I97,0)</f>
        <v>0</v>
      </c>
    </row>
    <row r="69" spans="1:9" hidden="1">
      <c r="A69" s="46">
        <v>40</v>
      </c>
      <c r="E69" s="44"/>
    </row>
    <row r="70" spans="1:9" hidden="1">
      <c r="A70" s="46">
        <v>41</v>
      </c>
      <c r="E70" s="44"/>
    </row>
    <row r="71" spans="1:9">
      <c r="A71" s="46">
        <v>42</v>
      </c>
      <c r="E71" s="44"/>
    </row>
    <row r="72" spans="1:9">
      <c r="A72" s="46">
        <v>43</v>
      </c>
      <c r="E72" s="44" t="s">
        <v>97</v>
      </c>
      <c r="F72" s="42" t="s">
        <v>85</v>
      </c>
      <c r="H72" s="44">
        <v>0</v>
      </c>
      <c r="I72" s="44">
        <v>5735</v>
      </c>
    </row>
    <row r="73" spans="1:9">
      <c r="A73" s="46">
        <v>44</v>
      </c>
      <c r="E73" s="44" t="s">
        <v>98</v>
      </c>
      <c r="F73" s="42" t="s">
        <v>85</v>
      </c>
      <c r="H73" s="44">
        <v>0</v>
      </c>
      <c r="I73" s="44">
        <v>30550</v>
      </c>
    </row>
    <row r="74" spans="1:9">
      <c r="A74" s="46">
        <v>45</v>
      </c>
      <c r="E74" s="44" t="s">
        <v>99</v>
      </c>
      <c r="F74" s="42" t="s">
        <v>85</v>
      </c>
      <c r="H74" s="44">
        <v>0</v>
      </c>
      <c r="I74" s="44">
        <v>-430</v>
      </c>
    </row>
    <row r="75" spans="1:9">
      <c r="A75" s="46">
        <v>46</v>
      </c>
      <c r="E75" s="44" t="s">
        <v>100</v>
      </c>
      <c r="F75" s="42" t="s">
        <v>85</v>
      </c>
      <c r="H75" s="44">
        <v>0</v>
      </c>
      <c r="I75" s="44">
        <v>-2289</v>
      </c>
    </row>
    <row r="76" spans="1:9">
      <c r="A76" s="46">
        <v>47</v>
      </c>
      <c r="E76" s="44"/>
    </row>
    <row r="77" spans="1:9">
      <c r="A77" s="46">
        <v>48</v>
      </c>
      <c r="E77" s="44" t="s">
        <v>101</v>
      </c>
      <c r="F77" s="42" t="s">
        <v>85</v>
      </c>
      <c r="H77" s="44">
        <v>566</v>
      </c>
      <c r="I77" s="44">
        <v>-215</v>
      </c>
    </row>
    <row r="78" spans="1:9">
      <c r="A78" s="46">
        <v>49</v>
      </c>
      <c r="E78" s="44" t="s">
        <v>102</v>
      </c>
      <c r="F78" s="42" t="s">
        <v>85</v>
      </c>
      <c r="H78" s="44">
        <v>2446</v>
      </c>
      <c r="I78" s="44">
        <v>-1145</v>
      </c>
    </row>
    <row r="79" spans="1:9">
      <c r="A79" s="46">
        <v>50</v>
      </c>
      <c r="E79" s="44" t="s">
        <v>103</v>
      </c>
      <c r="F79" s="42" t="s">
        <v>85</v>
      </c>
      <c r="H79" s="44">
        <v>0</v>
      </c>
      <c r="I79" s="44">
        <v>-5503</v>
      </c>
    </row>
    <row r="80" spans="1:9">
      <c r="A80" s="46">
        <v>51</v>
      </c>
      <c r="E80" s="44" t="s">
        <v>104</v>
      </c>
      <c r="F80" s="42" t="s">
        <v>85</v>
      </c>
      <c r="H80" s="44">
        <v>0</v>
      </c>
      <c r="I80" s="44">
        <v>-29313</v>
      </c>
    </row>
    <row r="81" spans="1:9">
      <c r="A81" s="46">
        <v>52</v>
      </c>
      <c r="E81" s="44"/>
    </row>
    <row r="82" spans="1:9">
      <c r="A82" s="46">
        <v>53</v>
      </c>
      <c r="E82" s="44" t="s">
        <v>105</v>
      </c>
      <c r="F82" s="42" t="s">
        <v>106</v>
      </c>
      <c r="H82" s="44">
        <f t="shared" ref="H82" si="20">-ROUND((H41+H42)*H96,0)</f>
        <v>47079</v>
      </c>
      <c r="I82" s="44">
        <f t="shared" ref="I82" si="21">-ROUND((I41+I42)*I96,0)</f>
        <v>0</v>
      </c>
    </row>
    <row r="83" spans="1:9">
      <c r="A83" s="46">
        <v>54</v>
      </c>
      <c r="E83" s="44" t="s">
        <v>107</v>
      </c>
      <c r="F83" s="42" t="s">
        <v>108</v>
      </c>
      <c r="H83" s="44">
        <f t="shared" ref="H83" si="22">-ROUND((H41+H42-(-H82))*H97,0)</f>
        <v>203266</v>
      </c>
      <c r="I83" s="44">
        <f t="shared" ref="I83" si="23">-ROUND((I41+I42-(-I82))*I97,0)</f>
        <v>0</v>
      </c>
    </row>
    <row r="84" spans="1:9">
      <c r="A84" s="46">
        <v>55</v>
      </c>
      <c r="E84" s="44" t="s">
        <v>109</v>
      </c>
      <c r="H84" s="44">
        <v>0</v>
      </c>
      <c r="I84" s="44">
        <v>0</v>
      </c>
    </row>
    <row r="85" spans="1:9">
      <c r="A85" s="46">
        <v>56</v>
      </c>
      <c r="E85" s="44" t="s">
        <v>110</v>
      </c>
      <c r="H85" s="44">
        <f t="shared" ref="H85" si="24">-ROUND(H43*H96,0)</f>
        <v>167</v>
      </c>
      <c r="I85" s="44">
        <f t="shared" ref="I85" si="25">-ROUND(I43*I96,0)</f>
        <v>-154</v>
      </c>
    </row>
    <row r="86" spans="1:9">
      <c r="A86" s="46">
        <v>57</v>
      </c>
      <c r="E86" s="44" t="s">
        <v>111</v>
      </c>
      <c r="F86" s="42" t="s">
        <v>112</v>
      </c>
      <c r="H86" s="44">
        <f t="shared" ref="H86" si="26">-ROUND((H43+H85)*H97,0)</f>
        <v>723</v>
      </c>
      <c r="I86" s="44">
        <f t="shared" ref="I86" si="27">-ROUND((I43+I85)*I97,0)</f>
        <v>-819</v>
      </c>
    </row>
    <row r="87" spans="1:9">
      <c r="A87" s="46">
        <v>58</v>
      </c>
      <c r="E87" s="44" t="s">
        <v>113</v>
      </c>
      <c r="F87" s="42" t="s">
        <v>114</v>
      </c>
      <c r="H87" s="44">
        <f t="shared" ref="H87" si="28">-ROUND(H46*H96,0)</f>
        <v>0</v>
      </c>
      <c r="I87" s="44">
        <f t="shared" ref="I87" si="29">-ROUND(I46*I96,0)</f>
        <v>0</v>
      </c>
    </row>
    <row r="88" spans="1:9">
      <c r="E88" s="44" t="s">
        <v>115</v>
      </c>
      <c r="H88" s="44">
        <f t="shared" ref="H88" si="30">-ROUND((H46+H87)*H97,0)</f>
        <v>0</v>
      </c>
      <c r="I88" s="44">
        <f t="shared" ref="I88" si="31">-ROUND((I46+I87)*I97,0)</f>
        <v>0</v>
      </c>
    </row>
    <row r="89" spans="1:9">
      <c r="A89" s="46">
        <v>59</v>
      </c>
      <c r="B89" s="43" t="s">
        <v>75</v>
      </c>
      <c r="E89" s="44" t="s">
        <v>116</v>
      </c>
      <c r="H89" s="44">
        <f t="shared" ref="H89" si="32">-ROUND(H44*H96,0)</f>
        <v>0</v>
      </c>
      <c r="I89" s="44">
        <f t="shared" ref="I89" si="33">-ROUND(I44*I96,0)</f>
        <v>352</v>
      </c>
    </row>
    <row r="90" spans="1:9">
      <c r="A90" s="46">
        <v>59</v>
      </c>
      <c r="B90" s="43" t="s">
        <v>117</v>
      </c>
      <c r="E90" s="44" t="s">
        <v>118</v>
      </c>
      <c r="F90" s="42" t="s">
        <v>119</v>
      </c>
      <c r="H90" s="44">
        <f t="shared" ref="H90" si="34">-ROUND((H44+H89)*H97,0)</f>
        <v>0</v>
      </c>
      <c r="I90" s="44">
        <f t="shared" ref="I90" si="35">-ROUND((I44+I89)*I97,0)</f>
        <v>1876</v>
      </c>
    </row>
    <row r="91" spans="1:9">
      <c r="A91" s="46">
        <v>60</v>
      </c>
      <c r="B91" s="43" t="s">
        <v>75</v>
      </c>
      <c r="E91" s="44" t="s">
        <v>120</v>
      </c>
      <c r="F91" s="42" t="s">
        <v>121</v>
      </c>
      <c r="H91" s="44">
        <f t="shared" ref="H91" si="36">-ROUND((H48+H49)*H96,0)</f>
        <v>0</v>
      </c>
      <c r="I91" s="44">
        <f t="shared" ref="I91" si="37">-ROUND((I48+I49)*I96,0)</f>
        <v>0</v>
      </c>
    </row>
    <row r="92" spans="1:9">
      <c r="A92" s="46">
        <v>60</v>
      </c>
      <c r="B92" s="43" t="s">
        <v>117</v>
      </c>
      <c r="E92" s="44" t="s">
        <v>122</v>
      </c>
      <c r="F92" s="42" t="s">
        <v>121</v>
      </c>
      <c r="H92" s="44">
        <f t="shared" ref="H92" si="38">-ROUND((H49+H48-(-H91))*H97,0)</f>
        <v>0</v>
      </c>
      <c r="I92" s="44">
        <f t="shared" ref="I92" si="39">-ROUND((I49+I48-(-I91))*I97,0)</f>
        <v>0</v>
      </c>
    </row>
    <row r="93" spans="1:9">
      <c r="A93" s="46">
        <v>61</v>
      </c>
      <c r="E93" s="44" t="s">
        <v>123</v>
      </c>
      <c r="F93" s="42" t="s">
        <v>124</v>
      </c>
      <c r="H93" s="44">
        <f t="shared" ref="H93" si="40">-ROUND((H33+H35+H36+H45+H47)*H$96,0)</f>
        <v>4525</v>
      </c>
      <c r="I93" s="44">
        <f t="shared" ref="I93" si="41">-ROUND((I33+I35+I36+I45+I47)*I$96,0)</f>
        <v>19823</v>
      </c>
    </row>
    <row r="94" spans="1:9">
      <c r="A94" s="46">
        <v>62</v>
      </c>
      <c r="E94" s="44" t="s">
        <v>125</v>
      </c>
      <c r="F94" s="42" t="s">
        <v>124</v>
      </c>
      <c r="H94" s="44">
        <f t="shared" ref="H94" si="42">-ROUND((H33+H35+H36+H45+H47+H93)*H$97,0)</f>
        <v>19538</v>
      </c>
      <c r="I94" s="44">
        <f t="shared" ref="I94" si="43">-ROUND((I33+I35+I36+I45+I47+I93)*I$97,0)</f>
        <v>105591</v>
      </c>
    </row>
    <row r="95" spans="1:9">
      <c r="A95" s="46">
        <v>63</v>
      </c>
      <c r="E95" s="74"/>
    </row>
    <row r="96" spans="1:9" s="65" customFormat="1">
      <c r="A96" s="46">
        <v>64</v>
      </c>
      <c r="B96" s="63"/>
      <c r="C96" s="64"/>
      <c r="E96" s="65" t="s">
        <v>126</v>
      </c>
      <c r="G96" s="63"/>
      <c r="H96" s="66">
        <v>7.2999999999999995E-2</v>
      </c>
      <c r="I96" s="66">
        <v>0.06</v>
      </c>
    </row>
    <row r="97" spans="1:9" s="65" customFormat="1">
      <c r="A97" s="46">
        <v>65</v>
      </c>
      <c r="B97" s="63"/>
      <c r="C97" s="67"/>
      <c r="E97" s="65" t="s">
        <v>127</v>
      </c>
      <c r="G97" s="63"/>
      <c r="H97" s="66">
        <v>0.34</v>
      </c>
      <c r="I97" s="66">
        <v>0.34</v>
      </c>
    </row>
    <row r="98" spans="1:9">
      <c r="H98" s="66"/>
      <c r="I98" s="66"/>
    </row>
    <row r="99" spans="1:9" hidden="1"/>
    <row r="100" spans="1:9">
      <c r="A100" s="46" t="s">
        <v>128</v>
      </c>
    </row>
    <row r="101" spans="1:9">
      <c r="A101" s="68" t="s">
        <v>129</v>
      </c>
      <c r="B101" s="68"/>
      <c r="E101" s="42" t="s">
        <v>130</v>
      </c>
      <c r="H101" s="44">
        <f t="shared" ref="H101" si="44">H58</f>
        <v>0</v>
      </c>
      <c r="I101" s="44">
        <f t="shared" ref="I101" si="45">I58</f>
        <v>0</v>
      </c>
    </row>
    <row r="102" spans="1:9">
      <c r="A102" s="68" t="s">
        <v>131</v>
      </c>
      <c r="B102" s="68"/>
      <c r="E102" s="42" t="s">
        <v>132</v>
      </c>
      <c r="H102" s="44">
        <f t="shared" ref="H102" si="46">H63</f>
        <v>-2660099</v>
      </c>
      <c r="I102" s="44">
        <f t="shared" ref="I102" si="47">I63</f>
        <v>-79833</v>
      </c>
    </row>
    <row r="103" spans="1:9">
      <c r="A103" s="68" t="s">
        <v>133</v>
      </c>
      <c r="B103" s="68"/>
      <c r="E103" s="42" t="s">
        <v>134</v>
      </c>
      <c r="H103" s="44">
        <f t="shared" ref="H103" si="48">H67+H72+H74+H77+H79+H82+H85+H87+H89+H91+H93+H95</f>
        <v>52337</v>
      </c>
      <c r="I103" s="44">
        <f t="shared" ref="I103" si="49">I67+I72+I74+I77+I79+I82+I85+I87+I89+I91+I93+I95</f>
        <v>19608</v>
      </c>
    </row>
    <row r="104" spans="1:9">
      <c r="A104" s="68"/>
      <c r="B104" s="68"/>
      <c r="E104" s="42" t="s">
        <v>135</v>
      </c>
      <c r="H104" s="44">
        <f>-H60*0.34</f>
        <v>0</v>
      </c>
      <c r="I104" s="44">
        <f t="shared" ref="I104" si="50">-I60*0.34</f>
        <v>0</v>
      </c>
    </row>
    <row r="105" spans="1:9">
      <c r="A105" s="68" t="s">
        <v>136</v>
      </c>
      <c r="B105" s="68"/>
      <c r="E105" s="42" t="s">
        <v>137</v>
      </c>
      <c r="H105" s="44">
        <f>H68+H73+H75+H78+H80+H83+H86+H88+H90+H92+H94</f>
        <v>225973</v>
      </c>
      <c r="I105" s="44">
        <f t="shared" ref="I105" si="51">I68+I73+I75+I78+I80+I83+I86+I88+I90+I92+I94</f>
        <v>104451</v>
      </c>
    </row>
    <row r="106" spans="1:9" ht="13.5" thickBot="1">
      <c r="E106" s="42" t="s">
        <v>138</v>
      </c>
      <c r="H106" s="69">
        <f t="shared" ref="H106" si="52">SUM(H101:H105)</f>
        <v>-2381789</v>
      </c>
      <c r="I106" s="69">
        <f t="shared" ref="I106" si="53">SUM(I101:I105)</f>
        <v>44226</v>
      </c>
    </row>
    <row r="107" spans="1:9" ht="13.5" thickTop="1">
      <c r="H107" s="44">
        <f t="shared" ref="H107" si="54">SUM(H66:H95)+H63+H58-H106</f>
        <v>0</v>
      </c>
      <c r="I107" s="44">
        <f t="shared" ref="I107" si="55">SUM(I66:I95)+I63+I58-I106</f>
        <v>0</v>
      </c>
    </row>
    <row r="108" spans="1:9">
      <c r="H108" s="44">
        <f t="shared" ref="H108" si="56">H10-H106</f>
        <v>-4356557.7300000004</v>
      </c>
      <c r="I108" s="44">
        <f t="shared" ref="I108" si="57">I10-I106</f>
        <v>55620.020000000004</v>
      </c>
    </row>
    <row r="109" spans="1:9">
      <c r="B109" s="43" t="s">
        <v>139</v>
      </c>
      <c r="H109" s="70">
        <f t="shared" ref="H109" si="58">H106/H20</f>
        <v>0.32675330158861005</v>
      </c>
      <c r="I109" s="70">
        <f t="shared" ref="I109" si="59">I106/I20</f>
        <v>0.49218930758626578</v>
      </c>
    </row>
    <row r="110" spans="1:9">
      <c r="C110" s="41" t="s">
        <v>43</v>
      </c>
      <c r="E110" s="42" t="s">
        <v>140</v>
      </c>
    </row>
    <row r="111" spans="1:9">
      <c r="C111" s="41" t="s">
        <v>45</v>
      </c>
      <c r="E111" s="42" t="s">
        <v>141</v>
      </c>
    </row>
    <row r="113" spans="1:9">
      <c r="C113" s="41" t="s">
        <v>51</v>
      </c>
      <c r="E113" s="42" t="s">
        <v>142</v>
      </c>
    </row>
    <row r="114" spans="1:9">
      <c r="C114" s="41" t="s">
        <v>53</v>
      </c>
      <c r="E114" s="42" t="s">
        <v>143</v>
      </c>
    </row>
    <row r="115" spans="1:9">
      <c r="C115" s="41" t="s">
        <v>55</v>
      </c>
      <c r="E115" s="42" t="s">
        <v>144</v>
      </c>
    </row>
    <row r="116" spans="1:9">
      <c r="C116" s="41" t="s">
        <v>57</v>
      </c>
      <c r="E116" s="42" t="s">
        <v>145</v>
      </c>
    </row>
    <row r="117" spans="1:9">
      <c r="C117" s="41" t="s">
        <v>59</v>
      </c>
    </row>
    <row r="118" spans="1:9">
      <c r="C118" s="41" t="s">
        <v>63</v>
      </c>
      <c r="E118" s="42" t="s">
        <v>146</v>
      </c>
    </row>
    <row r="121" spans="1:9" ht="13.5" thickBot="1">
      <c r="F121" s="65"/>
      <c r="H121" s="62"/>
      <c r="I121" s="62"/>
    </row>
    <row r="122" spans="1:9" ht="13.5" thickTop="1"/>
    <row r="126" spans="1:9">
      <c r="A126" s="46" t="s">
        <v>147</v>
      </c>
      <c r="H126" s="44">
        <f t="shared" ref="H126" si="60">H10</f>
        <v>-6738346.7300000004</v>
      </c>
      <c r="I126" s="44">
        <f t="shared" ref="I126" si="61">I10</f>
        <v>99846.02</v>
      </c>
    </row>
    <row r="127" spans="1:9">
      <c r="A127" s="46" t="s">
        <v>148</v>
      </c>
      <c r="H127" s="44">
        <f t="shared" ref="H127" si="62">H55+H56</f>
        <v>0</v>
      </c>
      <c r="I127" s="44">
        <f t="shared" ref="I127" si="63">I55+I56</f>
        <v>0</v>
      </c>
    </row>
    <row r="128" spans="1:9">
      <c r="A128" s="46" t="s">
        <v>149</v>
      </c>
      <c r="H128" s="44">
        <f t="shared" ref="H128" si="64">H63</f>
        <v>-2660099</v>
      </c>
      <c r="I128" s="44">
        <f t="shared" ref="I128" si="65">I63</f>
        <v>-79833</v>
      </c>
    </row>
    <row r="129" spans="1:9">
      <c r="A129" s="46" t="s">
        <v>150</v>
      </c>
      <c r="H129" s="44">
        <f t="shared" ref="H129" si="66">SUM(H67:H94)</f>
        <v>278310</v>
      </c>
      <c r="I129" s="44">
        <f t="shared" ref="I129" si="67">SUM(I67:I94)</f>
        <v>124059</v>
      </c>
    </row>
    <row r="130" spans="1:9">
      <c r="H130" s="71"/>
      <c r="I130" s="71"/>
    </row>
    <row r="131" spans="1:9" ht="13.5" thickBot="1">
      <c r="A131" s="46" t="s">
        <v>151</v>
      </c>
      <c r="H131" s="62">
        <f t="shared" ref="H131" si="68">H126-H127-H128-H129</f>
        <v>-4356557.7300000004</v>
      </c>
      <c r="I131" s="62">
        <f t="shared" ref="I131" si="69">I126-I127-I128-I129</f>
        <v>55620.020000000019</v>
      </c>
    </row>
    <row r="132" spans="1:9" ht="13.5" thickTop="1"/>
    <row r="133" spans="1:9">
      <c r="A133" s="46" t="s">
        <v>152</v>
      </c>
      <c r="H133" s="44">
        <v>2150135</v>
      </c>
      <c r="I133" s="44">
        <v>-4706</v>
      </c>
    </row>
    <row r="134" spans="1:9">
      <c r="H134" s="71"/>
      <c r="I134" s="71"/>
    </row>
    <row r="135" spans="1:9" ht="13.5" thickBot="1">
      <c r="A135" s="46" t="s">
        <v>153</v>
      </c>
      <c r="H135" s="62">
        <f t="shared" ref="H135" si="70">H131-H133</f>
        <v>-6506692.7300000004</v>
      </c>
      <c r="I135" s="62">
        <f t="shared" ref="I135" si="71">I131-I133</f>
        <v>60326.020000000019</v>
      </c>
    </row>
    <row r="136" spans="1:9" ht="13.5" thickTop="1"/>
    <row r="138" spans="1:9">
      <c r="A138" s="72">
        <v>2</v>
      </c>
      <c r="C138" s="75" t="s">
        <v>18</v>
      </c>
      <c r="D138" s="74"/>
      <c r="E138" s="74" t="s">
        <v>154</v>
      </c>
      <c r="F138" s="74"/>
      <c r="G138" s="76"/>
      <c r="H138" s="44">
        <v>1683</v>
      </c>
    </row>
    <row r="139" spans="1:9" ht="12" customHeight="1">
      <c r="A139" s="72">
        <v>3</v>
      </c>
      <c r="C139" s="75" t="s">
        <v>18</v>
      </c>
      <c r="D139" s="74"/>
      <c r="E139" s="74" t="s">
        <v>155</v>
      </c>
      <c r="F139" s="74"/>
      <c r="G139" s="76"/>
      <c r="H139" s="44">
        <v>-314111</v>
      </c>
    </row>
    <row r="140" spans="1:9">
      <c r="A140" s="72">
        <v>4</v>
      </c>
      <c r="C140" s="75" t="s">
        <v>18</v>
      </c>
      <c r="D140" s="74"/>
      <c r="E140" s="74" t="s">
        <v>156</v>
      </c>
      <c r="F140" s="74"/>
      <c r="G140" s="76"/>
      <c r="H140" s="44">
        <v>-22044</v>
      </c>
    </row>
    <row r="141" spans="1:9">
      <c r="A141" s="72">
        <v>5</v>
      </c>
      <c r="C141" s="75" t="s">
        <v>18</v>
      </c>
      <c r="D141" s="74"/>
      <c r="E141" s="74" t="s">
        <v>157</v>
      </c>
      <c r="F141" s="74"/>
      <c r="G141" s="76"/>
      <c r="H141" s="44">
        <v>-3618</v>
      </c>
    </row>
    <row r="142" spans="1:9">
      <c r="A142" s="72">
        <v>6</v>
      </c>
      <c r="C142" s="75" t="s">
        <v>18</v>
      </c>
      <c r="D142" s="74"/>
      <c r="E142" s="74" t="s">
        <v>158</v>
      </c>
      <c r="F142" s="74"/>
      <c r="G142" s="76"/>
    </row>
    <row r="143" spans="1:9">
      <c r="A143" s="72">
        <v>7</v>
      </c>
      <c r="C143" s="75" t="s">
        <v>18</v>
      </c>
      <c r="D143" s="74"/>
      <c r="E143" s="74" t="s">
        <v>159</v>
      </c>
      <c r="F143" s="74"/>
      <c r="G143" s="76"/>
    </row>
    <row r="147" spans="3:4">
      <c r="C147" s="73"/>
      <c r="D147" s="73"/>
    </row>
  </sheetData>
  <printOptions headings="1"/>
  <pageMargins left="0.25" right="0.25" top="0.5" bottom="0.5" header="0.25" footer="0.25"/>
  <pageSetup paperSize="5" scale="54" fitToWidth="0" fitToHeight="0" pageOrder="overThenDown" orientation="portrait" r:id="rId1"/>
  <headerFooter alignWithMargins="0">
    <oddFooter>&amp;L&amp;"Arial,Regular"&amp;8&amp;Z&amp;F - &amp;A&amp;R&amp;"Arial,Regular"&amp;8&amp;P/&amp;N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SE3</vt:lpstr>
      <vt:lpstr>'SE3'!Print_Area</vt:lpstr>
      <vt:lpstr>'SE3'!Print_Titles</vt:lpstr>
    </vt:vector>
  </TitlesOfParts>
  <Company>R8AXM90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Lowell Yap</dc:creator>
  <cp:lastModifiedBy>Todd Osterloh</cp:lastModifiedBy>
  <dcterms:created xsi:type="dcterms:W3CDTF">2014-01-23T18:49:32Z</dcterms:created>
  <dcterms:modified xsi:type="dcterms:W3CDTF">2014-01-24T18:27:09Z</dcterms:modified>
</cp:coreProperties>
</file>