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PP Revenue Requirement" sheetId="1" r:id="rId1"/>
    <sheet name="PP wp.h-cap.struc" sheetId="3" r:id="rId2"/>
    <sheet name="wp-p4-alloc of WSC computers" sheetId="4" r:id="rId3"/>
    <sheet name="wp.a-uncoll" sheetId="5" r:id="rId4"/>
    <sheet name="Sheet2" sheetId="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D" localSheetId="1">'[1]A-15'!#REF!</definedName>
    <definedName name="\D" localSheetId="3">'[1]A-15'!#REF!</definedName>
    <definedName name="\D" localSheetId="2">'[1]A-15'!#REF!</definedName>
    <definedName name="\D">'[1]A-15'!#REF!</definedName>
    <definedName name="\G" localSheetId="1">'[1]A-15'!#REF!</definedName>
    <definedName name="\G" localSheetId="3">'[1]A-15'!#REF!</definedName>
    <definedName name="\G" localSheetId="2">'[1]A-15'!#REF!</definedName>
    <definedName name="\G">'[1]A-15'!#REF!</definedName>
    <definedName name="\P" localSheetId="1">'[1]A-15'!#REF!</definedName>
    <definedName name="\P" localSheetId="3">'[1]A-15'!#REF!</definedName>
    <definedName name="\P" localSheetId="2">'[1]A-15'!#REF!</definedName>
    <definedName name="\P">'[1]A-15'!#REF!</definedName>
    <definedName name="\S" localSheetId="1">'[1]A-15'!#REF!</definedName>
    <definedName name="\S" localSheetId="3">'[1]A-15'!#REF!</definedName>
    <definedName name="\S" localSheetId="2">'[1]A-15'!#REF!</definedName>
    <definedName name="\S">'[1]A-15'!#REF!</definedName>
    <definedName name="_1CONTRACT_LABOR" localSheetId="1">#REF!</definedName>
    <definedName name="_1CONTRACT_LABOR" localSheetId="3">#REF!</definedName>
    <definedName name="_1CONTRACT_LABOR" localSheetId="2">#REF!</definedName>
    <definedName name="_1CONTRACT_LABOR">#REF!</definedName>
    <definedName name="_CNC2.CE2" localSheetId="1">'[2]Cust Eq Input'!#REF!</definedName>
    <definedName name="_CNC2.CE2" localSheetId="3">'[2]Cust Eq Input'!#REF!</definedName>
    <definedName name="_CNC2.CE2" localSheetId="2">'[2]Cust Eq Input'!#REF!</definedName>
    <definedName name="_CNC2.CE2">'[2]Cust Eq Input'!#REF!</definedName>
    <definedName name="_pri0004" localSheetId="1">'[1]A-15'!#REF!</definedName>
    <definedName name="_pri0004" localSheetId="3">'[1]A-15'!#REF!</definedName>
    <definedName name="_pri0004" localSheetId="2">'[1]A-15'!#REF!</definedName>
    <definedName name="_pri0004">'[1]A-15'!#REF!</definedName>
    <definedName name="_pri0005" localSheetId="1">'[1]A-15'!#REF!</definedName>
    <definedName name="_pri0005" localSheetId="3">'[1]A-15'!#REF!</definedName>
    <definedName name="_pri0005" localSheetId="2">'[1]A-15'!#REF!</definedName>
    <definedName name="_pri0005">'[1]A-15'!#REF!</definedName>
    <definedName name="_pri0006" localSheetId="1">'[1]A-15'!#REF!</definedName>
    <definedName name="_pri0006" localSheetId="3">'[1]A-15'!#REF!</definedName>
    <definedName name="_pri0006" localSheetId="2">'[1]A-15'!#REF!</definedName>
    <definedName name="_pri0006">'[1]A-15'!#REF!</definedName>
    <definedName name="_pri0007" localSheetId="1">'[1]A-15'!#REF!</definedName>
    <definedName name="_pri0007" localSheetId="3">'[1]A-15'!#REF!</definedName>
    <definedName name="_pri0007" localSheetId="2">'[1]A-15'!#REF!</definedName>
    <definedName name="_pri0007">'[1]A-15'!#REF!</definedName>
    <definedName name="_pri0008">'[1]A-15'!#REF!</definedName>
    <definedName name="_pri0009">'[1]A-15'!#REF!</definedName>
    <definedName name="_pri0010">'[1]A-15'!#REF!</definedName>
    <definedName name="_pri0011">'[1]A-15'!#REF!</definedName>
    <definedName name="_pri0012">'[1]A-15'!#REF!</definedName>
    <definedName name="_pri0013">'[1]A-15'!#REF!</definedName>
    <definedName name="_pri0014">'[1]A-15'!#REF!</definedName>
    <definedName name="_pri0015">'[1]A-15'!#REF!</definedName>
    <definedName name="_pri0016">'[1]A-15'!#REF!</definedName>
    <definedName name="_pri0017">'[1]A-15'!#REF!</definedName>
    <definedName name="_pri0019">'[1]A-15'!#REF!</definedName>
    <definedName name="Account_and_Adjustment_Information" localSheetId="1">OFFSET(#REF!,0,0,COUNTA(#REF!),COUNTA(#REF!))</definedName>
    <definedName name="Account_and_Adjustment_Information" localSheetId="3">OFFSET(#REF!,0,0,COUNTA(#REF!),COUNTA(#REF!))</definedName>
    <definedName name="Account_and_Adjustment_Information" localSheetId="2">OFFSET(#REF!,0,0,COUNTA(#REF!),COUNTA(#REF!))</definedName>
    <definedName name="Account_and_Adjustment_Information">OFFSET(#REF!,0,0,COUNTA(#REF!),COUNTA(#REF!))</definedName>
    <definedName name="Account_Balance">'[3]COPY ELECTRONIC TB HERE'!$L$2:$L$512</definedName>
    <definedName name="Account_Name">'[3]COPY ELECTRONIC TB HERE'!$B$2:$B$513</definedName>
    <definedName name="Account_Number">'[3]COPY ELECTRONIC TB HERE'!$A$2:$A$512</definedName>
    <definedName name="Accounts" localSheetId="1">#REF!</definedName>
    <definedName name="Accounts" localSheetId="3">#REF!</definedName>
    <definedName name="Accounts" localSheetId="2">#REF!</definedName>
    <definedName name="Accounts">#REF!</definedName>
    <definedName name="AccumDepr">[4]Data!$I$13:$J$131</definedName>
    <definedName name="AFUDC">'[1]A-15'!#REF!</definedName>
    <definedName name="AIAC">[4]Data!$O$13:$P$131</definedName>
    <definedName name="allocation_data">OFFSET(#REF!,1,0,COUNTA(#REF!)-1,COUNTA(#REF!))</definedName>
    <definedName name="ALLOCATION_TABLE">'[5]Linked TB'!$B$684:$H$691</definedName>
    <definedName name="ANNAACIAC">'[1]A-15'!#REF!</definedName>
    <definedName name="ANNAD">'[1]A-15'!#REF!</definedName>
    <definedName name="ANNAFC">'[1]A-15'!#REF!</definedName>
    <definedName name="ANNCIAC">'[1]A-15'!#REF!</definedName>
    <definedName name="ANNPL">'[1]A-15'!#REF!</definedName>
    <definedName name="ARB">'[1]A-15'!#REF!</definedName>
    <definedName name="BALANCE">'[1]A-15'!#REF!</definedName>
    <definedName name="Calculate">'[6]General Data'!$A$42</definedName>
    <definedName name="CAM.CE" localSheetId="1">#REF!</definedName>
    <definedName name="CAM.CE" localSheetId="3">#REF!</definedName>
    <definedName name="CAM.CE" localSheetId="2">#REF!</definedName>
    <definedName name="CAM.CE">#REF!</definedName>
    <definedName name="CCE.CAM." localSheetId="1">#REF!</definedName>
    <definedName name="CCE.CAM." localSheetId="3">#REF!</definedName>
    <definedName name="CCE.CAM." localSheetId="2">#REF!</definedName>
    <definedName name="CCE.CAM.">#REF!</definedName>
    <definedName name="CCE.CB." localSheetId="1">#REF!</definedName>
    <definedName name="CCE.CB." localSheetId="3">#REF!</definedName>
    <definedName name="CCE.CB." localSheetId="2">#REF!</definedName>
    <definedName name="CCE.CB.">#REF!</definedName>
    <definedName name="CCE.CH.">#REF!</definedName>
    <definedName name="CCE.CHAR.">#REF!</definedName>
    <definedName name="CCE.CL.">#REF!</definedName>
    <definedName name="CCE.CLAR.">#REF!</definedName>
    <definedName name="CCE.DM.">#REF!</definedName>
    <definedName name="CCE.FC.">#REF!</definedName>
    <definedName name="CCE.GN.">#REF!</definedName>
    <definedName name="CCE.GT.">#REF!</definedName>
    <definedName name="CCE.HR.">#REF!</definedName>
    <definedName name="CCE.KILL.">#REF!</definedName>
    <definedName name="CCE.MED.">#REF!</definedName>
    <definedName name="CCE.VAL.">#REF!</definedName>
    <definedName name="CCE.WH.">#REF!</definedName>
    <definedName name="CCE.WUW.">#REF!</definedName>
    <definedName name="CH.CE">#REF!</definedName>
    <definedName name="CHAR.CE">#REF!</definedName>
    <definedName name="Charlotte_office_factor">'[3]Input Schedule'!#REF!</definedName>
    <definedName name="Charlotte_Warehouse_factor">'[3]Input Schedule'!#REF!</definedName>
    <definedName name="CIAC">[4]Data!$R$13:$S$131</definedName>
    <definedName name="CL.CE" localSheetId="1">#REF!</definedName>
    <definedName name="CL.CE" localSheetId="3">#REF!</definedName>
    <definedName name="CL.CE" localSheetId="2">#REF!</definedName>
    <definedName name="CL.CE">#REF!</definedName>
    <definedName name="CLAR.CE" localSheetId="1">#REF!</definedName>
    <definedName name="CLAR.CE" localSheetId="3">#REF!</definedName>
    <definedName name="CLAR.CE" localSheetId="2">#REF!</definedName>
    <definedName name="CLAR.CE">#REF!</definedName>
    <definedName name="CNC.CE" localSheetId="1">#REF!</definedName>
    <definedName name="CNC.CE" localSheetId="3">#REF!</definedName>
    <definedName name="CNC.CE" localSheetId="2">#REF!</definedName>
    <definedName name="CNC.CE">#REF!</definedName>
    <definedName name="CNC2.CE">#REF!</definedName>
    <definedName name="Co.">'[7]General Data'!$C$2</definedName>
    <definedName name="co_sub">'[3]Input Schedule'!$C$5</definedName>
    <definedName name="COL.CE" localSheetId="1">#REF!</definedName>
    <definedName name="COL.CE" localSheetId="3">#REF!</definedName>
    <definedName name="COL.CE" localSheetId="2">#REF!</definedName>
    <definedName name="COL.CE">#REF!</definedName>
    <definedName name="Company_Name">[8]Input!$B$5</definedName>
    <definedName name="company_title">'[3]Input Schedule'!$C$3</definedName>
    <definedName name="Company2">'[6]WSC Factor'!$C$101</definedName>
    <definedName name="Company3">'[6]WSC Factor'!$C$152</definedName>
    <definedName name="Computers_rate">[9]Input!$B$20</definedName>
    <definedName name="CPI">'[10]wp-t-Assumptions'!$C$26</definedName>
    <definedName name="CSI.CE" localSheetId="1">#REF!</definedName>
    <definedName name="CSI.CE" localSheetId="3">#REF!</definedName>
    <definedName name="CSI.CE" localSheetId="2">#REF!</definedName>
    <definedName name="CSI.CE">#REF!</definedName>
    <definedName name="CustomerDeposits">[4]Data!$AA$13:$AB$131</definedName>
    <definedName name="CWIP">[4]Data!$F$13:$G$131</definedName>
    <definedName name="CWS.CE" localSheetId="1">#REF!</definedName>
    <definedName name="CWS.CE" localSheetId="3">#REF!</definedName>
    <definedName name="CWS.CE" localSheetId="2">#REF!</definedName>
    <definedName name="CWS.CE">#REF!</definedName>
    <definedName name="cws_customers">'[3]Input Schedule'!$C$15</definedName>
    <definedName name="DeferredCharges">[4]Data!$U$13:$V$131</definedName>
    <definedName name="DeferredIncomeTaxes">[4]Data!$X$13:$Y$131</definedName>
    <definedName name="DIR">'[1]A-15'!#REF!</definedName>
    <definedName name="DisallowedPAA">[4]Data!$CF$13:$CG$131</definedName>
    <definedName name="DM.CE" localSheetId="1">#REF!</definedName>
    <definedName name="DM.CE" localSheetId="3">#REF!</definedName>
    <definedName name="DM.CE" localSheetId="2">#REF!</definedName>
    <definedName name="DM.CE">#REF!</definedName>
    <definedName name="Docket_Number">'[3]Input Schedule'!$C$7:$C$7</definedName>
    <definedName name="Docket2">'[6]WSC Factor'!$C$102</definedName>
    <definedName name="Docket3">'[6]WSC Factor'!$C$153</definedName>
    <definedName name="end_balance">OFFSET('[11]tb 2007 reformat'!$H$1,1,0,COUNTA('[11]tb 2007 reformat'!$A$1:$A$65536),1)</definedName>
    <definedName name="FC.CE" localSheetId="1">#REF!</definedName>
    <definedName name="FC.CE" localSheetId="3">#REF!</definedName>
    <definedName name="FC.CE" localSheetId="2">#REF!</definedName>
    <definedName name="FC.CE">#REF!</definedName>
    <definedName name="FICA">'[10]wp-t-Assumptions'!$C$10</definedName>
    <definedName name="FICARate">'[10]wp-t-Assumptions'!$C$10</definedName>
    <definedName name="FL.1" localSheetId="1">#REF!</definedName>
    <definedName name="FL.1" localSheetId="3">#REF!</definedName>
    <definedName name="FL.1" localSheetId="2">#REF!</definedName>
    <definedName name="FL.1">#REF!</definedName>
    <definedName name="FL.3" localSheetId="1">#REF!</definedName>
    <definedName name="FL.3" localSheetId="3">#REF!</definedName>
    <definedName name="FL.3" localSheetId="2">#REF!</definedName>
    <definedName name="FL.3">#REF!</definedName>
    <definedName name="FL.5" localSheetId="1">#REF!</definedName>
    <definedName name="FL.5" localSheetId="3">#REF!</definedName>
    <definedName name="FL.5" localSheetId="2">#REF!</definedName>
    <definedName name="FL.5">#REF!</definedName>
    <definedName name="FL.CE">#REF!</definedName>
    <definedName name="FL.CEP">#REF!</definedName>
    <definedName name="Florida_CSR_Allocation">'[3]Input Schedule'!#REF!</definedName>
    <definedName name="FUTA">'[10]wp-t-Assumptions'!$C$18</definedName>
    <definedName name="GA.1" localSheetId="1">#REF!</definedName>
    <definedName name="GA.1" localSheetId="3">#REF!</definedName>
    <definedName name="GA.1" localSheetId="2">#REF!</definedName>
    <definedName name="GA.1">#REF!</definedName>
    <definedName name="GA.3" localSheetId="1">#REF!</definedName>
    <definedName name="GA.3" localSheetId="3">#REF!</definedName>
    <definedName name="GA.3" localSheetId="2">#REF!</definedName>
    <definedName name="GA.3">#REF!</definedName>
    <definedName name="GA.5" localSheetId="1">#REF!</definedName>
    <definedName name="GA.5" localSheetId="3">#REF!</definedName>
    <definedName name="GA.5" localSheetId="2">#REF!</definedName>
    <definedName name="GA.5">#REF!</definedName>
    <definedName name="GA.CE">#REF!</definedName>
    <definedName name="GA.CEP">#REF!</definedName>
    <definedName name="GN.CE">#REF!</definedName>
    <definedName name="GT.CE">#REF!</definedName>
    <definedName name="HealthIns">'[10]wp-t-Assumptions'!$C$22</definedName>
    <definedName name="HR.CE" localSheetId="1">#REF!</definedName>
    <definedName name="HR.CE" localSheetId="3">#REF!</definedName>
    <definedName name="HR.CE" localSheetId="2">#REF!</definedName>
    <definedName name="HR.CE">#REF!</definedName>
    <definedName name="IL.1" localSheetId="1">#REF!</definedName>
    <definedName name="IL.1" localSheetId="3">#REF!</definedName>
    <definedName name="IL.1" localSheetId="2">#REF!</definedName>
    <definedName name="IL.1">#REF!</definedName>
    <definedName name="IL.3" localSheetId="1">#REF!</definedName>
    <definedName name="IL.3" localSheetId="3">#REF!</definedName>
    <definedName name="IL.3" localSheetId="2">#REF!</definedName>
    <definedName name="IL.3">#REF!</definedName>
    <definedName name="IL.5">#REF!</definedName>
    <definedName name="IL.CE">#REF!</definedName>
    <definedName name="IL.CEP">#REF!</definedName>
    <definedName name="IN.3">#REF!</definedName>
    <definedName name="IN.5">#REF!</definedName>
    <definedName name="IN.CE">#REF!</definedName>
    <definedName name="IN.CEP">#REF!</definedName>
    <definedName name="KILL.CE">#REF!</definedName>
    <definedName name="LA.1">#REF!</definedName>
    <definedName name="LA.3">#REF!</definedName>
    <definedName name="LA.5">#REF!</definedName>
    <definedName name="LA.CE">#REF!</definedName>
    <definedName name="LA.CEP">#REF!</definedName>
    <definedName name="LEXINGTON">#REF!</definedName>
    <definedName name="LH.CE">#REF!</definedName>
    <definedName name="LUI.CE">#REF!</definedName>
    <definedName name="LUS.CE">#REF!</definedName>
    <definedName name="LW.CE">#REF!</definedName>
    <definedName name="MASS.CE">#REF!</definedName>
    <definedName name="MCSI.CE">#REF!</definedName>
    <definedName name="MD.1">#REF!</definedName>
    <definedName name="MD.3">#REF!</definedName>
    <definedName name="MD.5">#REF!</definedName>
    <definedName name="MD.CE">#REF!</definedName>
    <definedName name="MD.CEP">#REF!</definedName>
    <definedName name="MED.CE">#REF!</definedName>
    <definedName name="Medicare">'[10]wp-t-Assumptions'!$C$15</definedName>
    <definedName name="MG.CE" localSheetId="1">#REF!</definedName>
    <definedName name="MG.CE" localSheetId="3">#REF!</definedName>
    <definedName name="MG.CE" localSheetId="2">#REF!</definedName>
    <definedName name="MG.CE">#REF!</definedName>
    <definedName name="MID.C.CE" localSheetId="1">#REF!</definedName>
    <definedName name="MID.C.CE" localSheetId="3">#REF!</definedName>
    <definedName name="MID.C.CE" localSheetId="2">#REF!</definedName>
    <definedName name="MID.C.CE">#REF!</definedName>
    <definedName name="MS.1" localSheetId="1">#REF!</definedName>
    <definedName name="MS.1" localSheetId="3">#REF!</definedName>
    <definedName name="MS.1" localSheetId="2">#REF!</definedName>
    <definedName name="MS.1">#REF!</definedName>
    <definedName name="MS.3">#REF!</definedName>
    <definedName name="MS.5">#REF!</definedName>
    <definedName name="MS.CE">#REF!</definedName>
    <definedName name="MS.CEP">#REF!</definedName>
    <definedName name="NC.1">#REF!</definedName>
    <definedName name="NC.3">#REF!</definedName>
    <definedName name="NC.5">#REF!</definedName>
    <definedName name="NC.CE">#REF!</definedName>
    <definedName name="NC.CEP">#REF!</definedName>
    <definedName name="New_Account_balance">'[12]COPY ELECTRONIC TB HERE'!$D$2:$D$329</definedName>
    <definedName name="New_Account_Name">'[12]COPY ELECTRONIC TB HERE'!$B$2:$B$329</definedName>
    <definedName name="New_Account_Number">'[12]COPY ELECTRONIC TB HERE'!$A$2:$A$329</definedName>
    <definedName name="NEW_ALLOCATION_TABLE">'[12]Linked TB'!$B$531:$H$537</definedName>
    <definedName name="NEW_COMPANY_NAME">[9]Input!$B$5</definedName>
    <definedName name="NEW_COMPANY_TITLE">'[12]Input Schedule'!$C$3</definedName>
    <definedName name="NEW_DOCKET_NUMBER">'[12]Input Schedule'!$C$5:$C$5</definedName>
    <definedName name="NEW_SEWER_CUSTOMERS">'[12]Input Schedule'!$C$12</definedName>
    <definedName name="NEW_TB">'[12]COPY ELECTRONIC TB HERE'!$A$1:$G$65536</definedName>
    <definedName name="NEW_TEST_YEAR_END_DATE">'[12]Input Schedule'!$C$7</definedName>
    <definedName name="NEW_WATER_CUSTOMER">'[12]Input Schedule'!$C$11</definedName>
    <definedName name="Note">'[13]General Data'!$C$5</definedName>
    <definedName name="OCC.CE" localSheetId="1">#REF!</definedName>
    <definedName name="OCC.CE" localSheetId="3">#REF!</definedName>
    <definedName name="OCC.CE" localSheetId="2">#REF!</definedName>
    <definedName name="OCC.CE">#REF!</definedName>
    <definedName name="OH.1" localSheetId="1">#REF!</definedName>
    <definedName name="OH.1" localSheetId="3">#REF!</definedName>
    <definedName name="OH.1" localSheetId="2">#REF!</definedName>
    <definedName name="OH.1">#REF!</definedName>
    <definedName name="OH.3" localSheetId="1">#REF!</definedName>
    <definedName name="OH.3" localSheetId="3">#REF!</definedName>
    <definedName name="OH.3" localSheetId="2">#REF!</definedName>
    <definedName name="OH.3">#REF!</definedName>
    <definedName name="OH.5">#REF!</definedName>
    <definedName name="OH.CE">#REF!</definedName>
    <definedName name="OH.CEP">#REF!</definedName>
    <definedName name="OtherBenefits">'[10]wp-t-Assumptions'!$C$25</definedName>
    <definedName name="PAA">[4]Data!$L$13:$M$131</definedName>
    <definedName name="Parump_CSR_Allocation">'[3]Input Schedule'!#REF!</definedName>
    <definedName name="Pension">'[10]wp-t-Assumptions'!$C$23</definedName>
    <definedName name="Plant">[4]Data!$C$13:$D$131</definedName>
    <definedName name="_xlnm.Print_Area" localSheetId="0">'PP Revenue Requirement'!$A$1:$F$54</definedName>
    <definedName name="_xlnm.Print_Area" localSheetId="1">'PP wp.h-cap.struc'!$A$1:$I$55</definedName>
    <definedName name="_xlnm.Print_Area" localSheetId="3">'wp.a-uncoll'!$A$1:$H$35</definedName>
    <definedName name="_xlnm.Print_Area" localSheetId="2">'wp-p4-alloc of WSC computers'!$A$1:$K$128</definedName>
    <definedName name="_xlnm.Print_Titles" localSheetId="2">'wp-p4-alloc of WSC computers'!$1:$7</definedName>
    <definedName name="Rate401k">'[10]wp-t-Assumptions'!$C$24</definedName>
    <definedName name="Reduced_acct">OFFSET('[11]tb 2007 reformat'!$A$1,1,0,COUNTA('[11]tb 2007 reformat'!$A$1:$A$65536),1)</definedName>
    <definedName name="Reg_factor">'[3]Input Schedule'!$D$20</definedName>
    <definedName name="RPC.CE" localSheetId="1">#REF!</definedName>
    <definedName name="RPC.CE" localSheetId="3">#REF!</definedName>
    <definedName name="RPC.CE" localSheetId="2">#REF!</definedName>
    <definedName name="RPC.CE">#REF!</definedName>
    <definedName name="RVP_factor">'[3]Input Schedule'!$D$19</definedName>
    <definedName name="SADPRIM">'[1]A-15'!#REF!</definedName>
    <definedName name="SalaryIncrease">'[10]wp-t-Assumptions'!$C$9</definedName>
    <definedName name="SC.1" localSheetId="1">#REF!</definedName>
    <definedName name="SC.1" localSheetId="3">#REF!</definedName>
    <definedName name="SC.1" localSheetId="2">#REF!</definedName>
    <definedName name="SC.1">#REF!</definedName>
    <definedName name="SC.3" localSheetId="1">#REF!</definedName>
    <definedName name="SC.3" localSheetId="3">#REF!</definedName>
    <definedName name="SC.3" localSheetId="2">#REF!</definedName>
    <definedName name="SC.3">#REF!</definedName>
    <definedName name="SC.5" localSheetId="1">#REF!</definedName>
    <definedName name="SC.5" localSheetId="3">#REF!</definedName>
    <definedName name="SC.5" localSheetId="2">#REF!</definedName>
    <definedName name="SC.5">#REF!</definedName>
    <definedName name="SC.CE">#REF!</definedName>
    <definedName name="SC.CEP">#REF!</definedName>
    <definedName name="SCI.CE">#REF!</definedName>
    <definedName name="SCU.CE">#REF!</definedName>
    <definedName name="SE.SE60D.ALLOC.">#REF!</definedName>
    <definedName name="sewer_customers">'[3]Input Schedule'!$C$14</definedName>
    <definedName name="Sewer_distributions_of_costs_to_plant">[9]Input!$B$14</definedName>
    <definedName name="SocSec">'[10]wp-t-Assumptions'!$C$12</definedName>
    <definedName name="SPPRIM">'[1]A-15'!#REF!</definedName>
    <definedName name="SRB">'[1]A-15'!#REF!</definedName>
    <definedName name="State_factor">'[3]Input Schedule'!$D$21</definedName>
    <definedName name="Sub_Names" localSheetId="1">#REF!</definedName>
    <definedName name="Sub_Names" localSheetId="3">#REF!</definedName>
    <definedName name="Sub_Names" localSheetId="2">#REF!</definedName>
    <definedName name="Sub_Names">#REF!</definedName>
    <definedName name="SUI.CE" localSheetId="1">#REF!</definedName>
    <definedName name="SUI.CE" localSheetId="3">#REF!</definedName>
    <definedName name="SUI.CE" localSheetId="2">#REF!</definedName>
    <definedName name="SUI.CE">#REF!</definedName>
    <definedName name="SUMU_U" localSheetId="1">'[1]A-15'!#REF!</definedName>
    <definedName name="SUMU_U" localSheetId="3">'[1]A-15'!#REF!</definedName>
    <definedName name="SUMU_U" localSheetId="2">'[1]A-15'!#REF!</definedName>
    <definedName name="SUMU_U">'[1]A-15'!#REF!</definedName>
    <definedName name="SUTA">'[10]wp-t-Assumptions'!$C$20</definedName>
    <definedName name="SUTALimit">'[10]wp-t-Assumptions'!$C$21</definedName>
    <definedName name="swr_cust_per">'[3]Input Schedule'!$D$14</definedName>
    <definedName name="swr_plt_dep">'[3]Input Schedule'!$D$29</definedName>
    <definedName name="TC.CE" localSheetId="1">#REF!</definedName>
    <definedName name="TC.CE" localSheetId="3">#REF!</definedName>
    <definedName name="TC.CE" localSheetId="2">#REF!</definedName>
    <definedName name="TC.CE">#REF!</definedName>
    <definedName name="Test">'[6]WSC Factor'!$C$4</definedName>
    <definedName name="test_year_end_date">'[3]Input Schedule'!$C$9</definedName>
    <definedName name="TestYr">'[7]General Data'!$C$4</definedName>
    <definedName name="TN.1" localSheetId="1">#REF!</definedName>
    <definedName name="TN.1" localSheetId="3">#REF!</definedName>
    <definedName name="TN.1" localSheetId="2">#REF!</definedName>
    <definedName name="TN.1">#REF!</definedName>
    <definedName name="TN.3" localSheetId="1">#REF!</definedName>
    <definedName name="TN.3" localSheetId="3">#REF!</definedName>
    <definedName name="TN.3" localSheetId="2">#REF!</definedName>
    <definedName name="TN.3">#REF!</definedName>
    <definedName name="TN.5" localSheetId="1">#REF!</definedName>
    <definedName name="TN.5" localSheetId="3">#REF!</definedName>
    <definedName name="TN.5" localSheetId="2">#REF!</definedName>
    <definedName name="TN.5">#REF!</definedName>
    <definedName name="TN.CE">#REF!</definedName>
    <definedName name="TN.CEP">#REF!</definedName>
    <definedName name="TOT.CNC.CE">#REF!</definedName>
    <definedName name="UIF.CE">#REF!</definedName>
    <definedName name="UUC.CE">#REF!</definedName>
    <definedName name="v">'[14]Input Schedule'!$D$39</definedName>
    <definedName name="VA.1" localSheetId="1">#REF!</definedName>
    <definedName name="VA.1" localSheetId="3">#REF!</definedName>
    <definedName name="VA.1" localSheetId="2">#REF!</definedName>
    <definedName name="VA.1">#REF!</definedName>
    <definedName name="VA.3" localSheetId="1">#REF!</definedName>
    <definedName name="VA.3" localSheetId="3">#REF!</definedName>
    <definedName name="VA.3" localSheetId="2">#REF!</definedName>
    <definedName name="VA.3">#REF!</definedName>
    <definedName name="VA.5" localSheetId="1">#REF!</definedName>
    <definedName name="VA.5" localSheetId="3">#REF!</definedName>
    <definedName name="VA.5" localSheetId="2">#REF!</definedName>
    <definedName name="VA.5">#REF!</definedName>
    <definedName name="VA.CE">#REF!</definedName>
    <definedName name="VA.CEP">#REF!</definedName>
    <definedName name="VAL.CE">#REF!</definedName>
    <definedName name="Vehicles_rate">[9]Input!$B$21</definedName>
    <definedName name="WADPRIM">'[1]A-15'!#REF!</definedName>
    <definedName name="water_customer">'[3]Input Schedule'!$C$13</definedName>
    <definedName name="Water_customers">[8]Input!$B$10</definedName>
    <definedName name="Water_distributions_of_costs_to_plant">[9]Input!$B$13</definedName>
    <definedName name="Water_Rates" localSheetId="1">#REF!</definedName>
    <definedName name="Water_Rates" localSheetId="3">#REF!</definedName>
    <definedName name="Water_Rates" localSheetId="2">#REF!</definedName>
    <definedName name="Water_Rates">#REF!</definedName>
    <definedName name="WD.CE" localSheetId="1">#REF!</definedName>
    <definedName name="WD.CE" localSheetId="3">#REF!</definedName>
    <definedName name="WD.CE" localSheetId="2">#REF!</definedName>
    <definedName name="WD.CE">#REF!</definedName>
    <definedName name="WH.CE" localSheetId="1">#REF!</definedName>
    <definedName name="WH.CE" localSheetId="3">#REF!</definedName>
    <definedName name="WH.CE" localSheetId="2">#REF!</definedName>
    <definedName name="WH.CE">#REF!</definedName>
    <definedName name="WPPRIM" localSheetId="1">'[1]A-15'!#REF!</definedName>
    <definedName name="WPPRIM" localSheetId="3">'[1]A-15'!#REF!</definedName>
    <definedName name="WPPRIM" localSheetId="2">'[1]A-15'!#REF!</definedName>
    <definedName name="WPPRIM">'[1]A-15'!#REF!</definedName>
    <definedName name="WRB" localSheetId="1">'[1]A-15'!#REF!</definedName>
    <definedName name="WRB" localSheetId="3">'[1]A-15'!#REF!</definedName>
    <definedName name="WRB" localSheetId="2">'[1]A-15'!#REF!</definedName>
    <definedName name="WRB">'[1]A-15'!#REF!</definedName>
    <definedName name="WSC_factor">'[3]Input Schedule'!$D$18</definedName>
    <definedName name="WSCBSAllocation">[4]Data!$BE$13:$BF$131</definedName>
    <definedName name="wtr_comp_dep">'[3]Input Schedule'!$C$30</definedName>
    <definedName name="wtr_cust_per">'[3]Input Schedule'!$D$13</definedName>
    <definedName name="wtr_plt_dep">'[3]Input Schedule'!$C$29</definedName>
    <definedName name="wtr_vhle_dep">'[3]Input Schedule'!$C$31</definedName>
    <definedName name="WUW.CE" localSheetId="1">#REF!</definedName>
    <definedName name="WUW.CE" localSheetId="3">#REF!</definedName>
    <definedName name="WUW.CE" localSheetId="2">#REF!</definedName>
    <definedName name="WUW.CE">#REF!</definedName>
    <definedName name="WV.CE" localSheetId="1">#REF!</definedName>
    <definedName name="WV.CE" localSheetId="3">#REF!</definedName>
    <definedName name="WV.CE" localSheetId="2">#REF!</definedName>
    <definedName name="WV.CE">#REF!</definedName>
    <definedName name="Year_End_Results_for_1997__1996____1995" localSheetId="1">#REF!</definedName>
    <definedName name="Year_End_Results_for_1997__1996____1995" localSheetId="3">#REF!</definedName>
    <definedName name="Year_End_Results_for_1997__1996____1995" localSheetId="2">#REF!</definedName>
    <definedName name="Year_End_Results_for_1997__1996____1995">#REF!</definedName>
  </definedNames>
  <calcPr calcId="125725"/>
</workbook>
</file>

<file path=xl/calcChain.xml><?xml version="1.0" encoding="utf-8"?>
<calcChain xmlns="http://schemas.openxmlformats.org/spreadsheetml/2006/main">
  <c r="E45" i="3"/>
  <c r="C40" i="1"/>
  <c r="H30" i="5"/>
  <c r="F30"/>
  <c r="D30"/>
  <c r="D21"/>
  <c r="F11"/>
  <c r="F17" s="1"/>
  <c r="F32" s="1"/>
  <c r="F35" s="1"/>
  <c r="D11"/>
  <c r="D15" s="1"/>
  <c r="D17" s="1"/>
  <c r="F9"/>
  <c r="H9" s="1"/>
  <c r="D9"/>
  <c r="A4"/>
  <c r="A2"/>
  <c r="A1"/>
  <c r="D23" l="1"/>
  <c r="D26" s="1"/>
  <c r="D32"/>
  <c r="H11"/>
  <c r="H17" s="1"/>
  <c r="H32" l="1"/>
  <c r="H35" s="1"/>
  <c r="D35"/>
  <c r="B13" i="1"/>
  <c r="E126" i="4"/>
  <c r="E125"/>
  <c r="E124"/>
  <c r="E123"/>
  <c r="B120"/>
  <c r="B119"/>
  <c r="C111"/>
  <c r="B111"/>
  <c r="C110"/>
  <c r="B109"/>
  <c r="C108"/>
  <c r="B108"/>
  <c r="B95"/>
  <c r="C94"/>
  <c r="C97" s="1"/>
  <c r="J92"/>
  <c r="H92"/>
  <c r="J91"/>
  <c r="H91"/>
  <c r="J90"/>
  <c r="H90"/>
  <c r="H94" s="1"/>
  <c r="J89"/>
  <c r="J88"/>
  <c r="J87"/>
  <c r="J86"/>
  <c r="J85"/>
  <c r="J84"/>
  <c r="J83"/>
  <c r="J82"/>
  <c r="J81"/>
  <c r="J80"/>
  <c r="J94" s="1"/>
  <c r="J69"/>
  <c r="H69"/>
  <c r="J68"/>
  <c r="H68"/>
  <c r="J67"/>
  <c r="H67"/>
  <c r="J66"/>
  <c r="H66"/>
  <c r="H65"/>
  <c r="C65"/>
  <c r="J65" s="1"/>
  <c r="J64"/>
  <c r="H64"/>
  <c r="H71" s="1"/>
  <c r="J63"/>
  <c r="H63"/>
  <c r="J62"/>
  <c r="H62"/>
  <c r="J61"/>
  <c r="J60"/>
  <c r="J59"/>
  <c r="J58"/>
  <c r="J57"/>
  <c r="J71" s="1"/>
  <c r="C49"/>
  <c r="C72" s="1"/>
  <c r="C95" s="1"/>
  <c r="B49"/>
  <c r="B114" s="1"/>
  <c r="H48"/>
  <c r="J46"/>
  <c r="H46"/>
  <c r="J45"/>
  <c r="H45"/>
  <c r="J44"/>
  <c r="H44"/>
  <c r="J43"/>
  <c r="J42"/>
  <c r="C42"/>
  <c r="J41"/>
  <c r="J40"/>
  <c r="J39"/>
  <c r="J38"/>
  <c r="J37"/>
  <c r="J36"/>
  <c r="J35"/>
  <c r="C34"/>
  <c r="J34" s="1"/>
  <c r="J48" s="1"/>
  <c r="C28"/>
  <c r="C31" s="1"/>
  <c r="B28"/>
  <c r="H26"/>
  <c r="H49" s="1"/>
  <c r="H72" s="1"/>
  <c r="H95" s="1"/>
  <c r="C26"/>
  <c r="J26" s="1"/>
  <c r="J49" s="1"/>
  <c r="J72" s="1"/>
  <c r="J95" s="1"/>
  <c r="C25"/>
  <c r="J23"/>
  <c r="H23"/>
  <c r="J22"/>
  <c r="H22"/>
  <c r="J21"/>
  <c r="H21"/>
  <c r="J20"/>
  <c r="H20"/>
  <c r="J19"/>
  <c r="H19"/>
  <c r="H25" s="1"/>
  <c r="H28" s="1"/>
  <c r="J18"/>
  <c r="J17"/>
  <c r="J16"/>
  <c r="J15"/>
  <c r="J14"/>
  <c r="J13"/>
  <c r="A13"/>
  <c r="A14" s="1"/>
  <c r="A15" s="1"/>
  <c r="A16" s="1"/>
  <c r="A17" s="1"/>
  <c r="A18" s="1"/>
  <c r="A19" s="1"/>
  <c r="A20" s="1"/>
  <c r="A21" s="1"/>
  <c r="A22" s="1"/>
  <c r="A23" s="1"/>
  <c r="A25" s="1"/>
  <c r="A26" s="1"/>
  <c r="A28" s="1"/>
  <c r="A30" s="1"/>
  <c r="A31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8" s="1"/>
  <c r="A49" s="1"/>
  <c r="A51" s="1"/>
  <c r="A53" s="1"/>
  <c r="A54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1" s="1"/>
  <c r="A72" s="1"/>
  <c r="A74" s="1"/>
  <c r="A76" s="1"/>
  <c r="A77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4" s="1"/>
  <c r="A95" s="1"/>
  <c r="A97" s="1"/>
  <c r="A99" s="1"/>
  <c r="A100" s="1"/>
  <c r="A103" s="1"/>
  <c r="A104" s="1"/>
  <c r="A108" s="1"/>
  <c r="A109" s="1"/>
  <c r="A110" s="1"/>
  <c r="A111" s="1"/>
  <c r="A113" s="1"/>
  <c r="A114" s="1"/>
  <c r="A116" s="1"/>
  <c r="J12"/>
  <c r="A12"/>
  <c r="J11"/>
  <c r="J25" s="1"/>
  <c r="A1"/>
  <c r="A36" i="3"/>
  <c r="A33"/>
  <c r="E22"/>
  <c r="E20"/>
  <c r="G20" s="1"/>
  <c r="G22" s="1"/>
  <c r="E31" s="1"/>
  <c r="E16"/>
  <c r="E14"/>
  <c r="E13"/>
  <c r="E10"/>
  <c r="C43" i="1"/>
  <c r="C44" s="1"/>
  <c r="C49" s="1"/>
  <c r="D19"/>
  <c r="D23" s="1"/>
  <c r="D25" s="1"/>
  <c r="A1"/>
  <c r="C100" i="4" l="1"/>
  <c r="C99"/>
  <c r="H51"/>
  <c r="H74"/>
  <c r="J97"/>
  <c r="J74"/>
  <c r="C113"/>
  <c r="C116" s="1"/>
  <c r="H31"/>
  <c r="H30"/>
  <c r="J51"/>
  <c r="J28"/>
  <c r="H97"/>
  <c r="C114"/>
  <c r="C30"/>
  <c r="C48"/>
  <c r="C51" s="1"/>
  <c r="B72"/>
  <c r="C109"/>
  <c r="C71"/>
  <c r="C74" s="1"/>
  <c r="E49" i="3"/>
  <c r="O29"/>
  <c r="I16"/>
  <c r="E29"/>
  <c r="I22" s="1"/>
  <c r="B19" i="1"/>
  <c r="F19" s="1"/>
  <c r="C54" i="4" l="1"/>
  <c r="C53"/>
  <c r="H99"/>
  <c r="H100"/>
  <c r="H104" s="1"/>
  <c r="J100"/>
  <c r="J99"/>
  <c r="J54"/>
  <c r="J53"/>
  <c r="J77"/>
  <c r="J76"/>
  <c r="C103"/>
  <c r="C77"/>
  <c r="C76"/>
  <c r="J31"/>
  <c r="J104" s="1"/>
  <c r="J30"/>
  <c r="H54"/>
  <c r="H53"/>
  <c r="H77"/>
  <c r="H76"/>
  <c r="H103" s="1"/>
  <c r="E47" i="3"/>
  <c r="E52" s="1"/>
  <c r="B23" i="1" s="1"/>
  <c r="M29" i="3"/>
  <c r="M30"/>
  <c r="I29"/>
  <c r="B34" i="1"/>
  <c r="B30" s="1"/>
  <c r="B25" s="1"/>
  <c r="F25" s="1"/>
  <c r="C104" i="4" l="1"/>
  <c r="J103"/>
  <c r="M31" i="3"/>
  <c r="Q29"/>
  <c r="F23" i="1" l="1"/>
  <c r="F27" s="1"/>
  <c r="C46" s="1"/>
  <c r="C48" s="1"/>
  <c r="C50" s="1"/>
  <c r="O30" i="3" l="1"/>
  <c r="Q30" s="1"/>
  <c r="Q31" s="1"/>
</calcChain>
</file>

<file path=xl/sharedStrings.xml><?xml version="1.0" encoding="utf-8"?>
<sst xmlns="http://schemas.openxmlformats.org/spreadsheetml/2006/main" count="243" uniqueCount="145">
  <si>
    <t>Operating</t>
  </si>
  <si>
    <t>Ratio</t>
  </si>
  <si>
    <t>Retention</t>
  </si>
  <si>
    <t>Revenue</t>
  </si>
  <si>
    <t>Item</t>
  </si>
  <si>
    <t>Method</t>
  </si>
  <si>
    <t>Factor</t>
  </si>
  <si>
    <t>Requirement</t>
  </si>
  <si>
    <t>(d)</t>
  </si>
  <si>
    <t>Operating revenue deductions:</t>
  </si>
  <si>
    <t xml:space="preserve">   Maintenance expenses</t>
  </si>
  <si>
    <t xml:space="preserve">   General expenses</t>
  </si>
  <si>
    <t xml:space="preserve">   Depreciation</t>
  </si>
  <si>
    <t xml:space="preserve">   Amortization of CIAC</t>
  </si>
  <si>
    <t>Clinton Expense reduction</t>
  </si>
  <si>
    <t xml:space="preserve">   Property tax</t>
  </si>
  <si>
    <t xml:space="preserve">   Payroll tax</t>
  </si>
  <si>
    <t xml:space="preserve">   Total</t>
  </si>
  <si>
    <t>Net operating income for return:</t>
  </si>
  <si>
    <t xml:space="preserve">   Debt service return</t>
  </si>
  <si>
    <t xml:space="preserve">   Equity return:</t>
  </si>
  <si>
    <t xml:space="preserve">      GRT @ 3%, SIT @ 6%, FIT @ 34%</t>
  </si>
  <si>
    <t xml:space="preserve">Revenue requirement </t>
  </si>
  <si>
    <t>Net operating income for a return</t>
  </si>
  <si>
    <t xml:space="preserve">Operating revenue deductions </t>
  </si>
  <si>
    <t xml:space="preserve">  requiring a return</t>
  </si>
  <si>
    <t xml:space="preserve">Return </t>
  </si>
  <si>
    <t>Water</t>
  </si>
  <si>
    <t>Uncollectibles rate</t>
  </si>
  <si>
    <t>Revenues</t>
  </si>
  <si>
    <t>Less:  uncollectibles</t>
  </si>
  <si>
    <t>Service revenues</t>
  </si>
  <si>
    <t>Total revenue requirement</t>
  </si>
  <si>
    <t>Less:  miscellaneous revenues excl. late pay</t>
  </si>
  <si>
    <t>Revenues excluding miscellaneous</t>
  </si>
  <si>
    <t>[1]</t>
  </si>
  <si>
    <t>[2]</t>
  </si>
  <si>
    <t>[3]</t>
  </si>
  <si>
    <t>[4]</t>
  </si>
  <si>
    <t>UTILITIES, INC. AND SUBSIDIARIES</t>
  </si>
  <si>
    <t xml:space="preserve"> Capital Structure at December 31, 2012</t>
  </si>
  <si>
    <t>w/p [h-1]</t>
  </si>
  <si>
    <t xml:space="preserve">Annual </t>
  </si>
  <si>
    <t>December 31,</t>
  </si>
  <si>
    <t>Interest</t>
  </si>
  <si>
    <t>Capital</t>
  </si>
  <si>
    <t>Expense</t>
  </si>
  <si>
    <t>Structure</t>
  </si>
  <si>
    <t>COMMON SHAREHOLDERS' EQUITY:</t>
  </si>
  <si>
    <t>Common shares, $.10 par value; authorized and</t>
  </si>
  <si>
    <t>issued 1,000 shares</t>
  </si>
  <si>
    <t>$</t>
  </si>
  <si>
    <t xml:space="preserve">Treasury shares and other (0 and 649 treasury </t>
  </si>
  <si>
    <t>shares, respectively</t>
  </si>
  <si>
    <t>Paid-in capital</t>
  </si>
  <si>
    <t xml:space="preserve">Retained earnings </t>
  </si>
  <si>
    <t>Total Common Shareholder's Equity</t>
  </si>
  <si>
    <t>LONG-TERM DEBT:</t>
  </si>
  <si>
    <t>Collateral trust notes -</t>
  </si>
  <si>
    <t>6.58%, $9,000,000 due in annual installments</t>
  </si>
  <si>
    <t>beginning in 2017 through 2035</t>
  </si>
  <si>
    <t>Total Long-Term  Debt</t>
  </si>
  <si>
    <t>Cost</t>
  </si>
  <si>
    <t>Weighted Cost</t>
  </si>
  <si>
    <t>TOTAL CAPITALIZATION</t>
  </si>
  <si>
    <t>Long-Term Debt</t>
  </si>
  <si>
    <t>Common Equity</t>
  </si>
  <si>
    <t>COST OF DEBT</t>
  </si>
  <si>
    <t>w/p [h]</t>
  </si>
  <si>
    <t>Pro Forma Interest Expense</t>
  </si>
  <si>
    <t>Calculation of Income Taxes</t>
  </si>
  <si>
    <t xml:space="preserve">Water </t>
  </si>
  <si>
    <t>Pro Forma Present Rate Base</t>
  </si>
  <si>
    <t>Debt Ratio</t>
  </si>
  <si>
    <t>Embedded Cost of Debt</t>
  </si>
  <si>
    <t>Project Phoenix only</t>
  </si>
  <si>
    <t>[1] - Depreciation expense related to Project Phoenix from w/p [p-4].</t>
  </si>
  <si>
    <t>w/p [p-4]</t>
  </si>
  <si>
    <t>CALCULATION OF WSC COMPUTERS, DEPRECIATION</t>
  </si>
  <si>
    <t>EXPENSE AND ACCUMULATED DEPRECIATION</t>
  </si>
  <si>
    <t>Test Year Ended December 31, 2012</t>
  </si>
  <si>
    <t>Line No.</t>
  </si>
  <si>
    <t>Plant in Service</t>
  </si>
  <si>
    <t>Year in Service</t>
  </si>
  <si>
    <t>Depreciation or Amortization Expense</t>
  </si>
  <si>
    <t>A/D or A/A</t>
  </si>
  <si>
    <t>(a)</t>
  </si>
  <si>
    <t>(b)</t>
  </si>
  <si>
    <t>(c)</t>
  </si>
  <si>
    <t>Mainframe computers</t>
  </si>
  <si>
    <t>pre 2001 Balance</t>
  </si>
  <si>
    <t>Totals - mainframe</t>
  </si>
  <si>
    <t>Percentage allocated to WSC of Kentucky</t>
  </si>
  <si>
    <t>Mainframe computers - water operations</t>
  </si>
  <si>
    <t>Mainframe computers - sewer operations</t>
  </si>
  <si>
    <t>Mini-computers</t>
  </si>
  <si>
    <t>pre 2001 balance</t>
  </si>
  <si>
    <t>Totals - mini-computers</t>
  </si>
  <si>
    <t>WSC Mini-computers Allocation</t>
  </si>
  <si>
    <t>Mini-computers - water operations</t>
  </si>
  <si>
    <t>Mini-computers - sewer operations</t>
  </si>
  <si>
    <t>Computer systems cost</t>
  </si>
  <si>
    <t>Totals - Computer system</t>
  </si>
  <si>
    <t>WSC Computer system Allocation</t>
  </si>
  <si>
    <t>Computer system - water operations</t>
  </si>
  <si>
    <t>Computer system - sewer operations</t>
  </si>
  <si>
    <t>Software Amortization</t>
  </si>
  <si>
    <t xml:space="preserve"> pre 2001 Balance</t>
  </si>
  <si>
    <t>Totals - Software</t>
  </si>
  <si>
    <t>WSC Software allocation</t>
  </si>
  <si>
    <t>Software - water operations</t>
  </si>
  <si>
    <t>Software - sewer operations</t>
  </si>
  <si>
    <t>Totals - WSC of Kentucky computers</t>
  </si>
  <si>
    <t>Total computers - water operations (L17 + L35 + L53 + L71)</t>
  </si>
  <si>
    <t>Total computers - sewer operations (L18 + L36 + L54 + L72)</t>
  </si>
  <si>
    <t>Fully-depreciated computers</t>
  </si>
  <si>
    <t>Total - fully-depreciated computers</t>
  </si>
  <si>
    <t>Column(a) times depreciation rates listed below, unless fully depreciated</t>
  </si>
  <si>
    <t>Months</t>
  </si>
  <si>
    <t>Years</t>
  </si>
  <si>
    <t>Rate</t>
  </si>
  <si>
    <t>Mainframe</t>
  </si>
  <si>
    <t>Mini-computer</t>
  </si>
  <si>
    <t>Comp Sys</t>
  </si>
  <si>
    <t>Software</t>
  </si>
  <si>
    <t>Per WSC GL</t>
  </si>
  <si>
    <t xml:space="preserve">Project Phoenix Revenue Requirement </t>
  </si>
  <si>
    <t>[2] - Interest on Debt calculated on Project Phoenix Rate Base.</t>
  </si>
  <si>
    <t>[3] - Uncollectibles Rate per w/p [a] - Uncollectibles.</t>
  </si>
  <si>
    <t>w/p [a]</t>
  </si>
  <si>
    <t>Uncollectible Accounts</t>
  </si>
  <si>
    <t>Sewer</t>
  </si>
  <si>
    <t>Total</t>
  </si>
  <si>
    <t>Test Year / Present Revenues</t>
  </si>
  <si>
    <t>WSCKY Bad Debt</t>
  </si>
  <si>
    <t>Uncollectible %</t>
  </si>
  <si>
    <t>Annualized revenues</t>
  </si>
  <si>
    <t>Annualized Uncollectible Accounts</t>
  </si>
  <si>
    <t>Proposed Revenues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</si>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</sst>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  <numFmt numFmtId="165" formatCode="0.0000000"/>
    <numFmt numFmtId="166" formatCode="#,##0.000000_);\(#,##0.000000\)"/>
    <numFmt numFmtId="167" formatCode="#########"/>
    <numFmt numFmtId="168" formatCode="##"/>
    <numFmt numFmtId="169" formatCode="mm/dd/yy"/>
    <numFmt numFmtId="170" formatCode="mm/yy"/>
    <numFmt numFmtId="171" formatCode="_([$€-2]* #,##0.00_);_([$€-2]* \(#,##0.00\);_([$€-2]* &quot;-&quot;??_)"/>
    <numFmt numFmtId="172" formatCode="[$-409]mmmm\-yy;@"/>
    <numFmt numFmtId="173" formatCode="[$-409]mmm\-yy;@"/>
    <numFmt numFmtId="174" formatCode="#,##0&quot; &quot;;\(#,##0\)"/>
    <numFmt numFmtId="175" formatCode="&quot;$&quot;&quot; &quot;#,##0&quot; &quot;;\(&quot;$&quot;#,##0\)"/>
    <numFmt numFmtId="176" formatCode="#,##0&quot; &quot;;\(#,##0\)&quot; &quot;"/>
    <numFmt numFmtId="177" formatCode="0.000%"/>
    <numFmt numFmtId="178" formatCode="_(* #,##0_);_(* \(#,##0\);_(* &quot;-&quot;??_);_(@_)"/>
    <numFmt numFmtId="179" formatCode="&quot;[&quot;#&quot;]&quot;"/>
    <numFmt numFmtId="180" formatCode="&quot;Test Year Ended&quot;\ mmmm\ dd\,\ yyyy"/>
    <numFmt numFmtId="181" formatCode="#."/>
    <numFmt numFmtId="182" formatCode="0.0%"/>
    <numFmt numFmtId="183" formatCode="#,##0\ ;\(#,##0\)"/>
    <numFmt numFmtId="184" formatCode="_(&quot;$&quot;* #,##0_);_(&quot;$&quot;* \(#,##0\);_(&quot;$&quot;* &quot;-&quot;??_);_(@_)"/>
  </numFmts>
  <fonts count="62"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2"/>
      <name val="Book Antiqua"/>
      <family val="1"/>
    </font>
    <font>
      <u/>
      <sz val="12"/>
      <name val="Book Antiqua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eneva"/>
    </font>
    <font>
      <sz val="12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Arial"/>
      <family val="2"/>
    </font>
    <font>
      <sz val="10"/>
      <name val="Bookman"/>
      <family val="1"/>
    </font>
    <font>
      <sz val="11"/>
      <color theme="1"/>
      <name val="Georgia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8"/>
      <name val="Book Antiqua"/>
      <family val="1"/>
    </font>
    <font>
      <sz val="8"/>
      <name val="Book Antiqua"/>
      <family val="1"/>
    </font>
    <font>
      <u val="singleAccounting"/>
      <sz val="8"/>
      <name val="Arial"/>
      <family val="2"/>
    </font>
    <font>
      <sz val="8"/>
      <name val="Arial"/>
      <family val="2"/>
    </font>
    <font>
      <u val="singleAccounting"/>
      <sz val="8"/>
      <name val="Book Antiqua"/>
      <family val="1"/>
    </font>
    <font>
      <u val="doubleAccounting"/>
      <sz val="8"/>
      <name val="Book Antiqua"/>
      <family val="1"/>
    </font>
    <font>
      <u val="doubleAccounting"/>
      <sz val="8"/>
      <name val="Arial"/>
      <family val="2"/>
    </font>
    <font>
      <sz val="8"/>
      <color theme="1"/>
      <name val="Arial"/>
      <family val="2"/>
    </font>
    <font>
      <u/>
      <sz val="8"/>
      <name val="Arial"/>
      <family val="2"/>
    </font>
    <font>
      <b/>
      <sz val="12"/>
      <name val="Book Antiqua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56">
    <xf numFmtId="0" fontId="0" fillId="0" borderId="0"/>
    <xf numFmtId="43" fontId="18" fillId="0" borderId="0" applyFont="0" applyFill="0" applyBorder="0" applyAlignment="0" applyProtection="0"/>
    <xf numFmtId="167" fontId="21" fillId="0" borderId="0"/>
    <xf numFmtId="167" fontId="21" fillId="0" borderId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2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3" fillId="43" borderId="0" applyNumberFormat="0" applyBorder="0" applyAlignment="0" applyProtection="0"/>
    <xf numFmtId="0" fontId="17" fillId="12" borderId="0" applyNumberFormat="0" applyBorder="0" applyAlignment="0" applyProtection="0"/>
    <xf numFmtId="0" fontId="23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3" fillId="40" borderId="0" applyNumberFormat="0" applyBorder="0" applyAlignment="0" applyProtection="0"/>
    <xf numFmtId="0" fontId="17" fillId="16" borderId="0" applyNumberFormat="0" applyBorder="0" applyAlignment="0" applyProtection="0"/>
    <xf numFmtId="0" fontId="23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3" fillId="41" borderId="0" applyNumberFormat="0" applyBorder="0" applyAlignment="0" applyProtection="0"/>
    <xf numFmtId="0" fontId="17" fillId="20" borderId="0" applyNumberFormat="0" applyBorder="0" applyAlignment="0" applyProtection="0"/>
    <xf numFmtId="0" fontId="23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3" fillId="44" borderId="0" applyNumberFormat="0" applyBorder="0" applyAlignment="0" applyProtection="0"/>
    <xf numFmtId="0" fontId="17" fillId="24" borderId="0" applyNumberFormat="0" applyBorder="0" applyAlignment="0" applyProtection="0"/>
    <xf numFmtId="0" fontId="23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3" fillId="45" borderId="0" applyNumberFormat="0" applyBorder="0" applyAlignment="0" applyProtection="0"/>
    <xf numFmtId="0" fontId="17" fillId="28" borderId="0" applyNumberFormat="0" applyBorder="0" applyAlignment="0" applyProtection="0"/>
    <xf numFmtId="0" fontId="23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3" fillId="46" borderId="0" applyNumberFormat="0" applyBorder="0" applyAlignment="0" applyProtection="0"/>
    <xf numFmtId="0" fontId="17" fillId="32" borderId="0" applyNumberFormat="0" applyBorder="0" applyAlignment="0" applyProtection="0"/>
    <xf numFmtId="0" fontId="23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3" fillId="47" borderId="0" applyNumberFormat="0" applyBorder="0" applyAlignment="0" applyProtection="0"/>
    <xf numFmtId="0" fontId="17" fillId="9" borderId="0" applyNumberFormat="0" applyBorder="0" applyAlignment="0" applyProtection="0"/>
    <xf numFmtId="0" fontId="23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3" fillId="48" borderId="0" applyNumberFormat="0" applyBorder="0" applyAlignment="0" applyProtection="0"/>
    <xf numFmtId="0" fontId="17" fillId="13" borderId="0" applyNumberFormat="0" applyBorder="0" applyAlignment="0" applyProtection="0"/>
    <xf numFmtId="0" fontId="23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3" fillId="44" borderId="0" applyNumberFormat="0" applyBorder="0" applyAlignment="0" applyProtection="0"/>
    <xf numFmtId="0" fontId="17" fillId="21" borderId="0" applyNumberFormat="0" applyBorder="0" applyAlignment="0" applyProtection="0"/>
    <xf numFmtId="0" fontId="2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3" fillId="45" borderId="0" applyNumberFormat="0" applyBorder="0" applyAlignment="0" applyProtection="0"/>
    <xf numFmtId="0" fontId="17" fillId="25" borderId="0" applyNumberFormat="0" applyBorder="0" applyAlignment="0" applyProtection="0"/>
    <xf numFmtId="0" fontId="23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3" fillId="50" borderId="0" applyNumberFormat="0" applyBorder="0" applyAlignment="0" applyProtection="0"/>
    <xf numFmtId="0" fontId="17" fillId="29" borderId="0" applyNumberFormat="0" applyBorder="0" applyAlignment="0" applyProtection="0"/>
    <xf numFmtId="0" fontId="23" fillId="50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4" fillId="34" borderId="0" applyNumberFormat="0" applyBorder="0" applyAlignment="0" applyProtection="0"/>
    <xf numFmtId="0" fontId="7" fillId="3" borderId="0" applyNumberFormat="0" applyBorder="0" applyAlignment="0" applyProtection="0"/>
    <xf numFmtId="0" fontId="24" fillId="34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5" fillId="51" borderId="15" applyNumberFormat="0" applyAlignment="0" applyProtection="0"/>
    <xf numFmtId="0" fontId="11" fillId="6" borderId="4" applyNumberFormat="0" applyAlignment="0" applyProtection="0"/>
    <xf numFmtId="0" fontId="25" fillId="51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6" fillId="52" borderId="16" applyNumberFormat="0" applyAlignment="0" applyProtection="0"/>
    <xf numFmtId="0" fontId="13" fillId="7" borderId="7" applyNumberFormat="0" applyAlignment="0" applyProtection="0"/>
    <xf numFmtId="0" fontId="26" fillId="52" borderId="16" applyNumberFormat="0" applyAlignment="0" applyProtection="0"/>
    <xf numFmtId="0" fontId="13" fillId="7" borderId="7" applyNumberFormat="0" applyAlignment="0" applyProtection="0"/>
    <xf numFmtId="168" fontId="27" fillId="0" borderId="0" applyFont="0"/>
    <xf numFmtId="37" fontId="28" fillId="0" borderId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0" fillId="0" borderId="0" applyFont="0" applyFill="0" applyBorder="0" applyAlignment="0" applyProtection="0"/>
    <xf numFmtId="169" fontId="2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27" fillId="0" borderId="0"/>
    <xf numFmtId="170" fontId="21" fillId="0" borderId="0" applyFont="0" applyAlignment="0"/>
    <xf numFmtId="171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>
      <alignment horizontal="right"/>
    </xf>
    <xf numFmtId="0" fontId="6" fillId="2" borderId="0" applyNumberFormat="0" applyBorder="0" applyAlignment="0" applyProtection="0"/>
    <xf numFmtId="0" fontId="37" fillId="35" borderId="0" applyNumberFormat="0" applyBorder="0" applyAlignment="0" applyProtection="0"/>
    <xf numFmtId="0" fontId="6" fillId="2" borderId="0" applyNumberFormat="0" applyBorder="0" applyAlignment="0" applyProtection="0"/>
    <xf numFmtId="0" fontId="37" fillId="35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8" fillId="0" borderId="17" applyNumberFormat="0" applyFill="0" applyAlignment="0" applyProtection="0"/>
    <xf numFmtId="0" fontId="3" fillId="0" borderId="1" applyNumberFormat="0" applyFill="0" applyAlignment="0" applyProtection="0"/>
    <xf numFmtId="0" fontId="38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9" fillId="0" borderId="18" applyNumberFormat="0" applyFill="0" applyAlignment="0" applyProtection="0"/>
    <xf numFmtId="0" fontId="4" fillId="0" borderId="2" applyNumberFormat="0" applyFill="0" applyAlignment="0" applyProtection="0"/>
    <xf numFmtId="0" fontId="39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0" fillId="0" borderId="19" applyNumberFormat="0" applyFill="0" applyAlignment="0" applyProtection="0"/>
    <xf numFmtId="0" fontId="5" fillId="0" borderId="3" applyNumberFormat="0" applyFill="0" applyAlignment="0" applyProtection="0"/>
    <xf numFmtId="0" fontId="40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41" fillId="38" borderId="15" applyNumberFormat="0" applyAlignment="0" applyProtection="0"/>
    <xf numFmtId="0" fontId="9" fillId="5" borderId="4" applyNumberFormat="0" applyAlignment="0" applyProtection="0"/>
    <xf numFmtId="0" fontId="41" fillId="38" borderId="15" applyNumberFormat="0" applyAlignment="0" applyProtection="0"/>
    <xf numFmtId="0" fontId="9" fillId="5" borderId="4" applyNumberFormat="0" applyAlignment="0" applyProtection="0"/>
    <xf numFmtId="49" fontId="28" fillId="0" borderId="0">
      <alignment horizontal="center"/>
    </xf>
    <xf numFmtId="0" fontId="12" fillId="0" borderId="6" applyNumberFormat="0" applyFill="0" applyAlignment="0" applyProtection="0"/>
    <xf numFmtId="0" fontId="42" fillId="0" borderId="20" applyNumberFormat="0" applyFill="0" applyAlignment="0" applyProtection="0"/>
    <xf numFmtId="0" fontId="12" fillId="0" borderId="6" applyNumberFormat="0" applyFill="0" applyAlignment="0" applyProtection="0"/>
    <xf numFmtId="0" fontId="42" fillId="0" borderId="20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44" fillId="0" borderId="0"/>
    <xf numFmtId="172" fontId="44" fillId="0" borderId="0"/>
    <xf numFmtId="0" fontId="18" fillId="0" borderId="0"/>
    <xf numFmtId="0" fontId="32" fillId="0" borderId="0"/>
    <xf numFmtId="172" fontId="32" fillId="0" borderId="0"/>
    <xf numFmtId="172" fontId="32" fillId="0" borderId="0"/>
    <xf numFmtId="0" fontId="35" fillId="0" borderId="0"/>
    <xf numFmtId="0" fontId="18" fillId="0" borderId="0"/>
    <xf numFmtId="0" fontId="30" fillId="0" borderId="0">
      <alignment vertical="top"/>
    </xf>
    <xf numFmtId="172" fontId="18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1" fillId="0" borderId="0"/>
    <xf numFmtId="171" fontId="22" fillId="0" borderId="0"/>
    <xf numFmtId="171" fontId="1" fillId="0" borderId="0"/>
    <xf numFmtId="0" fontId="1" fillId="0" borderId="0"/>
    <xf numFmtId="172" fontId="28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172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172" fontId="18" fillId="0" borderId="0"/>
    <xf numFmtId="0" fontId="1" fillId="0" borderId="0"/>
    <xf numFmtId="172" fontId="34" fillId="0" borderId="0"/>
    <xf numFmtId="172" fontId="18" fillId="0" borderId="0"/>
    <xf numFmtId="172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2" fontId="18" fillId="0" borderId="0"/>
    <xf numFmtId="172" fontId="1" fillId="0" borderId="0"/>
    <xf numFmtId="172" fontId="1" fillId="0" borderId="0"/>
    <xf numFmtId="0" fontId="30" fillId="0" borderId="0">
      <alignment vertical="top"/>
    </xf>
    <xf numFmtId="0" fontId="18" fillId="0" borderId="0"/>
    <xf numFmtId="172" fontId="18" fillId="0" borderId="0"/>
    <xf numFmtId="0" fontId="30" fillId="0" borderId="0">
      <alignment vertical="top"/>
    </xf>
    <xf numFmtId="172" fontId="18" fillId="0" borderId="0"/>
    <xf numFmtId="0" fontId="30" fillId="0" borderId="0">
      <alignment vertical="top"/>
    </xf>
    <xf numFmtId="172" fontId="18" fillId="0" borderId="0"/>
    <xf numFmtId="0" fontId="1" fillId="8" borderId="8" applyNumberFormat="0" applyFont="0" applyAlignment="0" applyProtection="0"/>
    <xf numFmtId="0" fontId="22" fillId="54" borderId="21" applyNumberFormat="0" applyFont="0" applyAlignment="0" applyProtection="0"/>
    <xf numFmtId="0" fontId="1" fillId="8" borderId="8" applyNumberFormat="0" applyFont="0" applyAlignment="0" applyProtection="0"/>
    <xf numFmtId="0" fontId="22" fillId="54" borderId="21" applyNumberFormat="0" applyFont="0" applyAlignment="0" applyProtection="0"/>
    <xf numFmtId="0" fontId="1" fillId="8" borderId="8" applyNumberFormat="0" applyFont="0" applyAlignment="0" applyProtection="0"/>
    <xf numFmtId="0" fontId="22" fillId="54" borderId="21" applyNumberFormat="0" applyFont="0" applyAlignment="0" applyProtection="0"/>
    <xf numFmtId="0" fontId="22" fillId="54" borderId="21" applyNumberFormat="0" applyFont="0" applyAlignment="0" applyProtection="0"/>
    <xf numFmtId="0" fontId="22" fillId="54" borderId="21" applyNumberFormat="0" applyFont="0" applyAlignment="0" applyProtection="0"/>
    <xf numFmtId="0" fontId="22" fillId="54" borderId="21" applyNumberFormat="0" applyFont="0" applyAlignment="0" applyProtection="0"/>
    <xf numFmtId="0" fontId="22" fillId="54" borderId="21" applyNumberFormat="0" applyFont="0" applyAlignment="0" applyProtection="0"/>
    <xf numFmtId="0" fontId="10" fillId="6" borderId="5" applyNumberFormat="0" applyAlignment="0" applyProtection="0"/>
    <xf numFmtId="0" fontId="45" fillId="51" borderId="22" applyNumberFormat="0" applyAlignment="0" applyProtection="0"/>
    <xf numFmtId="0" fontId="10" fillId="6" borderId="5" applyNumberFormat="0" applyAlignment="0" applyProtection="0"/>
    <xf numFmtId="0" fontId="45" fillId="51" borderId="22" applyNumberFormat="0" applyAlignment="0" applyProtection="0"/>
    <xf numFmtId="0" fontId="10" fillId="6" borderId="5" applyNumberFormat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7" fillId="0" borderId="23" applyNumberFormat="0" applyFill="0" applyAlignment="0" applyProtection="0"/>
    <xf numFmtId="0" fontId="16" fillId="0" borderId="9" applyNumberFormat="0" applyFill="0" applyAlignment="0" applyProtection="0"/>
    <xf numFmtId="0" fontId="47" fillId="0" borderId="23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</cellStyleXfs>
  <cellXfs count="193">
    <xf numFmtId="0" fontId="0" fillId="0" borderId="0" xfId="0"/>
    <xf numFmtId="37" fontId="19" fillId="0" borderId="0" xfId="0" applyNumberFormat="1" applyFont="1"/>
    <xf numFmtId="0" fontId="19" fillId="0" borderId="0" xfId="0" applyFont="1"/>
    <xf numFmtId="0" fontId="19" fillId="0" borderId="0" xfId="0" applyNumberFormat="1" applyFont="1" applyAlignment="1"/>
    <xf numFmtId="0" fontId="19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0" xfId="0" quotePrefix="1" applyNumberFormat="1" applyFont="1" applyAlignment="1"/>
    <xf numFmtId="164" fontId="19" fillId="0" borderId="0" xfId="0" applyNumberFormat="1" applyFont="1" applyAlignment="1"/>
    <xf numFmtId="37" fontId="19" fillId="0" borderId="0" xfId="0" applyNumberFormat="1" applyFont="1" applyAlignment="1"/>
    <xf numFmtId="37" fontId="19" fillId="0" borderId="10" xfId="0" applyNumberFormat="1" applyFont="1" applyBorder="1" applyAlignment="1"/>
    <xf numFmtId="165" fontId="19" fillId="0" borderId="0" xfId="0" applyNumberFormat="1" applyFont="1"/>
    <xf numFmtId="43" fontId="19" fillId="0" borderId="0" xfId="1" applyFont="1" applyAlignment="1"/>
    <xf numFmtId="5" fontId="19" fillId="0" borderId="0" xfId="0" applyNumberFormat="1" applyFont="1" applyAlignment="1"/>
    <xf numFmtId="7" fontId="19" fillId="0" borderId="0" xfId="0" applyNumberFormat="1" applyFont="1"/>
    <xf numFmtId="5" fontId="19" fillId="0" borderId="11" xfId="0" applyNumberFormat="1" applyFont="1" applyBorder="1"/>
    <xf numFmtId="3" fontId="19" fillId="0" borderId="0" xfId="0" applyNumberFormat="1" applyFont="1" applyAlignment="1"/>
    <xf numFmtId="0" fontId="19" fillId="0" borderId="0" xfId="0" applyFont="1" applyBorder="1"/>
    <xf numFmtId="42" fontId="19" fillId="0" borderId="0" xfId="0" applyNumberFormat="1" applyFont="1" applyAlignment="1"/>
    <xf numFmtId="0" fontId="19" fillId="0" borderId="10" xfId="0" applyNumberFormat="1" applyFont="1" applyBorder="1"/>
    <xf numFmtId="3" fontId="19" fillId="0" borderId="0" xfId="0" applyNumberFormat="1" applyFont="1" applyFill="1" applyAlignment="1"/>
    <xf numFmtId="10" fontId="19" fillId="0" borderId="0" xfId="0" applyNumberFormat="1" applyFont="1" applyAlignment="1"/>
    <xf numFmtId="0" fontId="19" fillId="0" borderId="11" xfId="0" applyNumberFormat="1" applyFont="1" applyBorder="1"/>
    <xf numFmtId="0" fontId="19" fillId="0" borderId="0" xfId="0" applyNumberFormat="1" applyFont="1" applyFill="1" applyAlignment="1"/>
    <xf numFmtId="0" fontId="19" fillId="0" borderId="0" xfId="0" applyNumberFormat="1" applyFont="1" applyBorder="1"/>
    <xf numFmtId="0" fontId="19" fillId="0" borderId="0" xfId="0" applyNumberFormat="1" applyFont="1" applyBorder="1" applyAlignment="1"/>
    <xf numFmtId="3" fontId="19" fillId="0" borderId="0" xfId="0" applyNumberFormat="1" applyFont="1" applyBorder="1" applyAlignment="1"/>
    <xf numFmtId="37" fontId="19" fillId="0" borderId="12" xfId="0" applyNumberFormat="1" applyFont="1" applyFill="1" applyBorder="1" applyAlignment="1">
      <alignment horizontal="center"/>
    </xf>
    <xf numFmtId="37" fontId="19" fillId="0" borderId="0" xfId="0" applyNumberFormat="1" applyFont="1" applyFill="1"/>
    <xf numFmtId="166" fontId="19" fillId="0" borderId="0" xfId="0" applyNumberFormat="1" applyFont="1" applyFill="1"/>
    <xf numFmtId="166" fontId="19" fillId="0" borderId="13" xfId="0" applyNumberFormat="1" applyFont="1" applyFill="1" applyBorder="1"/>
    <xf numFmtId="37" fontId="19" fillId="0" borderId="14" xfId="0" applyNumberFormat="1" applyFont="1" applyFill="1" applyBorder="1"/>
    <xf numFmtId="37" fontId="19" fillId="0" borderId="13" xfId="0" applyNumberFormat="1" applyFont="1" applyFill="1" applyBorder="1"/>
    <xf numFmtId="174" fontId="49" fillId="0" borderId="0" xfId="353" applyNumberFormat="1" applyFont="1" applyAlignment="1">
      <alignment horizontal="centerContinuous"/>
    </xf>
    <xf numFmtId="37" fontId="50" fillId="0" borderId="0" xfId="353" applyNumberFormat="1" applyFont="1" applyAlignment="1">
      <alignment horizontal="centerContinuous"/>
    </xf>
    <xf numFmtId="174" fontId="50" fillId="0" borderId="0" xfId="353" applyNumberFormat="1" applyFont="1" applyAlignment="1">
      <alignment horizontal="centerContinuous"/>
    </xf>
    <xf numFmtId="174" fontId="50" fillId="0" borderId="0" xfId="353" applyNumberFormat="1" applyFont="1" applyFill="1" applyAlignment="1">
      <alignment horizontal="centerContinuous"/>
    </xf>
    <xf numFmtId="10" fontId="50" fillId="0" borderId="0" xfId="353" applyNumberFormat="1" applyFont="1" applyFill="1" applyBorder="1" applyAlignment="1">
      <alignment horizontal="centerContinuous"/>
    </xf>
    <xf numFmtId="0" fontId="50" fillId="0" borderId="0" xfId="353" applyFont="1"/>
    <xf numFmtId="174" fontId="49" fillId="0" borderId="0" xfId="353" applyNumberFormat="1" applyFont="1" applyFill="1" applyAlignment="1">
      <alignment horizontal="right"/>
    </xf>
    <xf numFmtId="174" fontId="50" fillId="0" borderId="0" xfId="353" applyNumberFormat="1" applyFont="1" applyAlignment="1" applyProtection="1">
      <alignment horizontal="centerContinuous"/>
      <protection locked="0"/>
    </xf>
    <xf numFmtId="174" fontId="50" fillId="0" borderId="0" xfId="353" applyNumberFormat="1" applyFont="1" applyProtection="1">
      <protection locked="0"/>
    </xf>
    <xf numFmtId="37" fontId="50" fillId="0" borderId="0" xfId="353" applyNumberFormat="1" applyFont="1"/>
    <xf numFmtId="174" fontId="50" fillId="0" borderId="0" xfId="353" applyNumberFormat="1" applyFont="1"/>
    <xf numFmtId="174" fontId="50" fillId="0" borderId="0" xfId="353" applyNumberFormat="1" applyFont="1" applyFill="1"/>
    <xf numFmtId="10" fontId="50" fillId="0" borderId="0" xfId="353" applyNumberFormat="1" applyFont="1" applyFill="1" applyBorder="1"/>
    <xf numFmtId="174" fontId="50" fillId="0" borderId="0" xfId="353" applyNumberFormat="1" applyFont="1" applyAlignment="1">
      <alignment horizontal="center"/>
    </xf>
    <xf numFmtId="37" fontId="50" fillId="0" borderId="0" xfId="353" applyNumberFormat="1" applyFont="1" applyAlignment="1">
      <alignment horizontal="center"/>
    </xf>
    <xf numFmtId="10" fontId="50" fillId="0" borderId="0" xfId="353" applyNumberFormat="1" applyFont="1" applyFill="1" applyAlignment="1">
      <alignment horizontal="center"/>
    </xf>
    <xf numFmtId="174" fontId="50" fillId="0" borderId="0" xfId="353" applyNumberFormat="1" applyFont="1" applyFill="1" applyAlignment="1">
      <alignment horizontal="center"/>
    </xf>
    <xf numFmtId="0" fontId="50" fillId="0" borderId="12" xfId="353" applyNumberFormat="1" applyFont="1" applyBorder="1" applyAlignment="1">
      <alignment horizontal="center"/>
    </xf>
    <xf numFmtId="37" fontId="50" fillId="0" borderId="12" xfId="353" applyNumberFormat="1" applyFont="1" applyBorder="1" applyAlignment="1">
      <alignment horizontal="center"/>
    </xf>
    <xf numFmtId="0" fontId="50" fillId="0" borderId="0" xfId="353" applyFont="1" applyAlignment="1">
      <alignment horizontal="center"/>
    </xf>
    <xf numFmtId="10" fontId="50" fillId="0" borderId="12" xfId="353" applyNumberFormat="1" applyFont="1" applyFill="1" applyBorder="1" applyAlignment="1">
      <alignment horizontal="center"/>
    </xf>
    <xf numFmtId="0" fontId="50" fillId="0" borderId="0" xfId="353" applyFont="1" applyFill="1" applyAlignment="1">
      <alignment horizontal="center"/>
    </xf>
    <xf numFmtId="174" fontId="51" fillId="0" borderId="0" xfId="353" applyNumberFormat="1" applyFont="1" applyBorder="1" applyAlignment="1" applyProtection="1">
      <alignment horizontal="left"/>
      <protection locked="0"/>
    </xf>
    <xf numFmtId="174" fontId="50" fillId="0" borderId="0" xfId="353" applyNumberFormat="1" applyFont="1" applyBorder="1" applyAlignment="1" applyProtection="1">
      <alignment horizontal="left"/>
      <protection locked="0"/>
    </xf>
    <xf numFmtId="174" fontId="50" fillId="0" borderId="0" xfId="353" applyNumberFormat="1" applyFont="1" applyAlignment="1" applyProtection="1">
      <alignment horizontal="left"/>
      <protection locked="0"/>
    </xf>
    <xf numFmtId="174" fontId="50" fillId="0" borderId="0" xfId="353" applyNumberFormat="1" applyFont="1" applyAlignment="1" applyProtection="1">
      <alignment horizontal="right"/>
      <protection locked="0"/>
    </xf>
    <xf numFmtId="41" fontId="50" fillId="0" borderId="0" xfId="353" applyNumberFormat="1" applyFont="1" applyFill="1" applyAlignment="1" applyProtection="1">
      <alignment horizontal="left"/>
      <protection locked="0"/>
    </xf>
    <xf numFmtId="174" fontId="50" fillId="0" borderId="0" xfId="353" applyNumberFormat="1" applyFont="1" applyFill="1" applyAlignment="1" applyProtection="1">
      <alignment horizontal="right"/>
      <protection locked="0"/>
    </xf>
    <xf numFmtId="37" fontId="50" fillId="0" borderId="0" xfId="353" applyNumberFormat="1" applyFont="1" applyFill="1"/>
    <xf numFmtId="174" fontId="18" fillId="0" borderId="0" xfId="0" applyNumberFormat="1" applyFont="1" applyFill="1"/>
    <xf numFmtId="174" fontId="50" fillId="0" borderId="0" xfId="353" applyNumberFormat="1" applyFont="1" applyFill="1" applyAlignment="1" applyProtection="1">
      <alignment horizontal="left"/>
      <protection locked="0"/>
    </xf>
    <xf numFmtId="37" fontId="50" fillId="0" borderId="0" xfId="353" applyNumberFormat="1" applyFont="1" applyFill="1" applyAlignment="1">
      <alignment horizontal="center"/>
    </xf>
    <xf numFmtId="174" fontId="50" fillId="0" borderId="0" xfId="353" applyNumberFormat="1" applyFont="1" applyFill="1" applyBorder="1" applyAlignment="1">
      <alignment horizontal="center"/>
    </xf>
    <xf numFmtId="10" fontId="50" fillId="0" borderId="0" xfId="353" applyNumberFormat="1" applyFont="1" applyFill="1" applyBorder="1" applyAlignment="1">
      <alignment horizontal="fill"/>
    </xf>
    <xf numFmtId="37" fontId="50" fillId="0" borderId="24" xfId="353" applyNumberFormat="1" applyFont="1" applyFill="1" applyBorder="1"/>
    <xf numFmtId="175" fontId="50" fillId="0" borderId="0" xfId="353" applyNumberFormat="1" applyFont="1" applyFill="1"/>
    <xf numFmtId="10" fontId="50" fillId="0" borderId="12" xfId="353" applyNumberFormat="1" applyFont="1" applyFill="1" applyBorder="1"/>
    <xf numFmtId="175" fontId="50" fillId="0" borderId="0" xfId="353" applyNumberFormat="1" applyFont="1" applyFill="1" applyBorder="1"/>
    <xf numFmtId="174" fontId="50" fillId="0" borderId="0" xfId="353" applyNumberFormat="1" applyFont="1" applyBorder="1"/>
    <xf numFmtId="174" fontId="50" fillId="0" borderId="0" xfId="353" applyNumberFormat="1" applyFont="1" applyFill="1" applyBorder="1"/>
    <xf numFmtId="37" fontId="50" fillId="0" borderId="12" xfId="353" applyNumberFormat="1" applyFont="1" applyFill="1" applyBorder="1"/>
    <xf numFmtId="176" fontId="50" fillId="0" borderId="0" xfId="353" applyNumberFormat="1" applyFont="1" applyFill="1" applyBorder="1"/>
    <xf numFmtId="10" fontId="50" fillId="0" borderId="0" xfId="352" applyNumberFormat="1" applyFont="1" applyFill="1" applyBorder="1"/>
    <xf numFmtId="37" fontId="50" fillId="0" borderId="0" xfId="353" applyNumberFormat="1" applyFont="1" applyFill="1" applyBorder="1"/>
    <xf numFmtId="176" fontId="50" fillId="0" borderId="0" xfId="353" applyNumberFormat="1" applyFont="1" applyFill="1"/>
    <xf numFmtId="0" fontId="51" fillId="0" borderId="0" xfId="353" applyFont="1" applyAlignment="1">
      <alignment horizontal="center"/>
    </xf>
    <xf numFmtId="0" fontId="51" fillId="0" borderId="0" xfId="353" applyFont="1" applyFill="1" applyAlignment="1">
      <alignment horizontal="center"/>
    </xf>
    <xf numFmtId="37" fontId="50" fillId="0" borderId="25" xfId="353" applyNumberFormat="1" applyFont="1" applyFill="1" applyBorder="1"/>
    <xf numFmtId="10" fontId="50" fillId="0" borderId="25" xfId="353" applyNumberFormat="1" applyFont="1" applyFill="1" applyBorder="1"/>
    <xf numFmtId="10" fontId="50" fillId="0" borderId="0" xfId="353" applyNumberFormat="1" applyFont="1" applyAlignment="1">
      <alignment horizontal="center"/>
    </xf>
    <xf numFmtId="10" fontId="51" fillId="0" borderId="0" xfId="353" applyNumberFormat="1" applyFont="1" applyAlignment="1">
      <alignment horizontal="center"/>
    </xf>
    <xf numFmtId="10" fontId="50" fillId="0" borderId="24" xfId="353" applyNumberFormat="1" applyFont="1" applyFill="1" applyBorder="1"/>
    <xf numFmtId="174" fontId="50" fillId="0" borderId="0" xfId="353" applyNumberFormat="1" applyFont="1" applyFill="1" applyProtection="1">
      <protection locked="0"/>
    </xf>
    <xf numFmtId="10" fontId="50" fillId="0" borderId="0" xfId="352" applyNumberFormat="1" applyFont="1" applyFill="1"/>
    <xf numFmtId="37" fontId="49" fillId="0" borderId="0" xfId="0" applyNumberFormat="1" applyFont="1"/>
    <xf numFmtId="174" fontId="49" fillId="0" borderId="0" xfId="353" applyNumberFormat="1" applyFont="1" applyFill="1" applyAlignment="1">
      <alignment horizontal="center"/>
    </xf>
    <xf numFmtId="174" fontId="49" fillId="0" borderId="0" xfId="353" applyNumberFormat="1" applyFont="1" applyProtection="1">
      <protection locked="0"/>
    </xf>
    <xf numFmtId="9" fontId="50" fillId="0" borderId="12" xfId="352" applyNumberFormat="1" applyFont="1" applyBorder="1" applyAlignment="1">
      <alignment horizontal="center"/>
    </xf>
    <xf numFmtId="37" fontId="50" fillId="0" borderId="0" xfId="353" applyNumberFormat="1" applyFont="1" applyBorder="1" applyAlignment="1">
      <alignment horizontal="center"/>
    </xf>
    <xf numFmtId="174" fontId="50" fillId="0" borderId="0" xfId="353" applyNumberFormat="1" applyFont="1" applyBorder="1" applyAlignment="1">
      <alignment horizontal="center"/>
    </xf>
    <xf numFmtId="9" fontId="50" fillId="0" borderId="0" xfId="352" applyNumberFormat="1" applyFont="1" applyBorder="1"/>
    <xf numFmtId="37" fontId="50" fillId="0" borderId="0" xfId="353" applyNumberFormat="1" applyFont="1" applyBorder="1"/>
    <xf numFmtId="10" fontId="50" fillId="0" borderId="0" xfId="352" applyNumberFormat="1" applyFont="1" applyBorder="1"/>
    <xf numFmtId="174" fontId="50" fillId="0" borderId="0" xfId="353" applyNumberFormat="1" applyFont="1" applyFill="1" applyBorder="1" applyProtection="1">
      <protection locked="0"/>
    </xf>
    <xf numFmtId="174" fontId="49" fillId="0" borderId="0" xfId="353" applyNumberFormat="1" applyFont="1" applyFill="1" applyBorder="1" applyProtection="1">
      <protection locked="0"/>
    </xf>
    <xf numFmtId="0" fontId="50" fillId="0" borderId="0" xfId="353" applyFont="1" applyFill="1" applyBorder="1"/>
    <xf numFmtId="174" fontId="50" fillId="0" borderId="0" xfId="353" applyNumberFormat="1" applyFont="1" applyFill="1" applyBorder="1" applyAlignment="1" applyProtection="1">
      <alignment horizontal="right"/>
      <protection locked="0"/>
    </xf>
    <xf numFmtId="177" fontId="50" fillId="0" borderId="0" xfId="352" applyNumberFormat="1" applyFont="1" applyFill="1" applyBorder="1"/>
    <xf numFmtId="174" fontId="50" fillId="0" borderId="0" xfId="353" applyNumberFormat="1" applyFont="1" applyFill="1" applyBorder="1" applyAlignment="1" applyProtection="1">
      <alignment horizontal="left"/>
      <protection locked="0"/>
    </xf>
    <xf numFmtId="174" fontId="50" fillId="0" borderId="0" xfId="354" applyNumberFormat="1" applyFont="1" applyFill="1" applyBorder="1" applyAlignment="1" applyProtection="1">
      <alignment horizontal="left"/>
      <protection locked="0"/>
    </xf>
    <xf numFmtId="178" fontId="50" fillId="0" borderId="0" xfId="1" applyNumberFormat="1" applyFont="1" applyFill="1" applyBorder="1"/>
    <xf numFmtId="174" fontId="50" fillId="0" borderId="0" xfId="353" applyNumberFormat="1" applyFont="1" applyBorder="1" applyAlignment="1" applyProtection="1">
      <alignment horizontal="right"/>
      <protection locked="0"/>
    </xf>
    <xf numFmtId="176" fontId="50" fillId="0" borderId="0" xfId="353" applyNumberFormat="1" applyFont="1" applyBorder="1"/>
    <xf numFmtId="0" fontId="50" fillId="0" borderId="0" xfId="353" applyFont="1" applyBorder="1"/>
    <xf numFmtId="174" fontId="50" fillId="0" borderId="0" xfId="353" applyNumberFormat="1" applyFont="1" applyBorder="1" applyProtection="1">
      <protection locked="0"/>
    </xf>
    <xf numFmtId="174" fontId="49" fillId="0" borderId="0" xfId="353" applyNumberFormat="1" applyFont="1" applyFill="1" applyBorder="1"/>
    <xf numFmtId="0" fontId="52" fillId="0" borderId="0" xfId="250" applyFont="1" applyAlignment="1">
      <alignment horizontal="left"/>
    </xf>
    <xf numFmtId="179" fontId="53" fillId="0" borderId="0" xfId="250" applyNumberFormat="1" applyFont="1" applyAlignment="1">
      <alignment horizontal="center"/>
    </xf>
    <xf numFmtId="0" fontId="53" fillId="0" borderId="0" xfId="250" applyFont="1"/>
    <xf numFmtId="1" fontId="52" fillId="0" borderId="0" xfId="250" applyNumberFormat="1" applyFont="1" applyFill="1" applyAlignment="1">
      <alignment horizontal="center"/>
    </xf>
    <xf numFmtId="43" fontId="53" fillId="0" borderId="0" xfId="1" applyFont="1" applyAlignment="1">
      <alignment horizontal="center"/>
    </xf>
    <xf numFmtId="0" fontId="52" fillId="0" borderId="0" xfId="250" applyFont="1" applyAlignment="1">
      <alignment horizontal="right"/>
    </xf>
    <xf numFmtId="1" fontId="53" fillId="0" borderId="0" xfId="250" applyNumberFormat="1" applyFont="1" applyFill="1" applyAlignment="1">
      <alignment horizontal="center"/>
    </xf>
    <xf numFmtId="0" fontId="53" fillId="0" borderId="0" xfId="250" applyFont="1" applyAlignment="1">
      <alignment horizontal="center"/>
    </xf>
    <xf numFmtId="172" fontId="54" fillId="0" borderId="0" xfId="250" applyNumberFormat="1" applyFont="1" applyAlignment="1">
      <alignment horizontal="center" wrapText="1"/>
    </xf>
    <xf numFmtId="179" fontId="55" fillId="0" borderId="0" xfId="250" applyNumberFormat="1" applyFont="1" applyAlignment="1">
      <alignment horizontal="center"/>
    </xf>
    <xf numFmtId="1" fontId="54" fillId="0" borderId="0" xfId="250" applyNumberFormat="1" applyFont="1" applyFill="1" applyAlignment="1">
      <alignment horizontal="center" wrapText="1"/>
    </xf>
    <xf numFmtId="43" fontId="54" fillId="0" borderId="0" xfId="1" applyFont="1" applyAlignment="1">
      <alignment horizontal="center" wrapText="1"/>
    </xf>
    <xf numFmtId="0" fontId="56" fillId="0" borderId="0" xfId="250" applyFont="1" applyAlignment="1">
      <alignment horizontal="center" wrapText="1"/>
    </xf>
    <xf numFmtId="172" fontId="55" fillId="0" borderId="0" xfId="250" applyNumberFormat="1" applyFont="1" applyAlignment="1">
      <alignment horizontal="center"/>
    </xf>
    <xf numFmtId="172" fontId="55" fillId="0" borderId="0" xfId="250" applyNumberFormat="1" applyFont="1"/>
    <xf numFmtId="1" fontId="55" fillId="0" borderId="0" xfId="250" applyNumberFormat="1" applyFont="1" applyFill="1" applyAlignment="1">
      <alignment horizontal="center"/>
    </xf>
    <xf numFmtId="43" fontId="55" fillId="0" borderId="0" xfId="1" applyFont="1" applyAlignment="1">
      <alignment horizontal="center"/>
    </xf>
    <xf numFmtId="172" fontId="54" fillId="0" borderId="0" xfId="250" applyNumberFormat="1" applyFont="1"/>
    <xf numFmtId="181" fontId="55" fillId="0" borderId="0" xfId="1" applyNumberFormat="1" applyFont="1" applyFill="1" applyAlignment="1">
      <alignment horizontal="center"/>
    </xf>
    <xf numFmtId="172" fontId="55" fillId="0" borderId="0" xfId="250" applyNumberFormat="1" applyFont="1" applyFill="1"/>
    <xf numFmtId="178" fontId="55" fillId="0" borderId="0" xfId="1" applyNumberFormat="1" applyFont="1"/>
    <xf numFmtId="178" fontId="55" fillId="0" borderId="0" xfId="1" applyNumberFormat="1" applyFont="1" applyAlignment="1">
      <alignment horizontal="center"/>
    </xf>
    <xf numFmtId="41" fontId="55" fillId="0" borderId="0" xfId="250" applyNumberFormat="1" applyFont="1"/>
    <xf numFmtId="0" fontId="55" fillId="0" borderId="0" xfId="250" applyNumberFormat="1" applyFont="1" applyFill="1" applyAlignment="1">
      <alignment horizontal="left"/>
    </xf>
    <xf numFmtId="1" fontId="55" fillId="0" borderId="0" xfId="1" applyNumberFormat="1" applyFont="1" applyFill="1" applyAlignment="1">
      <alignment horizontal="center"/>
    </xf>
    <xf numFmtId="41" fontId="55" fillId="0" borderId="0" xfId="1" applyNumberFormat="1" applyFont="1"/>
    <xf numFmtId="9" fontId="55" fillId="0" borderId="0" xfId="352" applyFont="1"/>
    <xf numFmtId="1" fontId="55" fillId="0" borderId="0" xfId="250" applyNumberFormat="1" applyFont="1" applyFill="1" applyAlignment="1">
      <alignment horizontal="left"/>
    </xf>
    <xf numFmtId="43" fontId="55" fillId="0" borderId="0" xfId="1" applyFont="1"/>
    <xf numFmtId="181" fontId="54" fillId="0" borderId="0" xfId="1" applyNumberFormat="1" applyFont="1" applyFill="1" applyAlignment="1">
      <alignment horizontal="center"/>
    </xf>
    <xf numFmtId="43" fontId="54" fillId="0" borderId="0" xfId="1" quotePrefix="1" applyFont="1" applyFill="1"/>
    <xf numFmtId="43" fontId="54" fillId="0" borderId="0" xfId="1" applyFont="1"/>
    <xf numFmtId="43" fontId="54" fillId="0" borderId="0" xfId="1" applyFont="1" applyAlignment="1">
      <alignment horizontal="center"/>
    </xf>
    <xf numFmtId="1" fontId="54" fillId="0" borderId="0" xfId="1" applyNumberFormat="1" applyFont="1" applyFill="1" applyAlignment="1">
      <alignment horizontal="center"/>
    </xf>
    <xf numFmtId="43" fontId="56" fillId="0" borderId="0" xfId="1" applyFont="1"/>
    <xf numFmtId="10" fontId="55" fillId="0" borderId="0" xfId="352" applyNumberFormat="1" applyFont="1"/>
    <xf numFmtId="179" fontId="54" fillId="0" borderId="0" xfId="250" applyNumberFormat="1" applyFont="1" applyAlignment="1">
      <alignment horizontal="center"/>
    </xf>
    <xf numFmtId="1" fontId="56" fillId="0" borderId="0" xfId="250" applyNumberFormat="1" applyFont="1" applyFill="1" applyAlignment="1">
      <alignment horizontal="center"/>
    </xf>
    <xf numFmtId="178" fontId="57" fillId="0" borderId="0" xfId="1" applyNumberFormat="1" applyFont="1"/>
    <xf numFmtId="178" fontId="58" fillId="0" borderId="0" xfId="1" applyNumberFormat="1" applyFont="1"/>
    <xf numFmtId="172" fontId="54" fillId="0" borderId="0" xfId="250" applyNumberFormat="1" applyFont="1" applyFill="1"/>
    <xf numFmtId="172" fontId="55" fillId="0" borderId="0" xfId="250" quotePrefix="1" applyNumberFormat="1" applyFont="1" applyFill="1"/>
    <xf numFmtId="37" fontId="55" fillId="0" borderId="0" xfId="1" applyNumberFormat="1" applyFont="1" applyFill="1" applyBorder="1" applyProtection="1">
      <protection locked="0"/>
    </xf>
    <xf numFmtId="0" fontId="55" fillId="0" borderId="0" xfId="250" quotePrefix="1" applyNumberFormat="1" applyFont="1" applyFill="1" applyAlignment="1">
      <alignment horizontal="left"/>
    </xf>
    <xf numFmtId="178" fontId="59" fillId="0" borderId="0" xfId="1" applyNumberFormat="1" applyFont="1"/>
    <xf numFmtId="172" fontId="53" fillId="0" borderId="0" xfId="250" applyNumberFormat="1" applyFont="1"/>
    <xf numFmtId="178" fontId="59" fillId="0" borderId="0" xfId="1" applyNumberFormat="1" applyFont="1" applyFill="1"/>
    <xf numFmtId="178" fontId="54" fillId="0" borderId="0" xfId="1" applyNumberFormat="1" applyFont="1" applyAlignment="1">
      <alignment horizontal="center"/>
    </xf>
    <xf numFmtId="43" fontId="55" fillId="0" borderId="0" xfId="250" applyNumberFormat="1" applyFont="1"/>
    <xf numFmtId="0" fontId="55" fillId="0" borderId="0" xfId="250" applyNumberFormat="1" applyFont="1"/>
    <xf numFmtId="172" fontId="60" fillId="0" borderId="0" xfId="250" applyNumberFormat="1" applyFont="1" applyFill="1"/>
    <xf numFmtId="172" fontId="55" fillId="0" borderId="0" xfId="1" applyNumberFormat="1" applyFont="1" applyFill="1"/>
    <xf numFmtId="1" fontId="55" fillId="0" borderId="0" xfId="1" applyNumberFormat="1" applyFont="1" applyFill="1" applyAlignment="1">
      <alignment horizontal="left"/>
    </xf>
    <xf numFmtId="178" fontId="55" fillId="0" borderId="0" xfId="1" applyNumberFormat="1" applyFont="1" applyFill="1"/>
    <xf numFmtId="172" fontId="55" fillId="0" borderId="0" xfId="1" applyNumberFormat="1" applyFont="1" applyFill="1" applyAlignment="1">
      <alignment horizontal="left"/>
    </xf>
    <xf numFmtId="178" fontId="54" fillId="0" borderId="0" xfId="1" applyNumberFormat="1" applyFont="1"/>
    <xf numFmtId="43" fontId="55" fillId="0" borderId="0" xfId="1" applyNumberFormat="1" applyFont="1" applyFill="1"/>
    <xf numFmtId="178" fontId="55" fillId="0" borderId="0" xfId="250" applyNumberFormat="1" applyFont="1"/>
    <xf numFmtId="178" fontId="55" fillId="0" borderId="0" xfId="250" applyNumberFormat="1" applyFont="1" applyFill="1"/>
    <xf numFmtId="172" fontId="55" fillId="0" borderId="0" xfId="250" applyNumberFormat="1" applyFont="1" applyAlignment="1">
      <alignment horizontal="right"/>
    </xf>
    <xf numFmtId="1" fontId="55" fillId="0" borderId="0" xfId="250" applyNumberFormat="1" applyFont="1"/>
    <xf numFmtId="182" fontId="53" fillId="0" borderId="0" xfId="352" applyNumberFormat="1" applyFont="1"/>
    <xf numFmtId="0" fontId="53" fillId="0" borderId="0" xfId="250" applyNumberFormat="1" applyFont="1" applyAlignment="1">
      <alignment horizontal="center"/>
    </xf>
    <xf numFmtId="183" fontId="49" fillId="0" borderId="0" xfId="0" applyNumberFormat="1" applyFont="1"/>
    <xf numFmtId="183" fontId="50" fillId="0" borderId="0" xfId="0" applyNumberFormat="1" applyFont="1"/>
    <xf numFmtId="183" fontId="49" fillId="0" borderId="0" xfId="0" applyNumberFormat="1" applyFont="1" applyAlignment="1">
      <alignment horizontal="right"/>
    </xf>
    <xf numFmtId="37" fontId="49" fillId="0" borderId="0" xfId="355" applyNumberFormat="1" applyFont="1" applyAlignment="1">
      <alignment horizontal="right"/>
    </xf>
    <xf numFmtId="0" fontId="50" fillId="0" borderId="0" xfId="0" applyFont="1" applyBorder="1"/>
    <xf numFmtId="37" fontId="50" fillId="0" borderId="0" xfId="0" applyNumberFormat="1" applyFont="1" applyBorder="1"/>
    <xf numFmtId="183" fontId="50" fillId="0" borderId="0" xfId="0" applyNumberFormat="1" applyFont="1" applyAlignment="1">
      <alignment horizontal="right"/>
    </xf>
    <xf numFmtId="183" fontId="50" fillId="0" borderId="12" xfId="0" applyNumberFormat="1" applyFont="1" applyBorder="1" applyAlignment="1">
      <alignment horizontal="center"/>
    </xf>
    <xf numFmtId="42" fontId="50" fillId="0" borderId="24" xfId="0" applyNumberFormat="1" applyFont="1" applyBorder="1"/>
    <xf numFmtId="42" fontId="50" fillId="0" borderId="0" xfId="0" applyNumberFormat="1" applyFont="1" applyBorder="1"/>
    <xf numFmtId="184" fontId="50" fillId="0" borderId="0" xfId="351" applyNumberFormat="1" applyFont="1" applyFill="1" applyBorder="1"/>
    <xf numFmtId="184" fontId="50" fillId="0" borderId="0" xfId="351" applyNumberFormat="1" applyFont="1" applyBorder="1"/>
    <xf numFmtId="42" fontId="50" fillId="0" borderId="25" xfId="0" applyNumberFormat="1" applyFont="1" applyBorder="1"/>
    <xf numFmtId="10" fontId="50" fillId="0" borderId="24" xfId="0" applyNumberFormat="1" applyFont="1" applyBorder="1"/>
    <xf numFmtId="10" fontId="50" fillId="0" borderId="12" xfId="0" applyNumberFormat="1" applyFont="1" applyBorder="1"/>
    <xf numFmtId="44" fontId="50" fillId="0" borderId="0" xfId="0" applyNumberFormat="1" applyFont="1" applyBorder="1"/>
    <xf numFmtId="0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52" fillId="0" borderId="0" xfId="250" applyFont="1" applyBorder="1" applyAlignment="1">
      <alignment horizontal="left"/>
    </xf>
    <xf numFmtId="0" fontId="53" fillId="0" borderId="0" xfId="250" applyFont="1" applyBorder="1" applyAlignment="1">
      <alignment horizontal="left"/>
    </xf>
    <xf numFmtId="180" fontId="53" fillId="0" borderId="0" xfId="250" applyNumberFormat="1" applyFont="1" applyFill="1" applyAlignment="1">
      <alignment horizontal="left"/>
    </xf>
  </cellXfs>
  <cellStyles count="356">
    <cellStyle name="########" xfId="2"/>
    <cellStyle name="######## 2" xfId="3"/>
    <cellStyle name="20% - Accent1 2" xfId="4"/>
    <cellStyle name="20% - Accent1 2 2" xfId="5"/>
    <cellStyle name="20% - Accent1 3" xfId="6"/>
    <cellStyle name="20% - Accent1 3 2" xfId="7"/>
    <cellStyle name="20% - Accent1 4" xfId="8"/>
    <cellStyle name="20% - Accent2 2" xfId="9"/>
    <cellStyle name="20% - Accent2 2 2" xfId="10"/>
    <cellStyle name="20% - Accent2 3" xfId="11"/>
    <cellStyle name="20% - Accent2 3 2" xfId="12"/>
    <cellStyle name="20% - Accent2 4" xfId="13"/>
    <cellStyle name="20% - Accent3 2" xfId="14"/>
    <cellStyle name="20% - Accent3 2 2" xfId="15"/>
    <cellStyle name="20% - Accent3 3" xfId="16"/>
    <cellStyle name="20% - Accent3 3 2" xfId="17"/>
    <cellStyle name="20% - Accent3 4" xfId="18"/>
    <cellStyle name="20% - Accent4 2" xfId="19"/>
    <cellStyle name="20% - Accent4 2 2" xfId="20"/>
    <cellStyle name="20% - Accent4 3" xfId="21"/>
    <cellStyle name="20% - Accent4 3 2" xfId="22"/>
    <cellStyle name="20% - Accent4 4" xfId="23"/>
    <cellStyle name="20% - Accent5 2" xfId="24"/>
    <cellStyle name="20% - Accent5 2 2" xfId="25"/>
    <cellStyle name="20% - Accent5 3" xfId="26"/>
    <cellStyle name="20% - Accent5 3 2" xfId="27"/>
    <cellStyle name="20% - Accent5 4" xfId="28"/>
    <cellStyle name="20% - Accent6 2" xfId="29"/>
    <cellStyle name="20% - Accent6 2 2" xfId="30"/>
    <cellStyle name="20% - Accent6 3" xfId="31"/>
    <cellStyle name="20% - Accent6 3 2" xfId="32"/>
    <cellStyle name="20% - Accent6 4" xfId="33"/>
    <cellStyle name="40% - Accent1 2" xfId="34"/>
    <cellStyle name="40% - Accent1 2 2" xfId="35"/>
    <cellStyle name="40% - Accent1 3" xfId="36"/>
    <cellStyle name="40% - Accent1 3 2" xfId="37"/>
    <cellStyle name="40% - Accent1 4" xfId="38"/>
    <cellStyle name="40% - Accent2 2" xfId="39"/>
    <cellStyle name="40% - Accent2 2 2" xfId="40"/>
    <cellStyle name="40% - Accent2 3" xfId="41"/>
    <cellStyle name="40% - Accent2 3 2" xfId="42"/>
    <cellStyle name="40% - Accent2 4" xfId="43"/>
    <cellStyle name="40% - Accent3 2" xfId="44"/>
    <cellStyle name="40% - Accent3 2 2" xfId="45"/>
    <cellStyle name="40% - Accent3 3" xfId="46"/>
    <cellStyle name="40% - Accent3 3 2" xfId="47"/>
    <cellStyle name="40% - Accent3 4" xfId="48"/>
    <cellStyle name="40% - Accent4 2" xfId="49"/>
    <cellStyle name="40% - Accent4 2 2" xfId="50"/>
    <cellStyle name="40% - Accent4 3" xfId="51"/>
    <cellStyle name="40% - Accent4 3 2" xfId="52"/>
    <cellStyle name="40% - Accent4 4" xfId="53"/>
    <cellStyle name="40% - Accent5 2" xfId="54"/>
    <cellStyle name="40% - Accent5 2 2" xfId="55"/>
    <cellStyle name="40% - Accent5 3" xfId="56"/>
    <cellStyle name="40% - Accent5 3 2" xfId="57"/>
    <cellStyle name="40% - Accent5 4" xfId="58"/>
    <cellStyle name="40% - Accent6 2" xfId="59"/>
    <cellStyle name="40% - Accent6 2 2" xfId="60"/>
    <cellStyle name="40% - Accent6 3" xfId="61"/>
    <cellStyle name="40% - Accent6 3 2" xfId="62"/>
    <cellStyle name="40% - Accent6 4" xfId="63"/>
    <cellStyle name="60% - Accent1 2" xfId="64"/>
    <cellStyle name="60% - Accent1 2 2" xfId="65"/>
    <cellStyle name="60% - Accent1 3" xfId="66"/>
    <cellStyle name="60% - Accent1 3 2" xfId="67"/>
    <cellStyle name="60% - Accent1 4" xfId="68"/>
    <cellStyle name="60% - Accent2 2" xfId="69"/>
    <cellStyle name="60% - Accent2 2 2" xfId="70"/>
    <cellStyle name="60% - Accent2 3" xfId="71"/>
    <cellStyle name="60% - Accent2 3 2" xfId="72"/>
    <cellStyle name="60% - Accent2 4" xfId="73"/>
    <cellStyle name="60% - Accent3 2" xfId="74"/>
    <cellStyle name="60% - Accent3 2 2" xfId="75"/>
    <cellStyle name="60% - Accent3 3" xfId="76"/>
    <cellStyle name="60% - Accent3 3 2" xfId="77"/>
    <cellStyle name="60% - Accent3 4" xfId="78"/>
    <cellStyle name="60% - Accent4 2" xfId="79"/>
    <cellStyle name="60% - Accent4 2 2" xfId="80"/>
    <cellStyle name="60% - Accent4 3" xfId="81"/>
    <cellStyle name="60% - Accent4 3 2" xfId="82"/>
    <cellStyle name="60% - Accent4 4" xfId="83"/>
    <cellStyle name="60% - Accent5 2" xfId="84"/>
    <cellStyle name="60% - Accent5 2 2" xfId="85"/>
    <cellStyle name="60% - Accent5 3" xfId="86"/>
    <cellStyle name="60% - Accent5 3 2" xfId="87"/>
    <cellStyle name="60% - Accent5 4" xfId="88"/>
    <cellStyle name="60% - Accent6 2" xfId="89"/>
    <cellStyle name="60% - Accent6 2 2" xfId="90"/>
    <cellStyle name="60% - Accent6 3" xfId="91"/>
    <cellStyle name="60% - Accent6 3 2" xfId="92"/>
    <cellStyle name="60% - Accent6 4" xfId="93"/>
    <cellStyle name="Accent1 2" xfId="94"/>
    <cellStyle name="Accent1 2 2" xfId="95"/>
    <cellStyle name="Accent1 3" xfId="96"/>
    <cellStyle name="Accent1 3 2" xfId="97"/>
    <cellStyle name="Accent1 4" xfId="98"/>
    <cellStyle name="Accent2 2" xfId="99"/>
    <cellStyle name="Accent2 2 2" xfId="100"/>
    <cellStyle name="Accent2 3" xfId="101"/>
    <cellStyle name="Accent2 3 2" xfId="102"/>
    <cellStyle name="Accent2 4" xfId="103"/>
    <cellStyle name="Accent3 2" xfId="104"/>
    <cellStyle name="Accent3 2 2" xfId="105"/>
    <cellStyle name="Accent3 3" xfId="106"/>
    <cellStyle name="Accent3 3 2" xfId="107"/>
    <cellStyle name="Accent3 4" xfId="108"/>
    <cellStyle name="Accent4 2" xfId="109"/>
    <cellStyle name="Accent4 2 2" xfId="110"/>
    <cellStyle name="Accent4 3" xfId="111"/>
    <cellStyle name="Accent4 3 2" xfId="112"/>
    <cellStyle name="Accent4 4" xfId="113"/>
    <cellStyle name="Accent5 2" xfId="114"/>
    <cellStyle name="Accent5 2 2" xfId="115"/>
    <cellStyle name="Accent5 3" xfId="116"/>
    <cellStyle name="Accent5 3 2" xfId="117"/>
    <cellStyle name="Accent5 4" xfId="118"/>
    <cellStyle name="Accent6 2" xfId="119"/>
    <cellStyle name="Accent6 2 2" xfId="120"/>
    <cellStyle name="Accent6 3" xfId="121"/>
    <cellStyle name="Accent6 3 2" xfId="122"/>
    <cellStyle name="Accent6 4" xfId="123"/>
    <cellStyle name="Bad 2" xfId="124"/>
    <cellStyle name="Bad 2 2" xfId="125"/>
    <cellStyle name="Bad 3" xfId="126"/>
    <cellStyle name="Bad 3 2" xfId="127"/>
    <cellStyle name="Bad 4" xfId="128"/>
    <cellStyle name="Calculation 2" xfId="129"/>
    <cellStyle name="Calculation 2 2" xfId="130"/>
    <cellStyle name="Calculation 3" xfId="131"/>
    <cellStyle name="Calculation 3 2" xfId="132"/>
    <cellStyle name="Calculation 4" xfId="133"/>
    <cellStyle name="Check Cell 2" xfId="134"/>
    <cellStyle name="Check Cell 2 2" xfId="135"/>
    <cellStyle name="Check Cell 3" xfId="136"/>
    <cellStyle name="Check Cell 3 2" xfId="137"/>
    <cellStyle name="Check Cell 4" xfId="138"/>
    <cellStyle name="Co #" xfId="139"/>
    <cellStyle name="Comma" xfId="1" builtinId="3"/>
    <cellStyle name="Comma 10" xfId="140"/>
    <cellStyle name="Comma 11" xfId="141"/>
    <cellStyle name="Comma 12" xfId="142"/>
    <cellStyle name="Comma 13" xfId="143"/>
    <cellStyle name="Comma 13 2" xfId="144"/>
    <cellStyle name="Comma 13 3 2" xfId="145"/>
    <cellStyle name="Comma 14" xfId="146"/>
    <cellStyle name="Comma 15" xfId="147"/>
    <cellStyle name="Comma 16" xfId="148"/>
    <cellStyle name="Comma 17" xfId="149"/>
    <cellStyle name="Comma 2" xfId="150"/>
    <cellStyle name="Comma 2 2" xfId="151"/>
    <cellStyle name="Comma 2 2 2" xfId="152"/>
    <cellStyle name="Comma 2 3" xfId="153"/>
    <cellStyle name="Comma 2 5" xfId="154"/>
    <cellStyle name="Comma 3" xfId="155"/>
    <cellStyle name="Comma 3 2" xfId="156"/>
    <cellStyle name="Comma 34" xfId="157"/>
    <cellStyle name="Comma 4" xfId="158"/>
    <cellStyle name="Comma 4 2" xfId="159"/>
    <cellStyle name="Comma 4 3" xfId="160"/>
    <cellStyle name="Comma 4 4" xfId="161"/>
    <cellStyle name="Comma 5" xfId="162"/>
    <cellStyle name="Comma 6" xfId="163"/>
    <cellStyle name="Comma 7" xfId="164"/>
    <cellStyle name="Comma 8" xfId="165"/>
    <cellStyle name="Comma 8 2" xfId="166"/>
    <cellStyle name="Comma 8 2 2" xfId="167"/>
    <cellStyle name="Comma 8 2 3" xfId="168"/>
    <cellStyle name="Comma 9" xfId="169"/>
    <cellStyle name="Currency" xfId="351" builtinId="4"/>
    <cellStyle name="Currency 2" xfId="170"/>
    <cellStyle name="Currency 2 2" xfId="171"/>
    <cellStyle name="Currency 2 3" xfId="172"/>
    <cellStyle name="Currency 3" xfId="173"/>
    <cellStyle name="Currency 3 2" xfId="174"/>
    <cellStyle name="Currency 3 3" xfId="175"/>
    <cellStyle name="Currency 4" xfId="176"/>
    <cellStyle name="Currency 5" xfId="177"/>
    <cellStyle name="Currency 5 2" xfId="178"/>
    <cellStyle name="Currency 6" xfId="179"/>
    <cellStyle name="Date" xfId="180"/>
    <cellStyle name="Date-Regulatory" xfId="181"/>
    <cellStyle name="Euro" xfId="182"/>
    <cellStyle name="Explanatory Text 2" xfId="183"/>
    <cellStyle name="Explanatory Text 2 2" xfId="184"/>
    <cellStyle name="Explanatory Text 3" xfId="185"/>
    <cellStyle name="Explanatory Text 3 2" xfId="186"/>
    <cellStyle name="Explanatory Text 4" xfId="187"/>
    <cellStyle name="Footnote" xfId="188"/>
    <cellStyle name="Good 2" xfId="189"/>
    <cellStyle name="Good 2 2" xfId="190"/>
    <cellStyle name="Good 3" xfId="191"/>
    <cellStyle name="Good 3 2" xfId="192"/>
    <cellStyle name="Good 4" xfId="193"/>
    <cellStyle name="Heading 1 2" xfId="194"/>
    <cellStyle name="Heading 1 2 2" xfId="195"/>
    <cellStyle name="Heading 1 3" xfId="196"/>
    <cellStyle name="Heading 1 3 2" xfId="197"/>
    <cellStyle name="Heading 1 4" xfId="198"/>
    <cellStyle name="Heading 2 2" xfId="199"/>
    <cellStyle name="Heading 2 2 2" xfId="200"/>
    <cellStyle name="Heading 2 3" xfId="201"/>
    <cellStyle name="Heading 2 3 2" xfId="202"/>
    <cellStyle name="Heading 2 4" xfId="203"/>
    <cellStyle name="Heading 3 2" xfId="204"/>
    <cellStyle name="Heading 3 2 2" xfId="205"/>
    <cellStyle name="Heading 3 3" xfId="206"/>
    <cellStyle name="Heading 3 3 2" xfId="207"/>
    <cellStyle name="Heading 3 4" xfId="208"/>
    <cellStyle name="Heading 4 2" xfId="209"/>
    <cellStyle name="Heading 4 2 2" xfId="210"/>
    <cellStyle name="Heading 4 3" xfId="211"/>
    <cellStyle name="Heading 4 3 2" xfId="212"/>
    <cellStyle name="Heading 4 4" xfId="213"/>
    <cellStyle name="Input 2" xfId="214"/>
    <cellStyle name="Input 2 2" xfId="215"/>
    <cellStyle name="Input 3" xfId="216"/>
    <cellStyle name="Input 3 2" xfId="217"/>
    <cellStyle name="Input 4" xfId="218"/>
    <cellStyle name="Line Number" xfId="219"/>
    <cellStyle name="Linked Cell 2" xfId="220"/>
    <cellStyle name="Linked Cell 2 2" xfId="221"/>
    <cellStyle name="Linked Cell 3" xfId="222"/>
    <cellStyle name="Linked Cell 3 2" xfId="223"/>
    <cellStyle name="Linked Cell 4" xfId="224"/>
    <cellStyle name="Neutral 2" xfId="225"/>
    <cellStyle name="Neutral 2 2" xfId="226"/>
    <cellStyle name="Neutral 3" xfId="227"/>
    <cellStyle name="Neutral 3 2" xfId="228"/>
    <cellStyle name="Neutral 4" xfId="229"/>
    <cellStyle name="Normal" xfId="0" builtinId="0"/>
    <cellStyle name="Normal 10" xfId="230"/>
    <cellStyle name="Normal 10 2" xfId="231"/>
    <cellStyle name="Normal 11" xfId="232"/>
    <cellStyle name="Normal 11 2" xfId="233"/>
    <cellStyle name="Normal 12" xfId="234"/>
    <cellStyle name="Normal 12 2" xfId="235"/>
    <cellStyle name="Normal 13" xfId="236"/>
    <cellStyle name="Normal 13 2" xfId="237"/>
    <cellStyle name="Normal 14" xfId="238"/>
    <cellStyle name="Normal 14 2" xfId="239"/>
    <cellStyle name="Normal 15" xfId="240"/>
    <cellStyle name="Normal 15 2" xfId="241"/>
    <cellStyle name="Normal 16" xfId="242"/>
    <cellStyle name="Normal 16 2" xfId="243"/>
    <cellStyle name="Normal 17" xfId="244"/>
    <cellStyle name="Normal 17 2" xfId="245"/>
    <cellStyle name="Normal 18" xfId="246"/>
    <cellStyle name="Normal 18 2" xfId="247"/>
    <cellStyle name="Normal 19" xfId="248"/>
    <cellStyle name="Normal 19 2" xfId="249"/>
    <cellStyle name="Normal 2" xfId="250"/>
    <cellStyle name="Normal 2 2" xfId="251"/>
    <cellStyle name="Normal 2 2 2" xfId="252"/>
    <cellStyle name="Normal 2 2 2 2" xfId="253"/>
    <cellStyle name="Normal 2 2 2 3" xfId="254"/>
    <cellStyle name="Normal 2 3" xfId="255"/>
    <cellStyle name="Normal 2 4" xfId="256"/>
    <cellStyle name="Normal 2 4 2" xfId="257"/>
    <cellStyle name="Normal 2_Adjustment to Insurance Expense WSC KY 2008" xfId="258"/>
    <cellStyle name="Normal 20" xfId="259"/>
    <cellStyle name="Normal 20 2" xfId="260"/>
    <cellStyle name="Normal 20 2 2" xfId="261"/>
    <cellStyle name="Normal 20 2 3" xfId="262"/>
    <cellStyle name="Normal 21" xfId="263"/>
    <cellStyle name="Normal 21 2" xfId="264"/>
    <cellStyle name="Normal 22" xfId="265"/>
    <cellStyle name="Normal 23" xfId="266"/>
    <cellStyle name="Normal 24" xfId="267"/>
    <cellStyle name="Normal 24 2" xfId="268"/>
    <cellStyle name="Normal 25" xfId="269"/>
    <cellStyle name="Normal 26" xfId="270"/>
    <cellStyle name="Normal 27" xfId="271"/>
    <cellStyle name="Normal 27 2" xfId="272"/>
    <cellStyle name="Normal 27 2 3" xfId="273"/>
    <cellStyle name="Normal 27 3" xfId="274"/>
    <cellStyle name="Normal 28" xfId="275"/>
    <cellStyle name="Normal 29" xfId="276"/>
    <cellStyle name="Normal 3" xfId="277"/>
    <cellStyle name="Normal 3 2" xfId="278"/>
    <cellStyle name="Normal 3 3" xfId="279"/>
    <cellStyle name="Normal 3 3 2" xfId="280"/>
    <cellStyle name="Normal 30" xfId="281"/>
    <cellStyle name="Normal 31" xfId="282"/>
    <cellStyle name="Normal 32" xfId="283"/>
    <cellStyle name="Normal 33" xfId="284"/>
    <cellStyle name="Normal 33 2" xfId="285"/>
    <cellStyle name="Normal 34" xfId="286"/>
    <cellStyle name="Normal 35" xfId="287"/>
    <cellStyle name="Normal 4" xfId="288"/>
    <cellStyle name="Normal 4 2" xfId="289"/>
    <cellStyle name="Normal 4 2 2" xfId="290"/>
    <cellStyle name="Normal 49 2" xfId="291"/>
    <cellStyle name="Normal 5" xfId="292"/>
    <cellStyle name="Normal 5 2" xfId="293"/>
    <cellStyle name="Normal 5 2 2" xfId="294"/>
    <cellStyle name="Normal 57" xfId="295"/>
    <cellStyle name="Normal 59" xfId="296"/>
    <cellStyle name="Normal 6" xfId="297"/>
    <cellStyle name="Normal 6 2" xfId="298"/>
    <cellStyle name="Normal 6 2 2" xfId="299"/>
    <cellStyle name="Normal 6 2 2 2" xfId="300"/>
    <cellStyle name="Normal 6 2 3" xfId="301"/>
    <cellStyle name="Normal 6 3" xfId="302"/>
    <cellStyle name="Normal 7" xfId="303"/>
    <cellStyle name="Normal 7 2" xfId="304"/>
    <cellStyle name="Normal 7 2 2" xfId="305"/>
    <cellStyle name="Normal 8" xfId="306"/>
    <cellStyle name="Normal 8 2" xfId="307"/>
    <cellStyle name="Normal 9" xfId="308"/>
    <cellStyle name="Normal 9 2" xfId="309"/>
    <cellStyle name="Normal_036-file-6.30.00 " xfId="354"/>
    <cellStyle name="Normal_Cap Structure" xfId="353"/>
    <cellStyle name="Normal_monthly.bill.wp" xfId="355"/>
    <cellStyle name="Note 2" xfId="310"/>
    <cellStyle name="Note 2 2" xfId="311"/>
    <cellStyle name="Note 3" xfId="312"/>
    <cellStyle name="Note 3 2" xfId="313"/>
    <cellStyle name="Note 4" xfId="314"/>
    <cellStyle name="Note 4 2" xfId="315"/>
    <cellStyle name="Note 5" xfId="316"/>
    <cellStyle name="Note 5 2" xfId="317"/>
    <cellStyle name="Note 6" xfId="318"/>
    <cellStyle name="Note 6 2" xfId="319"/>
    <cellStyle name="Output 2" xfId="320"/>
    <cellStyle name="Output 2 2" xfId="321"/>
    <cellStyle name="Output 3" xfId="322"/>
    <cellStyle name="Output 3 2" xfId="323"/>
    <cellStyle name="Output 4" xfId="324"/>
    <cellStyle name="Percent" xfId="352" builtinId="5"/>
    <cellStyle name="Percent 12" xfId="325"/>
    <cellStyle name="Percent 2" xfId="326"/>
    <cellStyle name="Percent 2 2" xfId="327"/>
    <cellStyle name="Percent 3" xfId="328"/>
    <cellStyle name="Percent 3 2" xfId="329"/>
    <cellStyle name="Percent 3 2 2" xfId="330"/>
    <cellStyle name="Percent 3 3" xfId="331"/>
    <cellStyle name="Percent 4" xfId="332"/>
    <cellStyle name="Percent 5" xfId="333"/>
    <cellStyle name="Percent 6" xfId="334"/>
    <cellStyle name="Percent 8" xfId="335"/>
    <cellStyle name="Title 2" xfId="336"/>
    <cellStyle name="Title 2 2" xfId="337"/>
    <cellStyle name="Title 3" xfId="338"/>
    <cellStyle name="Title 3 2" xfId="339"/>
    <cellStyle name="Title 4" xfId="340"/>
    <cellStyle name="Total 2" xfId="341"/>
    <cellStyle name="Total 2 2" xfId="342"/>
    <cellStyle name="Total 3" xfId="343"/>
    <cellStyle name="Total 3 2" xfId="344"/>
    <cellStyle name="Total 4" xfId="345"/>
    <cellStyle name="Warning Text 2" xfId="346"/>
    <cellStyle name="Warning Text 2 2" xfId="347"/>
    <cellStyle name="Warning Text 3" xfId="348"/>
    <cellStyle name="Warning Text 3 2" xfId="349"/>
    <cellStyle name="Warning Text 4" xfId="3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Rate%20Case%20Dept\%20%20%20Transfer-Rate%20Case\%20*%20ELN\069-ELN-99%20Rate%20Case\6\30\99%20Filing\069-6\99-MFR's%20(A)%20Rate%20Bas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0.85\Rate%20Case\Maryland\043-Provinces%20Utilities\Provinces%202007%20Rate%20Case\TY%202007.06.30\2007%20Provinces%20filing%20template%20r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CWS%20Systems%2008%20RC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ate%20Case\Transylvania%20Sub%207\Trans.%20Sub%207%20stipulat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121-Carolina%20Pines\2008%20RC\Filling%20Template\Carolina%20Pines%2008%20RC%20Final%20Filing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3%20Rate%20Case/Capital%20Structure/FS%2012%202012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IAL%20DEPT\ACCOUNTING\WSC%20Allocation\2006\123106\SE50%20063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NC/083-CWS%20Systems,%20Inc/2012%20RC/Filing/Templates/CWS%20systems%202012%20Fairfield%20Harbour%20Filing%20new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3%20Rate%20Case/Filing/WSC%20Kentucky%20-%202013%20filing%20New%208.08.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wshrake\Local%20Settings\Temporary%20Internet%20Files\Content.Outlook\JJT6KL69\Copy%20of%20Copy%20of%20CWSS%20w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BARNETT\Sub%20297\Schedules\Sub%20297%20Settle%20S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6-Carolina%20Trace%20Utilities\2008%20RC\Final%20Filing\Additional%20rate%20case%20schedule%20templates%20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Additional%20rate%20case%20schedule%20templa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1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TB - 6.30.07"/>
      <sheetName val="Sch.A-B.S"/>
      <sheetName val="Sch.B-I.S"/>
      <sheetName val="Sch.C-R.B"/>
      <sheetName val="Sch.D&amp;E-REV"/>
      <sheetName val="Sch.D-1-Consumption Support"/>
      <sheetName val="Sch.F-xxxRate-Rev Comp"/>
      <sheetName val="wp-a-uncoll"/>
      <sheetName val="wp-b-salary"/>
      <sheetName val="wp-b1"/>
      <sheetName val="wp-b2"/>
      <sheetName val="wp-b3"/>
      <sheetName val="wp-b4"/>
      <sheetName val="wp-c-misc IS items"/>
      <sheetName val="wp-d-rc.exp"/>
      <sheetName val="wp-e-toi"/>
      <sheetName val="wp-f-depr"/>
      <sheetName val="wp-g-inc.tx"/>
      <sheetName val="wp-h-int.exp"/>
      <sheetName val="wp-h1-cap.struc"/>
      <sheetName val="wp-h2-Cap."/>
      <sheetName val="wp-i-wc"/>
      <sheetName val="wp-j-pf.plant"/>
      <sheetName val="wp-k-pf retirements"/>
      <sheetName val="wp-l-gl additions"/>
      <sheetName val="wp-m-other rb items"/>
      <sheetName val="wp-n-CPI"/>
      <sheetName val="wp-o-project phoenix "/>
      <sheetName val="wp-p-SE 90 allocation"/>
      <sheetName val="wp-q-Transportation expense"/>
      <sheetName val="wp-s-Purchased Power"/>
      <sheetName val="wp-t-Assumptions"/>
      <sheetName val="wp-u-Insurance Exp"/>
      <sheetName val="Bill Multiplier"/>
    </sheetNames>
    <sheetDataSet>
      <sheetData sheetId="0"/>
      <sheetData sheetId="1"/>
      <sheetData sheetId="2">
        <row r="1">
          <cell r="A1">
            <v>1052091</v>
          </cell>
        </row>
      </sheetData>
      <sheetData sheetId="3">
        <row r="10">
          <cell r="A10">
            <v>3011001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9">
          <cell r="C9">
            <v>3.5000000000000003E-2</v>
          </cell>
        </row>
        <row r="10">
          <cell r="C10">
            <v>7.6499999999999999E-2</v>
          </cell>
        </row>
        <row r="12">
          <cell r="C12">
            <v>6.2E-2</v>
          </cell>
        </row>
        <row r="15">
          <cell r="C15">
            <v>1.4500000000000001E-2</v>
          </cell>
        </row>
        <row r="18">
          <cell r="C18">
            <v>8.0000000000000002E-3</v>
          </cell>
        </row>
        <row r="20">
          <cell r="C20">
            <v>1.7999999999999999E-2</v>
          </cell>
        </row>
        <row r="21">
          <cell r="C21">
            <v>8500</v>
          </cell>
        </row>
        <row r="22">
          <cell r="C22">
            <v>1409</v>
          </cell>
        </row>
        <row r="23">
          <cell r="C23">
            <v>0.03</v>
          </cell>
        </row>
        <row r="24">
          <cell r="C24">
            <v>0.04</v>
          </cell>
        </row>
        <row r="25">
          <cell r="C25">
            <v>91</v>
          </cell>
        </row>
        <row r="26">
          <cell r="C26">
            <v>5.1383839424301581E-2</v>
          </cell>
        </row>
      </sheetData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Sch.F-growth"/>
      <sheetName val="wp.a-uncoll"/>
      <sheetName val="wp-b-salary"/>
      <sheetName val="wp-b2-ops charged to plant"/>
      <sheetName val="wp-c-def charges"/>
      <sheetName val="wp-c2-calc of def charges"/>
      <sheetName val="wp-d-rc.exp"/>
      <sheetName val="wp-e-toi"/>
      <sheetName val="wp-f-depr"/>
      <sheetName val="wp-g-inc.tx"/>
      <sheetName val="wp.h-cap.struc"/>
      <sheetName val="wp-i-wc"/>
      <sheetName val="wp-j-pf.plant"/>
      <sheetName val="wp-k-retirements"/>
      <sheetName val="wp-l-GL additions"/>
      <sheetName val="wp-m-penalties"/>
      <sheetName val="wp-n-CPI"/>
      <sheetName val="wp-o-project phoenix "/>
      <sheetName val="wp-p1-allocation of vehicles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  <sheetName val="wp-p6-closed office exp"/>
      <sheetName val="wp-u-Insurance Exp"/>
      <sheetName val="wp-appendix"/>
      <sheetName val="xxxRate-Rev Comp"/>
      <sheetName val="Allocation data summary"/>
      <sheetName val="Allocation data"/>
      <sheetName val="Consumption Data"/>
      <sheetName val="ERC Count NB 12-07"/>
      <sheetName val="wp-q-Def Chrgs"/>
      <sheetName val="CWS Systems 08 RC template"/>
    </sheetNames>
    <sheetDataSet>
      <sheetData sheetId="0" refreshError="1">
        <row r="3">
          <cell r="C3" t="str">
            <v>CWS Systems, Inc.</v>
          </cell>
        </row>
        <row r="5">
          <cell r="C5" t="str">
            <v>W-778, Sub XXX</v>
          </cell>
        </row>
        <row r="7">
          <cell r="C7">
            <v>39447</v>
          </cell>
        </row>
        <row r="11">
          <cell r="C11">
            <v>8658</v>
          </cell>
        </row>
        <row r="12">
          <cell r="C12">
            <v>4085.7</v>
          </cell>
        </row>
      </sheetData>
      <sheetData sheetId="1" refreshError="1"/>
      <sheetData sheetId="2" refreshError="1">
        <row r="1">
          <cell r="A1" t="str">
            <v>Account Number</v>
          </cell>
          <cell r="B1" t="str">
            <v>Account Name</v>
          </cell>
          <cell r="C1" t="str">
            <v>IS/BS</v>
          </cell>
          <cell r="D1" t="str">
            <v>Balance DR/(CR)</v>
          </cell>
        </row>
        <row r="2">
          <cell r="A2" t="str">
            <v>1020</v>
          </cell>
          <cell r="B2" t="str">
            <v>ORGANIZATION</v>
          </cell>
          <cell r="C2" t="str">
            <v>BS</v>
          </cell>
          <cell r="D2">
            <v>189479.66</v>
          </cell>
          <cell r="E2" t="b">
            <v>0</v>
          </cell>
        </row>
        <row r="3">
          <cell r="A3" t="str">
            <v>1045</v>
          </cell>
          <cell r="B3" t="str">
            <v>LAND &amp; LAND RIGHTS GEN PLT</v>
          </cell>
          <cell r="C3" t="str">
            <v>BS</v>
          </cell>
          <cell r="D3">
            <v>50949.45</v>
          </cell>
          <cell r="E3" t="b">
            <v>0</v>
          </cell>
        </row>
        <row r="4">
          <cell r="A4" t="str">
            <v>1050</v>
          </cell>
          <cell r="B4" t="str">
            <v>STRUCT &amp; IMPRV SRC SUPPLY</v>
          </cell>
          <cell r="C4" t="str">
            <v>BS</v>
          </cell>
          <cell r="D4">
            <v>452181.11</v>
          </cell>
          <cell r="E4" t="b">
            <v>0</v>
          </cell>
        </row>
        <row r="5">
          <cell r="A5" t="str">
            <v>1055</v>
          </cell>
          <cell r="B5" t="str">
            <v>STRUCT &amp; IMPRV WTR TRT PLT</v>
          </cell>
          <cell r="C5" t="str">
            <v>BS</v>
          </cell>
          <cell r="D5">
            <v>184343.38</v>
          </cell>
          <cell r="E5" t="b">
            <v>0</v>
          </cell>
        </row>
        <row r="6">
          <cell r="A6" t="str">
            <v>1080</v>
          </cell>
          <cell r="B6" t="str">
            <v>WELLS &amp; SPRINGS</v>
          </cell>
          <cell r="C6" t="str">
            <v>BS</v>
          </cell>
          <cell r="D6">
            <v>1687630.31</v>
          </cell>
          <cell r="E6" t="b">
            <v>0</v>
          </cell>
        </row>
        <row r="7">
          <cell r="A7" t="str">
            <v>1100</v>
          </cell>
          <cell r="B7" t="str">
            <v>ELECTRIC PUMP EQUIP SRC PUMP</v>
          </cell>
          <cell r="C7" t="str">
            <v>BS</v>
          </cell>
          <cell r="D7">
            <v>490</v>
          </cell>
          <cell r="E7" t="b">
            <v>0</v>
          </cell>
        </row>
        <row r="8">
          <cell r="A8" t="str">
            <v>1105</v>
          </cell>
          <cell r="B8" t="str">
            <v>ELECTRIC PUMP EQUIP WTP</v>
          </cell>
          <cell r="C8" t="str">
            <v>BS</v>
          </cell>
          <cell r="D8">
            <v>942325.82</v>
          </cell>
          <cell r="E8" t="b">
            <v>0</v>
          </cell>
        </row>
        <row r="9">
          <cell r="A9" t="str">
            <v>1115</v>
          </cell>
          <cell r="B9" t="str">
            <v>WATER TREATMENT EQPT</v>
          </cell>
          <cell r="C9" t="str">
            <v>BS</v>
          </cell>
          <cell r="D9">
            <v>304205.25</v>
          </cell>
          <cell r="E9" t="b">
            <v>0</v>
          </cell>
        </row>
        <row r="10">
          <cell r="A10" t="str">
            <v>1120</v>
          </cell>
          <cell r="B10" t="str">
            <v>DIST RESV &amp; STANDPIPES</v>
          </cell>
          <cell r="C10" t="str">
            <v>BS</v>
          </cell>
          <cell r="D10">
            <v>1231742.08</v>
          </cell>
          <cell r="E10" t="b">
            <v>0</v>
          </cell>
        </row>
        <row r="11">
          <cell r="A11" t="str">
            <v>1125</v>
          </cell>
          <cell r="B11" t="str">
            <v>TRANS &amp; DISTR MAINS</v>
          </cell>
          <cell r="C11" t="str">
            <v>BS</v>
          </cell>
          <cell r="D11">
            <v>5047635.62</v>
          </cell>
          <cell r="E11" t="b">
            <v>0</v>
          </cell>
        </row>
        <row r="12">
          <cell r="A12" t="str">
            <v>1130</v>
          </cell>
          <cell r="B12" t="str">
            <v>SERVICE LINES</v>
          </cell>
          <cell r="C12" t="str">
            <v>BS</v>
          </cell>
          <cell r="D12">
            <v>1382625.43</v>
          </cell>
          <cell r="E12" t="b">
            <v>0</v>
          </cell>
        </row>
        <row r="13">
          <cell r="A13" t="str">
            <v>1135</v>
          </cell>
          <cell r="B13" t="str">
            <v>METERS</v>
          </cell>
          <cell r="C13" t="str">
            <v>BS</v>
          </cell>
          <cell r="D13">
            <v>382942.89</v>
          </cell>
          <cell r="E13" t="b">
            <v>0</v>
          </cell>
        </row>
        <row r="14">
          <cell r="A14" t="str">
            <v>1140</v>
          </cell>
          <cell r="B14" t="str">
            <v>METER INSTALLATIONS</v>
          </cell>
          <cell r="C14" t="str">
            <v>BS</v>
          </cell>
          <cell r="D14">
            <v>94239.85</v>
          </cell>
          <cell r="E14" t="b">
            <v>0</v>
          </cell>
        </row>
        <row r="15">
          <cell r="A15" t="str">
            <v>1145</v>
          </cell>
          <cell r="B15" t="str">
            <v>HYDRANTS</v>
          </cell>
          <cell r="C15" t="str">
            <v>BS</v>
          </cell>
          <cell r="D15">
            <v>245340.06</v>
          </cell>
          <cell r="E15" t="b">
            <v>0</v>
          </cell>
        </row>
        <row r="16">
          <cell r="A16" t="str">
            <v>1175</v>
          </cell>
          <cell r="B16" t="str">
            <v>OFFICE STRUCT &amp; IMPRV</v>
          </cell>
          <cell r="C16" t="str">
            <v>BS</v>
          </cell>
          <cell r="D16">
            <v>135331.54999999999</v>
          </cell>
          <cell r="E16" t="b">
            <v>0</v>
          </cell>
        </row>
        <row r="17">
          <cell r="A17" t="str">
            <v>1180</v>
          </cell>
          <cell r="B17" t="str">
            <v>OFFICE FURN &amp; EQPT</v>
          </cell>
          <cell r="C17" t="str">
            <v>BS</v>
          </cell>
          <cell r="D17">
            <v>57413.88</v>
          </cell>
          <cell r="E17" t="b">
            <v>0</v>
          </cell>
        </row>
        <row r="18">
          <cell r="A18" t="str">
            <v>1190</v>
          </cell>
          <cell r="B18" t="str">
            <v>TOOL SHOP &amp; MISC EQPT</v>
          </cell>
          <cell r="C18" t="str">
            <v>BS</v>
          </cell>
          <cell r="D18">
            <v>200282.85</v>
          </cell>
          <cell r="E18" t="b">
            <v>0</v>
          </cell>
        </row>
        <row r="19">
          <cell r="A19" t="str">
            <v>1195</v>
          </cell>
          <cell r="B19" t="str">
            <v>LABORATORY EQUIPMENT</v>
          </cell>
          <cell r="C19" t="str">
            <v>BS</v>
          </cell>
          <cell r="D19">
            <v>10394.76</v>
          </cell>
          <cell r="E19" t="b">
            <v>0</v>
          </cell>
        </row>
        <row r="20">
          <cell r="A20" t="str">
            <v>1205</v>
          </cell>
          <cell r="B20" t="str">
            <v>COMMUNICATION EQPT</v>
          </cell>
          <cell r="C20" t="str">
            <v>BS</v>
          </cell>
          <cell r="D20">
            <v>44641.02</v>
          </cell>
          <cell r="E20" t="b">
            <v>0</v>
          </cell>
        </row>
        <row r="21">
          <cell r="A21" t="str">
            <v>1245</v>
          </cell>
          <cell r="B21" t="str">
            <v>ORGANIZATION</v>
          </cell>
          <cell r="C21" t="str">
            <v>BS</v>
          </cell>
          <cell r="D21">
            <v>21939.08</v>
          </cell>
          <cell r="E21" t="b">
            <v>0</v>
          </cell>
        </row>
        <row r="22">
          <cell r="A22" t="str">
            <v>1295</v>
          </cell>
          <cell r="B22" t="str">
            <v>STRUCT/IMPRV PUMP PLT LS</v>
          </cell>
          <cell r="C22" t="str">
            <v>BS</v>
          </cell>
          <cell r="D22">
            <v>911729.54</v>
          </cell>
          <cell r="E22" t="b">
            <v>0</v>
          </cell>
        </row>
        <row r="23">
          <cell r="A23" t="str">
            <v>1315</v>
          </cell>
          <cell r="B23" t="str">
            <v>STRUCT/IMPRV GEN PLT</v>
          </cell>
          <cell r="C23" t="str">
            <v>BS</v>
          </cell>
          <cell r="D23">
            <v>223512.25</v>
          </cell>
          <cell r="E23" t="b">
            <v>0</v>
          </cell>
        </row>
        <row r="24">
          <cell r="A24" t="str">
            <v>1345</v>
          </cell>
          <cell r="B24" t="str">
            <v>SEWER FORCE MAIN/SRVC LINES</v>
          </cell>
          <cell r="C24" t="str">
            <v>BS</v>
          </cell>
          <cell r="D24">
            <v>551516.54</v>
          </cell>
          <cell r="E24" t="b">
            <v>0</v>
          </cell>
        </row>
        <row r="25">
          <cell r="A25" t="str">
            <v>1350</v>
          </cell>
          <cell r="B25" t="str">
            <v>SEWER GRAVITY MAIN/MANHOLES</v>
          </cell>
          <cell r="C25" t="str">
            <v>BS</v>
          </cell>
          <cell r="D25">
            <v>4613708.05</v>
          </cell>
          <cell r="E25" t="b">
            <v>0</v>
          </cell>
        </row>
        <row r="26">
          <cell r="A26" t="str">
            <v>1400</v>
          </cell>
          <cell r="B26" t="str">
            <v>TREAT/DISP EQUIP TRT PLT</v>
          </cell>
          <cell r="C26" t="str">
            <v>BS</v>
          </cell>
          <cell r="D26">
            <v>2884960.49</v>
          </cell>
          <cell r="E26" t="b">
            <v>0</v>
          </cell>
        </row>
        <row r="27">
          <cell r="A27" t="str">
            <v>1470</v>
          </cell>
          <cell r="B27" t="str">
            <v>TOOL SHOP &amp; MISC EQPT</v>
          </cell>
          <cell r="C27" t="str">
            <v>BS</v>
          </cell>
          <cell r="D27">
            <v>25316</v>
          </cell>
          <cell r="E27" t="b">
            <v>0</v>
          </cell>
        </row>
        <row r="28">
          <cell r="A28" t="str">
            <v>1555</v>
          </cell>
          <cell r="B28" t="str">
            <v>TRANSPORTATION EQPT WTR</v>
          </cell>
          <cell r="C28" t="str">
            <v>BS</v>
          </cell>
          <cell r="D28">
            <v>122297</v>
          </cell>
          <cell r="E28" t="b">
            <v>0</v>
          </cell>
        </row>
        <row r="29">
          <cell r="A29" t="str">
            <v>1580</v>
          </cell>
          <cell r="B29" t="str">
            <v>MAINFRAME COMPUTER WTR</v>
          </cell>
          <cell r="C29" t="str">
            <v>BS</v>
          </cell>
          <cell r="D29">
            <v>23721</v>
          </cell>
          <cell r="E29" t="b">
            <v>0</v>
          </cell>
        </row>
        <row r="30">
          <cell r="A30" t="str">
            <v>1585</v>
          </cell>
          <cell r="B30" t="str">
            <v>MINI COMPUTERS WTR</v>
          </cell>
          <cell r="C30" t="str">
            <v>BS</v>
          </cell>
          <cell r="D30">
            <v>49541</v>
          </cell>
          <cell r="E30" t="b">
            <v>0</v>
          </cell>
        </row>
        <row r="31">
          <cell r="A31" t="str">
            <v>1590</v>
          </cell>
          <cell r="B31" t="str">
            <v>COMP SYS COST WTR</v>
          </cell>
          <cell r="C31" t="str">
            <v>BS</v>
          </cell>
          <cell r="D31">
            <v>35153</v>
          </cell>
          <cell r="E31" t="b">
            <v>0</v>
          </cell>
        </row>
        <row r="32">
          <cell r="A32" t="str">
            <v>1595</v>
          </cell>
          <cell r="B32" t="str">
            <v>MICRO SYS COST WTR</v>
          </cell>
          <cell r="C32" t="str">
            <v>BS</v>
          </cell>
          <cell r="D32">
            <v>20956</v>
          </cell>
          <cell r="E32" t="b">
            <v>0</v>
          </cell>
        </row>
        <row r="33">
          <cell r="A33" t="str">
            <v>1665</v>
          </cell>
          <cell r="B33" t="str">
            <v>WIP - CAPITALIZED TIME</v>
          </cell>
          <cell r="C33" t="str">
            <v>BS</v>
          </cell>
          <cell r="D33">
            <v>9054.2999999999993</v>
          </cell>
          <cell r="E33" t="b">
            <v>0</v>
          </cell>
        </row>
        <row r="34">
          <cell r="A34" t="str">
            <v>1666</v>
          </cell>
          <cell r="B34" t="str">
            <v>WIP - INTEREST DURING CONSTR</v>
          </cell>
          <cell r="C34" t="str">
            <v>BS</v>
          </cell>
          <cell r="D34">
            <v>35020.559999999998</v>
          </cell>
          <cell r="E34" t="b">
            <v>0</v>
          </cell>
        </row>
        <row r="35">
          <cell r="A35" t="str">
            <v>1667</v>
          </cell>
          <cell r="B35" t="str">
            <v>WIP - ENGINEERING</v>
          </cell>
          <cell r="C35" t="str">
            <v>BS</v>
          </cell>
          <cell r="D35">
            <v>49126.77</v>
          </cell>
          <cell r="E35" t="b">
            <v>0</v>
          </cell>
        </row>
        <row r="36">
          <cell r="A36" t="str">
            <v>1668</v>
          </cell>
          <cell r="B36" t="str">
            <v>WIP - LABOR/INSTALLATION</v>
          </cell>
          <cell r="C36" t="str">
            <v>BS</v>
          </cell>
          <cell r="D36">
            <v>563730.27</v>
          </cell>
          <cell r="E36" t="b">
            <v>0</v>
          </cell>
        </row>
        <row r="37">
          <cell r="A37" t="str">
            <v>1669</v>
          </cell>
          <cell r="B37" t="str">
            <v>WIP - EQUIPMENT</v>
          </cell>
          <cell r="C37" t="str">
            <v>BS</v>
          </cell>
          <cell r="D37">
            <v>35221.550000000003</v>
          </cell>
          <cell r="E37" t="b">
            <v>0</v>
          </cell>
        </row>
        <row r="38">
          <cell r="A38" t="str">
            <v>1670</v>
          </cell>
          <cell r="B38" t="str">
            <v>WIP - MATERIAL</v>
          </cell>
          <cell r="C38" t="str">
            <v>BS</v>
          </cell>
          <cell r="D38">
            <v>14662.02</v>
          </cell>
          <cell r="E38" t="b">
            <v>0</v>
          </cell>
        </row>
        <row r="39">
          <cell r="A39" t="str">
            <v>1671</v>
          </cell>
          <cell r="B39" t="str">
            <v>WIP - ELECTRICAL</v>
          </cell>
          <cell r="C39" t="str">
            <v>BS</v>
          </cell>
          <cell r="D39">
            <v>1678.03</v>
          </cell>
          <cell r="E39" t="b">
            <v>0</v>
          </cell>
        </row>
        <row r="40">
          <cell r="A40" t="str">
            <v>1672</v>
          </cell>
          <cell r="B40" t="str">
            <v>WIP - PIPING</v>
          </cell>
          <cell r="C40" t="str">
            <v>BS</v>
          </cell>
          <cell r="D40">
            <v>79047.41</v>
          </cell>
          <cell r="E40" t="b">
            <v>0</v>
          </cell>
        </row>
        <row r="41">
          <cell r="A41" t="str">
            <v>1673</v>
          </cell>
          <cell r="B41" t="str">
            <v>WIP - SITE WORK</v>
          </cell>
          <cell r="C41" t="str">
            <v>BS</v>
          </cell>
          <cell r="D41">
            <v>6645</v>
          </cell>
          <cell r="E41" t="b">
            <v>0</v>
          </cell>
        </row>
        <row r="42">
          <cell r="A42" t="str">
            <v>1674</v>
          </cell>
          <cell r="B42" t="str">
            <v>WIP - BUILDING ADDITION</v>
          </cell>
          <cell r="C42" t="str">
            <v>BS</v>
          </cell>
          <cell r="D42">
            <v>4631.18</v>
          </cell>
          <cell r="E42" t="b">
            <v>0</v>
          </cell>
        </row>
        <row r="43">
          <cell r="A43" t="str">
            <v>1692</v>
          </cell>
          <cell r="B43" t="str">
            <v>WIP - WELL HOUSE</v>
          </cell>
          <cell r="C43" t="str">
            <v>BS</v>
          </cell>
          <cell r="D43">
            <v>24942.22</v>
          </cell>
          <cell r="E43" t="b">
            <v>0</v>
          </cell>
        </row>
        <row r="44">
          <cell r="A44" t="str">
            <v>1697</v>
          </cell>
          <cell r="B44" t="str">
            <v>WIP - CLOSE CP TO GL LEGACY</v>
          </cell>
          <cell r="C44" t="str">
            <v>BS</v>
          </cell>
          <cell r="D44">
            <v>-67742.179999999993</v>
          </cell>
          <cell r="E44" t="b">
            <v>0</v>
          </cell>
        </row>
        <row r="45">
          <cell r="A45" t="str">
            <v>1698</v>
          </cell>
          <cell r="B45" t="str">
            <v>WIP - J/E CLEARING LEGACY</v>
          </cell>
          <cell r="C45" t="str">
            <v>BS</v>
          </cell>
          <cell r="D45">
            <v>67742.179999999993</v>
          </cell>
          <cell r="E45" t="b">
            <v>0</v>
          </cell>
        </row>
        <row r="46">
          <cell r="A46" t="str">
            <v>1705</v>
          </cell>
          <cell r="B46" t="str">
            <v>WIP - CAPITALIZED TIME</v>
          </cell>
          <cell r="C46" t="str">
            <v>BS</v>
          </cell>
          <cell r="D46">
            <v>4029.81</v>
          </cell>
          <cell r="E46" t="b">
            <v>0</v>
          </cell>
        </row>
        <row r="47">
          <cell r="A47" t="str">
            <v>1706</v>
          </cell>
          <cell r="B47" t="str">
            <v>WIP - INTEREST DURING CONSTR</v>
          </cell>
          <cell r="C47" t="str">
            <v>BS</v>
          </cell>
          <cell r="D47">
            <v>5289.94</v>
          </cell>
          <cell r="E47" t="b">
            <v>0</v>
          </cell>
        </row>
        <row r="48">
          <cell r="A48" t="str">
            <v>1707</v>
          </cell>
          <cell r="B48" t="str">
            <v>WIP - ENGINEERING</v>
          </cell>
          <cell r="C48" t="str">
            <v>BS</v>
          </cell>
          <cell r="D48">
            <v>55875.55</v>
          </cell>
          <cell r="E48" t="b">
            <v>0</v>
          </cell>
        </row>
        <row r="49">
          <cell r="A49" t="str">
            <v>1708</v>
          </cell>
          <cell r="B49" t="str">
            <v>WIP - LABOR/INSTALLATION</v>
          </cell>
          <cell r="C49" t="str">
            <v>BS</v>
          </cell>
          <cell r="D49">
            <v>233617.36</v>
          </cell>
          <cell r="E49" t="b">
            <v>0</v>
          </cell>
        </row>
        <row r="50">
          <cell r="A50" t="str">
            <v>1709</v>
          </cell>
          <cell r="B50" t="str">
            <v>WIP - EQUIPMENT</v>
          </cell>
          <cell r="C50" t="str">
            <v>BS</v>
          </cell>
          <cell r="D50">
            <v>183106.77</v>
          </cell>
          <cell r="E50" t="b">
            <v>0</v>
          </cell>
        </row>
        <row r="51">
          <cell r="A51" t="str">
            <v>1710</v>
          </cell>
          <cell r="B51" t="str">
            <v>WIP - MATERIAL</v>
          </cell>
          <cell r="C51" t="str">
            <v>BS</v>
          </cell>
          <cell r="D51">
            <v>11144</v>
          </cell>
          <cell r="E51" t="b">
            <v>0</v>
          </cell>
        </row>
        <row r="52">
          <cell r="A52" t="str">
            <v>1722</v>
          </cell>
          <cell r="B52" t="str">
            <v>WIP - MODIFICATION/LIFT STN</v>
          </cell>
          <cell r="C52" t="str">
            <v>BS</v>
          </cell>
          <cell r="D52">
            <v>2546.73</v>
          </cell>
          <cell r="E52" t="b">
            <v>0</v>
          </cell>
        </row>
        <row r="53">
          <cell r="A53" t="str">
            <v>1726</v>
          </cell>
          <cell r="B53" t="str">
            <v>WIP - PUMPS/EQUIPMENT</v>
          </cell>
          <cell r="C53" t="str">
            <v>BS</v>
          </cell>
          <cell r="D53">
            <v>24926.95</v>
          </cell>
          <cell r="E53" t="b">
            <v>0</v>
          </cell>
        </row>
        <row r="54">
          <cell r="A54" t="str">
            <v>1749</v>
          </cell>
          <cell r="B54" t="str">
            <v>WIP - MATERIAL</v>
          </cell>
          <cell r="C54" t="str">
            <v>BS</v>
          </cell>
          <cell r="D54">
            <v>476539</v>
          </cell>
          <cell r="E54" t="b">
            <v>0</v>
          </cell>
        </row>
        <row r="55">
          <cell r="A55" t="str">
            <v>1835</v>
          </cell>
          <cell r="B55" t="str">
            <v>ACC DEPR-ORGANIZATION</v>
          </cell>
          <cell r="C55" t="str">
            <v>BS</v>
          </cell>
          <cell r="D55">
            <v>30335.48</v>
          </cell>
          <cell r="E55" t="b">
            <v>0</v>
          </cell>
        </row>
        <row r="56">
          <cell r="A56" t="str">
            <v>1845</v>
          </cell>
          <cell r="B56" t="str">
            <v>ACC DEPR-STRUCT&amp;IMPRV SRC SPLY</v>
          </cell>
          <cell r="C56" t="str">
            <v>BS</v>
          </cell>
          <cell r="D56">
            <v>-90364.34</v>
          </cell>
          <cell r="E56" t="b">
            <v>0</v>
          </cell>
        </row>
        <row r="57">
          <cell r="A57" t="str">
            <v>1850</v>
          </cell>
          <cell r="B57" t="str">
            <v>ACC DEPR-STRUCT&amp;IMPRV WTP</v>
          </cell>
          <cell r="C57" t="str">
            <v>BS</v>
          </cell>
          <cell r="D57">
            <v>703.09</v>
          </cell>
          <cell r="E57" t="b">
            <v>0</v>
          </cell>
        </row>
        <row r="58">
          <cell r="A58" t="str">
            <v>1875</v>
          </cell>
          <cell r="B58" t="str">
            <v>ACC DEPR-WELLS &amp; SPRINGS</v>
          </cell>
          <cell r="C58" t="str">
            <v>BS</v>
          </cell>
          <cell r="D58">
            <v>-306071.78999999998</v>
          </cell>
          <cell r="E58" t="b">
            <v>0</v>
          </cell>
        </row>
        <row r="59">
          <cell r="A59" t="str">
            <v>1895</v>
          </cell>
          <cell r="B59" t="str">
            <v>ACC DEPR-ELECT PUMP EQUIP SRC PUMP</v>
          </cell>
          <cell r="C59" t="str">
            <v>BS</v>
          </cell>
          <cell r="D59">
            <v>7151.25</v>
          </cell>
          <cell r="E59" t="b">
            <v>0</v>
          </cell>
        </row>
        <row r="60">
          <cell r="A60" t="str">
            <v>1900</v>
          </cell>
          <cell r="B60" t="str">
            <v>ACC DEPR-ELECT PUMP EQUIP WTP</v>
          </cell>
          <cell r="C60" t="str">
            <v>BS</v>
          </cell>
          <cell r="D60">
            <v>-186369.45</v>
          </cell>
          <cell r="E60" t="b">
            <v>0</v>
          </cell>
        </row>
        <row r="61">
          <cell r="A61" t="str">
            <v>1910</v>
          </cell>
          <cell r="B61" t="str">
            <v>ACC DEPR-WATER TREATMENT EQPT</v>
          </cell>
          <cell r="C61" t="str">
            <v>BS</v>
          </cell>
          <cell r="D61">
            <v>-52957.78</v>
          </cell>
          <cell r="E61" t="b">
            <v>0</v>
          </cell>
        </row>
        <row r="62">
          <cell r="A62" t="str">
            <v>1915</v>
          </cell>
          <cell r="B62" t="str">
            <v>ACC DEPR-DIST RESV &amp; STANDPIPE</v>
          </cell>
          <cell r="C62" t="str">
            <v>BS</v>
          </cell>
          <cell r="D62">
            <v>-251998.26</v>
          </cell>
          <cell r="E62" t="b">
            <v>0</v>
          </cell>
        </row>
        <row r="63">
          <cell r="A63" t="str">
            <v>1920</v>
          </cell>
          <cell r="B63" t="str">
            <v>ACC DEPR-TRANS &amp; DISTR MAINS</v>
          </cell>
          <cell r="C63" t="str">
            <v>BS</v>
          </cell>
          <cell r="D63">
            <v>-1032300.64</v>
          </cell>
          <cell r="E63" t="b">
            <v>0</v>
          </cell>
        </row>
        <row r="64">
          <cell r="A64" t="str">
            <v>1925</v>
          </cell>
          <cell r="B64" t="str">
            <v>ACC DEPR-SERVICE LINES</v>
          </cell>
          <cell r="C64" t="str">
            <v>BS</v>
          </cell>
          <cell r="D64">
            <v>-255462.81</v>
          </cell>
          <cell r="E64" t="b">
            <v>0</v>
          </cell>
        </row>
        <row r="65">
          <cell r="A65" t="str">
            <v>1930</v>
          </cell>
          <cell r="B65" t="str">
            <v>ACC DEPR-METERS</v>
          </cell>
          <cell r="C65" t="str">
            <v>BS</v>
          </cell>
          <cell r="D65">
            <v>-64577.56</v>
          </cell>
          <cell r="E65" t="b">
            <v>0</v>
          </cell>
        </row>
        <row r="66">
          <cell r="A66" t="str">
            <v>1935</v>
          </cell>
          <cell r="B66" t="str">
            <v>ACC DEPR-METER INSTALLS</v>
          </cell>
          <cell r="C66" t="str">
            <v>BS</v>
          </cell>
          <cell r="D66">
            <v>-18378.68</v>
          </cell>
          <cell r="E66" t="b">
            <v>0</v>
          </cell>
        </row>
        <row r="67">
          <cell r="A67" t="str">
            <v>1940</v>
          </cell>
          <cell r="B67" t="str">
            <v>ACC DEPR-HYDRANTS</v>
          </cell>
          <cell r="C67" t="str">
            <v>BS</v>
          </cell>
          <cell r="D67">
            <v>-45588.43</v>
          </cell>
          <cell r="E67" t="b">
            <v>0</v>
          </cell>
        </row>
        <row r="68">
          <cell r="A68" t="str">
            <v>1970</v>
          </cell>
          <cell r="B68" t="str">
            <v>ACC DEPR-OFFICE STRUCTURE</v>
          </cell>
          <cell r="C68" t="str">
            <v>BS</v>
          </cell>
          <cell r="D68">
            <v>-54125.64</v>
          </cell>
          <cell r="E68" t="b">
            <v>0</v>
          </cell>
        </row>
        <row r="69">
          <cell r="A69" t="str">
            <v>1975</v>
          </cell>
          <cell r="B69" t="str">
            <v>ACC DEPR-OFFICE FURN/EQPT</v>
          </cell>
          <cell r="C69" t="str">
            <v>BS</v>
          </cell>
          <cell r="D69">
            <v>-43798.75</v>
          </cell>
          <cell r="E69" t="b">
            <v>0</v>
          </cell>
        </row>
        <row r="70">
          <cell r="A70" t="str">
            <v>1985</v>
          </cell>
          <cell r="B70" t="str">
            <v>ACC DEPR-TOOL SHOP &amp; MISC EQPT</v>
          </cell>
          <cell r="C70" t="str">
            <v>BS</v>
          </cell>
          <cell r="D70">
            <v>-41202.620000000003</v>
          </cell>
          <cell r="E70" t="b">
            <v>0</v>
          </cell>
        </row>
        <row r="71">
          <cell r="A71" t="str">
            <v>1990</v>
          </cell>
          <cell r="B71" t="str">
            <v>ACC DEPR-LABORATORY EQUIPMENT</v>
          </cell>
          <cell r="C71" t="str">
            <v>BS</v>
          </cell>
          <cell r="D71">
            <v>-2144.7199999999998</v>
          </cell>
          <cell r="E71" t="b">
            <v>0</v>
          </cell>
        </row>
        <row r="72">
          <cell r="A72" t="str">
            <v>2000</v>
          </cell>
          <cell r="B72" t="str">
            <v>ACC DEPR-COMMUNICATION EQPT</v>
          </cell>
          <cell r="C72" t="str">
            <v>BS</v>
          </cell>
          <cell r="D72">
            <v>-18254.939999999999</v>
          </cell>
          <cell r="E72" t="b">
            <v>0</v>
          </cell>
        </row>
        <row r="73">
          <cell r="A73" t="str">
            <v>2030</v>
          </cell>
          <cell r="B73" t="str">
            <v>ACC DEPR-ORGANIZATION</v>
          </cell>
          <cell r="C73" t="str">
            <v>BS</v>
          </cell>
          <cell r="D73">
            <v>16483.27</v>
          </cell>
          <cell r="E73" t="b">
            <v>0</v>
          </cell>
        </row>
        <row r="74">
          <cell r="A74" t="str">
            <v>2055</v>
          </cell>
          <cell r="B74" t="str">
            <v>ACC DEPR-STRUCT/IMPRV PUMP PLT LS</v>
          </cell>
          <cell r="C74" t="str">
            <v>BS</v>
          </cell>
          <cell r="D74">
            <v>-173394.09</v>
          </cell>
          <cell r="E74" t="b">
            <v>0</v>
          </cell>
        </row>
        <row r="75">
          <cell r="A75" t="str">
            <v>2075</v>
          </cell>
          <cell r="B75" t="str">
            <v>ACC DEPR-STRUCT/IMPRV GEN PLT</v>
          </cell>
          <cell r="C75" t="str">
            <v>BS</v>
          </cell>
          <cell r="D75">
            <v>-35024.949999999997</v>
          </cell>
          <cell r="E75" t="b">
            <v>0</v>
          </cell>
        </row>
        <row r="76">
          <cell r="A76" t="str">
            <v>2105</v>
          </cell>
          <cell r="B76" t="str">
            <v>ACC DEPR-SEWER FORCE MAIN/SRVC LINES</v>
          </cell>
          <cell r="C76" t="str">
            <v>BS</v>
          </cell>
          <cell r="D76">
            <v>-131555.21</v>
          </cell>
          <cell r="E76" t="b">
            <v>0</v>
          </cell>
        </row>
        <row r="77">
          <cell r="A77" t="str">
            <v>2110</v>
          </cell>
          <cell r="B77" t="str">
            <v>ACC DEPR-SEWER GRVTY MAIN/MAN</v>
          </cell>
          <cell r="C77" t="str">
            <v>BS</v>
          </cell>
          <cell r="D77">
            <v>-927119.53</v>
          </cell>
          <cell r="E77" t="b">
            <v>0</v>
          </cell>
        </row>
        <row r="78">
          <cell r="A78" t="str">
            <v>2160</v>
          </cell>
          <cell r="B78" t="str">
            <v>ACC DEPR-TREAT/DISP EQP TRT PLT</v>
          </cell>
          <cell r="C78" t="str">
            <v>BS</v>
          </cell>
          <cell r="D78">
            <v>-561701.07999999996</v>
          </cell>
          <cell r="E78" t="b">
            <v>0</v>
          </cell>
        </row>
        <row r="79">
          <cell r="A79" t="str">
            <v>2230</v>
          </cell>
          <cell r="B79" t="str">
            <v>ACC DEPR-TOOL SHOP &amp; MISC EQPT</v>
          </cell>
          <cell r="C79" t="str">
            <v>BS</v>
          </cell>
          <cell r="D79">
            <v>-6148.34</v>
          </cell>
          <cell r="E79" t="b">
            <v>0</v>
          </cell>
        </row>
        <row r="80">
          <cell r="A80" t="str">
            <v>2300</v>
          </cell>
          <cell r="B80" t="str">
            <v>ACC DEPR-TRANSPORTATION WTR</v>
          </cell>
          <cell r="C80" t="str">
            <v>BS</v>
          </cell>
          <cell r="D80">
            <v>-75633.990000000005</v>
          </cell>
          <cell r="E80" t="b">
            <v>0</v>
          </cell>
        </row>
        <row r="81">
          <cell r="A81" t="str">
            <v>2320</v>
          </cell>
          <cell r="B81" t="str">
            <v>ACC DEPR-MAINFRAME COMP WTR</v>
          </cell>
          <cell r="C81" t="str">
            <v>BS</v>
          </cell>
          <cell r="D81">
            <v>-22758</v>
          </cell>
          <cell r="E81" t="b">
            <v>0</v>
          </cell>
        </row>
        <row r="82">
          <cell r="A82" t="str">
            <v>2325</v>
          </cell>
          <cell r="B82" t="str">
            <v>ACC DEPR-MINI COMP WTR</v>
          </cell>
          <cell r="C82" t="str">
            <v>BS</v>
          </cell>
          <cell r="D82">
            <v>-38433</v>
          </cell>
          <cell r="E82" t="b">
            <v>0</v>
          </cell>
        </row>
        <row r="83">
          <cell r="A83" t="str">
            <v>2330</v>
          </cell>
          <cell r="B83" t="str">
            <v>COMP SYS AMORTIZATION WTR</v>
          </cell>
          <cell r="C83" t="str">
            <v>BS</v>
          </cell>
          <cell r="D83">
            <v>-34446</v>
          </cell>
          <cell r="E83" t="b">
            <v>0</v>
          </cell>
        </row>
        <row r="84">
          <cell r="A84" t="str">
            <v>2335</v>
          </cell>
          <cell r="B84" t="str">
            <v>MICRO SYS AMORTIZATION WTR</v>
          </cell>
          <cell r="C84" t="str">
            <v>BS</v>
          </cell>
          <cell r="D84">
            <v>-10714</v>
          </cell>
          <cell r="E84" t="b">
            <v>0</v>
          </cell>
        </row>
        <row r="85">
          <cell r="A85" t="str">
            <v>2400</v>
          </cell>
          <cell r="B85" t="str">
            <v>UTILITY PAA WTR PLANT AMORT</v>
          </cell>
          <cell r="C85" t="str">
            <v>BS</v>
          </cell>
          <cell r="D85">
            <v>-641167.39</v>
          </cell>
          <cell r="E85" t="b">
            <v>0</v>
          </cell>
        </row>
        <row r="86">
          <cell r="A86" t="str">
            <v>2410</v>
          </cell>
          <cell r="B86" t="str">
            <v>UTILITY PAA SWR PLANT AMORT</v>
          </cell>
          <cell r="C86" t="str">
            <v>BS</v>
          </cell>
          <cell r="D86">
            <v>-60675.85</v>
          </cell>
          <cell r="E86" t="b">
            <v>0</v>
          </cell>
        </row>
        <row r="87">
          <cell r="A87" t="str">
            <v>2420</v>
          </cell>
          <cell r="B87" t="str">
            <v>ACC AMORT UTIL PAA-WATER</v>
          </cell>
          <cell r="C87" t="str">
            <v>BS</v>
          </cell>
          <cell r="D87">
            <v>126171</v>
          </cell>
          <cell r="E87" t="b">
            <v>0</v>
          </cell>
        </row>
        <row r="88">
          <cell r="A88" t="str">
            <v>2425</v>
          </cell>
          <cell r="B88" t="str">
            <v>ACC AMORT UTIL PAA-SEWER</v>
          </cell>
          <cell r="C88" t="str">
            <v>BS</v>
          </cell>
          <cell r="D88">
            <v>21848.79</v>
          </cell>
          <cell r="E88" t="b">
            <v>0</v>
          </cell>
        </row>
        <row r="89">
          <cell r="A89" t="str">
            <v>2640</v>
          </cell>
          <cell r="B89" t="str">
            <v>CASH-CHASE-WSC DISBURSEMENT</v>
          </cell>
          <cell r="C89" t="str">
            <v>BS</v>
          </cell>
          <cell r="D89">
            <v>-14.59</v>
          </cell>
          <cell r="E89" t="b">
            <v>0</v>
          </cell>
        </row>
        <row r="90">
          <cell r="A90" t="str">
            <v>2665</v>
          </cell>
          <cell r="B90" t="str">
            <v>CASH UNAPPLIED</v>
          </cell>
          <cell r="C90" t="str">
            <v>BS</v>
          </cell>
          <cell r="D90">
            <v>-2216.33</v>
          </cell>
          <cell r="E90" t="b">
            <v>0</v>
          </cell>
        </row>
        <row r="91">
          <cell r="A91" t="str">
            <v>2675</v>
          </cell>
          <cell r="B91" t="str">
            <v>A/R-CUSTOMER TRADE CC&amp;B</v>
          </cell>
          <cell r="C91" t="str">
            <v>BS</v>
          </cell>
          <cell r="D91">
            <v>325247.61</v>
          </cell>
          <cell r="E91" t="b">
            <v>0</v>
          </cell>
        </row>
        <row r="92">
          <cell r="A92" t="str">
            <v>2680</v>
          </cell>
          <cell r="B92" t="str">
            <v>A/R-CUSTOMER ACCRUAL</v>
          </cell>
          <cell r="C92" t="str">
            <v>BS</v>
          </cell>
          <cell r="D92">
            <v>216135</v>
          </cell>
          <cell r="E92" t="b">
            <v>0</v>
          </cell>
        </row>
        <row r="93">
          <cell r="A93" t="str">
            <v>2685</v>
          </cell>
          <cell r="B93" t="str">
            <v>A/R-CUSTOMER REFUNDS</v>
          </cell>
          <cell r="C93" t="str">
            <v>BS</v>
          </cell>
          <cell r="D93">
            <v>-8552.57</v>
          </cell>
          <cell r="E93" t="b">
            <v>0</v>
          </cell>
        </row>
        <row r="94">
          <cell r="A94" t="str">
            <v>2690</v>
          </cell>
          <cell r="B94" t="str">
            <v>ACCUM PROV UNCOLLECT ACCTS</v>
          </cell>
          <cell r="C94" t="str">
            <v>BS</v>
          </cell>
          <cell r="D94">
            <v>-71930.97</v>
          </cell>
          <cell r="E94" t="b">
            <v>0</v>
          </cell>
        </row>
        <row r="95">
          <cell r="A95" t="str">
            <v>2710</v>
          </cell>
          <cell r="B95" t="str">
            <v>A/R ASSOC COS</v>
          </cell>
          <cell r="C95" t="str">
            <v>BS</v>
          </cell>
          <cell r="D95">
            <v>-291543.51</v>
          </cell>
          <cell r="E95" t="b">
            <v>0</v>
          </cell>
        </row>
        <row r="96">
          <cell r="A96" t="str">
            <v>2775</v>
          </cell>
          <cell r="B96" t="str">
            <v>SPECIAL DEPOSITS</v>
          </cell>
          <cell r="C96" t="str">
            <v>BS</v>
          </cell>
          <cell r="D96">
            <v>20</v>
          </cell>
          <cell r="E96" t="b">
            <v>0</v>
          </cell>
        </row>
        <row r="97">
          <cell r="A97" t="str">
            <v>2785</v>
          </cell>
          <cell r="B97" t="str">
            <v>PREPAYMENTS</v>
          </cell>
          <cell r="C97" t="str">
            <v>BS</v>
          </cell>
          <cell r="D97">
            <v>0</v>
          </cell>
          <cell r="E97" t="b">
            <v>0</v>
          </cell>
        </row>
        <row r="98">
          <cell r="A98" t="str">
            <v>2795</v>
          </cell>
          <cell r="B98" t="str">
            <v>PREPAID REIMBURSEMENTS</v>
          </cell>
          <cell r="C98" t="str">
            <v>BS</v>
          </cell>
          <cell r="D98">
            <v>5307.49</v>
          </cell>
          <cell r="E98" t="b">
            <v>0</v>
          </cell>
        </row>
        <row r="99">
          <cell r="A99" t="str">
            <v>2855</v>
          </cell>
          <cell r="B99" t="str">
            <v>PRELIMINARY SURVEY</v>
          </cell>
          <cell r="C99" t="str">
            <v>BS</v>
          </cell>
          <cell r="D99">
            <v>127</v>
          </cell>
          <cell r="E99" t="b">
            <v>0</v>
          </cell>
        </row>
        <row r="100">
          <cell r="A100" t="str">
            <v>2920</v>
          </cell>
          <cell r="B100" t="str">
            <v>RATE CASE ACCUM AMORT</v>
          </cell>
          <cell r="C100" t="str">
            <v>BS</v>
          </cell>
          <cell r="D100">
            <v>0.01</v>
          </cell>
          <cell r="E100" t="b">
            <v>0</v>
          </cell>
        </row>
        <row r="101">
          <cell r="A101" t="str">
            <v>2930</v>
          </cell>
          <cell r="B101" t="str">
            <v>MISC REG ACCUM AMORT</v>
          </cell>
          <cell r="C101" t="str">
            <v>BS</v>
          </cell>
          <cell r="D101">
            <v>1158.28</v>
          </cell>
          <cell r="E101" t="b">
            <v>0</v>
          </cell>
        </row>
        <row r="102">
          <cell r="A102" t="str">
            <v>2960</v>
          </cell>
          <cell r="B102" t="str">
            <v>DEF CHGS-TANK MAINT&amp;REP WTR</v>
          </cell>
          <cell r="C102" t="str">
            <v>BS</v>
          </cell>
          <cell r="D102">
            <v>63645</v>
          </cell>
          <cell r="E102" t="b">
            <v>0</v>
          </cell>
        </row>
        <row r="103">
          <cell r="A103" t="str">
            <v>2965</v>
          </cell>
          <cell r="B103" t="str">
            <v>DEF CHGS-RELOCATION EXPENSES</v>
          </cell>
          <cell r="C103" t="str">
            <v>BS</v>
          </cell>
          <cell r="D103">
            <v>7406.24</v>
          </cell>
          <cell r="E103" t="b">
            <v>0</v>
          </cell>
        </row>
        <row r="104">
          <cell r="A104" t="str">
            <v>2980</v>
          </cell>
          <cell r="B104" t="str">
            <v>DEF CHGS-EMP FEES</v>
          </cell>
          <cell r="C104" t="str">
            <v>BS</v>
          </cell>
          <cell r="D104">
            <v>5341</v>
          </cell>
          <cell r="E104" t="b">
            <v>0</v>
          </cell>
        </row>
        <row r="105">
          <cell r="A105" t="str">
            <v>3005</v>
          </cell>
          <cell r="B105" t="str">
            <v>DEF CHGS-VOC TESTING</v>
          </cell>
          <cell r="C105" t="str">
            <v>BS</v>
          </cell>
          <cell r="D105">
            <v>47656.75</v>
          </cell>
          <cell r="E105" t="b">
            <v>0</v>
          </cell>
        </row>
        <row r="106">
          <cell r="A106" t="str">
            <v>3040</v>
          </cell>
          <cell r="B106" t="str">
            <v>DEF CHGS-TANK MAINT&amp;REP SWR</v>
          </cell>
          <cell r="C106" t="str">
            <v>BS</v>
          </cell>
          <cell r="D106">
            <v>33200</v>
          </cell>
          <cell r="E106" t="b">
            <v>0</v>
          </cell>
        </row>
        <row r="107">
          <cell r="A107" t="str">
            <v>3110</v>
          </cell>
          <cell r="B107" t="str">
            <v>AMORT - TANK MAINT&amp;REP WTR</v>
          </cell>
          <cell r="C107" t="str">
            <v>BS</v>
          </cell>
          <cell r="D107">
            <v>-49579</v>
          </cell>
          <cell r="E107" t="b">
            <v>0</v>
          </cell>
        </row>
        <row r="108">
          <cell r="A108" t="str">
            <v>3120</v>
          </cell>
          <cell r="B108" t="str">
            <v>AMORT - RELOCATION EXP</v>
          </cell>
          <cell r="C108" t="str">
            <v>BS</v>
          </cell>
          <cell r="D108">
            <v>-2512.0500000000002</v>
          </cell>
          <cell r="E108" t="b">
            <v>0</v>
          </cell>
        </row>
        <row r="109">
          <cell r="A109" t="str">
            <v>3135</v>
          </cell>
          <cell r="B109" t="str">
            <v>AMORT - EMPLOYEE FEES</v>
          </cell>
          <cell r="C109" t="str">
            <v>BS</v>
          </cell>
          <cell r="D109">
            <v>-59</v>
          </cell>
          <cell r="E109" t="b">
            <v>0</v>
          </cell>
        </row>
        <row r="110">
          <cell r="A110" t="str">
            <v>3160</v>
          </cell>
          <cell r="B110" t="str">
            <v>AMORT - VOC TESTING</v>
          </cell>
          <cell r="C110" t="str">
            <v>BS</v>
          </cell>
          <cell r="D110">
            <v>-29698.61</v>
          </cell>
          <cell r="E110" t="b">
            <v>0</v>
          </cell>
        </row>
        <row r="111">
          <cell r="A111" t="str">
            <v>3195</v>
          </cell>
          <cell r="B111" t="str">
            <v>AMORT - TANK MAINT&amp;REP SWR</v>
          </cell>
          <cell r="C111" t="str">
            <v>BS</v>
          </cell>
          <cell r="D111">
            <v>-31068</v>
          </cell>
          <cell r="E111" t="b">
            <v>0</v>
          </cell>
        </row>
        <row r="112">
          <cell r="A112" t="str">
            <v>3430</v>
          </cell>
          <cell r="B112" t="str">
            <v>CIAC-OTHER TANGIBLE PLT WATER</v>
          </cell>
          <cell r="C112" t="str">
            <v>BS</v>
          </cell>
          <cell r="D112">
            <v>-4994188.88</v>
          </cell>
          <cell r="E112" t="b">
            <v>0</v>
          </cell>
        </row>
        <row r="113">
          <cell r="A113" t="str">
            <v>3435</v>
          </cell>
          <cell r="B113" t="str">
            <v>CIAC-WATER-TAP</v>
          </cell>
          <cell r="C113" t="str">
            <v>BS</v>
          </cell>
          <cell r="D113">
            <v>-1149303.08</v>
          </cell>
          <cell r="E113" t="b">
            <v>0</v>
          </cell>
        </row>
        <row r="114">
          <cell r="A114" t="str">
            <v>3450</v>
          </cell>
          <cell r="B114" t="str">
            <v>CIAC-WTR PLT MOD FEE</v>
          </cell>
          <cell r="C114" t="str">
            <v>BS</v>
          </cell>
          <cell r="D114">
            <v>-179355</v>
          </cell>
          <cell r="E114" t="b">
            <v>0</v>
          </cell>
        </row>
        <row r="115">
          <cell r="A115" t="str">
            <v>3455</v>
          </cell>
          <cell r="B115" t="str">
            <v>CIAC-WTR PLT MTR FEE</v>
          </cell>
          <cell r="C115" t="str">
            <v>BS</v>
          </cell>
          <cell r="D115">
            <v>-33025</v>
          </cell>
          <cell r="E115" t="b">
            <v>0</v>
          </cell>
        </row>
        <row r="116">
          <cell r="A116" t="str">
            <v>3520</v>
          </cell>
          <cell r="B116" t="str">
            <v>CIAC-STRUCT/IMPRV GEN PLT</v>
          </cell>
          <cell r="C116" t="str">
            <v>BS</v>
          </cell>
          <cell r="D116">
            <v>-6128482.1799999997</v>
          </cell>
          <cell r="E116" t="b">
            <v>0</v>
          </cell>
        </row>
        <row r="117">
          <cell r="A117" t="str">
            <v>3705</v>
          </cell>
          <cell r="B117" t="str">
            <v>CIAC-SEWER-TAP</v>
          </cell>
          <cell r="C117" t="str">
            <v>BS</v>
          </cell>
          <cell r="D117">
            <v>-1060950.04</v>
          </cell>
          <cell r="E117" t="b">
            <v>0</v>
          </cell>
        </row>
        <row r="118">
          <cell r="A118" t="str">
            <v>3720</v>
          </cell>
          <cell r="B118" t="str">
            <v>CIAC-SWR PLT MOD FEE</v>
          </cell>
          <cell r="C118" t="str">
            <v>BS</v>
          </cell>
          <cell r="D118">
            <v>-262275</v>
          </cell>
          <cell r="E118" t="b">
            <v>0</v>
          </cell>
        </row>
        <row r="119">
          <cell r="A119" t="str">
            <v>3800</v>
          </cell>
          <cell r="B119" t="str">
            <v>ACC AMORT ORGANIZATION</v>
          </cell>
          <cell r="C119" t="str">
            <v>BS</v>
          </cell>
          <cell r="D119">
            <v>-3789.7</v>
          </cell>
          <cell r="E119" t="b">
            <v>0</v>
          </cell>
        </row>
        <row r="120">
          <cell r="A120" t="str">
            <v>3975</v>
          </cell>
          <cell r="B120" t="str">
            <v>ACC AMORT OTHER TANG PLT WATER</v>
          </cell>
          <cell r="C120" t="str">
            <v>BS</v>
          </cell>
          <cell r="D120">
            <v>1110012.94</v>
          </cell>
          <cell r="E120" t="b">
            <v>0</v>
          </cell>
        </row>
        <row r="121">
          <cell r="A121" t="str">
            <v>3980</v>
          </cell>
          <cell r="B121" t="str">
            <v>ACC AMORT WATER-CIAC TAP</v>
          </cell>
          <cell r="C121" t="str">
            <v>BS</v>
          </cell>
          <cell r="D121">
            <v>34955.230000000003</v>
          </cell>
          <cell r="E121" t="b">
            <v>0</v>
          </cell>
        </row>
        <row r="122">
          <cell r="A122" t="str">
            <v>4000</v>
          </cell>
          <cell r="B122" t="str">
            <v>ACC AMORT WTR PLT MOD FEE-NC</v>
          </cell>
          <cell r="C122" t="str">
            <v>BS</v>
          </cell>
          <cell r="D122">
            <v>3094.26</v>
          </cell>
          <cell r="E122" t="b">
            <v>0</v>
          </cell>
        </row>
        <row r="123">
          <cell r="A123" t="str">
            <v>4005</v>
          </cell>
          <cell r="B123" t="str">
            <v>ACC AMORT WTR PLT MTR FEE-NC</v>
          </cell>
          <cell r="C123" t="str">
            <v>BS</v>
          </cell>
          <cell r="D123">
            <v>574.28</v>
          </cell>
          <cell r="E123" t="b">
            <v>0</v>
          </cell>
        </row>
        <row r="124">
          <cell r="A124" t="str">
            <v>4030</v>
          </cell>
          <cell r="B124" t="str">
            <v>ACC AMORT ORGANIZATION</v>
          </cell>
          <cell r="C124" t="str">
            <v>BS</v>
          </cell>
          <cell r="D124">
            <v>0</v>
          </cell>
          <cell r="E124" t="b">
            <v>0</v>
          </cell>
        </row>
        <row r="125">
          <cell r="A125" t="str">
            <v>4070</v>
          </cell>
          <cell r="B125" t="str">
            <v>ACC AMORTSTRUCT/IMPRV GEN PLT</v>
          </cell>
          <cell r="C125" t="str">
            <v>BS</v>
          </cell>
          <cell r="D125">
            <v>1522574.99</v>
          </cell>
          <cell r="E125" t="b">
            <v>0</v>
          </cell>
        </row>
        <row r="126">
          <cell r="A126" t="str">
            <v>4265</v>
          </cell>
          <cell r="B126" t="str">
            <v>ACC AMORT SEWER-TAP</v>
          </cell>
          <cell r="C126" t="str">
            <v>BS</v>
          </cell>
          <cell r="D126">
            <v>26182.34</v>
          </cell>
          <cell r="E126" t="b">
            <v>0</v>
          </cell>
        </row>
        <row r="127">
          <cell r="A127" t="str">
            <v>4280</v>
          </cell>
          <cell r="B127" t="str">
            <v>ACC AMORT SWR PLT MOD FEE-NC</v>
          </cell>
          <cell r="C127" t="str">
            <v>BS</v>
          </cell>
          <cell r="D127">
            <v>4561.0200000000004</v>
          </cell>
          <cell r="E127" t="b">
            <v>0</v>
          </cell>
        </row>
        <row r="128">
          <cell r="A128" t="str">
            <v>4369</v>
          </cell>
          <cell r="B128" t="str">
            <v>DEF FED TAX - CIAC PRE 1987</v>
          </cell>
          <cell r="C128" t="str">
            <v>BS</v>
          </cell>
          <cell r="D128">
            <v>75068</v>
          </cell>
          <cell r="E128" t="b">
            <v>0</v>
          </cell>
        </row>
        <row r="129">
          <cell r="A129" t="str">
            <v>4371</v>
          </cell>
          <cell r="B129" t="str">
            <v>DEF FED TAX - TAP FEE POST 2000</v>
          </cell>
          <cell r="C129" t="str">
            <v>BS</v>
          </cell>
          <cell r="D129">
            <v>694298</v>
          </cell>
          <cell r="E129" t="b">
            <v>0</v>
          </cell>
        </row>
        <row r="130">
          <cell r="A130" t="str">
            <v>4377</v>
          </cell>
          <cell r="B130" t="str">
            <v>DEF FED TAX - DEF MAINT</v>
          </cell>
          <cell r="C130" t="str">
            <v>BS</v>
          </cell>
          <cell r="D130">
            <v>-20325</v>
          </cell>
          <cell r="E130" t="b">
            <v>0</v>
          </cell>
        </row>
        <row r="131">
          <cell r="A131" t="str">
            <v>4383</v>
          </cell>
          <cell r="B131" t="str">
            <v>DEF FED TAX - ORGN EXP</v>
          </cell>
          <cell r="C131" t="str">
            <v>BS</v>
          </cell>
          <cell r="D131">
            <v>-75212</v>
          </cell>
          <cell r="E131" t="b">
            <v>0</v>
          </cell>
        </row>
        <row r="132">
          <cell r="A132" t="str">
            <v>4385</v>
          </cell>
          <cell r="B132" t="str">
            <v>DEF FED TAX - BAD DEBT</v>
          </cell>
          <cell r="C132" t="str">
            <v>BS</v>
          </cell>
          <cell r="D132">
            <v>48776</v>
          </cell>
          <cell r="E132" t="b">
            <v>0</v>
          </cell>
        </row>
        <row r="133">
          <cell r="A133" t="str">
            <v>4387</v>
          </cell>
          <cell r="B133" t="str">
            <v>DEF FED TAX - DEPRECIATION</v>
          </cell>
          <cell r="C133" t="str">
            <v>BS</v>
          </cell>
          <cell r="D133">
            <v>-1318655</v>
          </cell>
          <cell r="E133" t="b">
            <v>0</v>
          </cell>
        </row>
        <row r="134">
          <cell r="A134" t="str">
            <v>4419</v>
          </cell>
          <cell r="B134" t="str">
            <v>DEF ST TAX - CIAC PRE 1987</v>
          </cell>
          <cell r="C134" t="str">
            <v>BS</v>
          </cell>
          <cell r="D134">
            <v>18331</v>
          </cell>
          <cell r="E134" t="b">
            <v>0</v>
          </cell>
        </row>
        <row r="135">
          <cell r="A135" t="str">
            <v>4421</v>
          </cell>
          <cell r="B135" t="str">
            <v>DEF ST TAX - TAP FEE POST 2000</v>
          </cell>
          <cell r="C135" t="str">
            <v>BS</v>
          </cell>
          <cell r="D135">
            <v>153686</v>
          </cell>
          <cell r="E135" t="b">
            <v>0</v>
          </cell>
        </row>
        <row r="136">
          <cell r="A136" t="str">
            <v>4427</v>
          </cell>
          <cell r="B136" t="str">
            <v>DEF ST TAX - DEF MAINT</v>
          </cell>
          <cell r="C136" t="str">
            <v>BS</v>
          </cell>
          <cell r="D136">
            <v>-4431</v>
          </cell>
          <cell r="E136" t="b">
            <v>0</v>
          </cell>
        </row>
        <row r="137">
          <cell r="A137" t="str">
            <v>4433</v>
          </cell>
          <cell r="B137" t="str">
            <v>DEF ST TAX - ORGN EXP</v>
          </cell>
          <cell r="C137" t="str">
            <v>BS</v>
          </cell>
          <cell r="D137">
            <v>-488</v>
          </cell>
          <cell r="E137" t="b">
            <v>0</v>
          </cell>
        </row>
        <row r="138">
          <cell r="A138" t="str">
            <v>4435</v>
          </cell>
          <cell r="B138" t="str">
            <v>DEF ST TAX - BAD DEBT</v>
          </cell>
          <cell r="C138" t="str">
            <v>BS</v>
          </cell>
          <cell r="D138">
            <v>-191</v>
          </cell>
          <cell r="E138" t="b">
            <v>0</v>
          </cell>
        </row>
        <row r="139">
          <cell r="A139" t="str">
            <v>4437</v>
          </cell>
          <cell r="B139" t="str">
            <v>DEF ST TAX - DEPRECIATION</v>
          </cell>
          <cell r="C139" t="str">
            <v>BS</v>
          </cell>
          <cell r="D139">
            <v>-245103</v>
          </cell>
          <cell r="E139" t="b">
            <v>0</v>
          </cell>
        </row>
        <row r="140">
          <cell r="A140" t="str">
            <v>4515</v>
          </cell>
          <cell r="B140" t="str">
            <v>A/P TRADE</v>
          </cell>
          <cell r="C140" t="str">
            <v>BS</v>
          </cell>
          <cell r="D140">
            <v>-100763.32</v>
          </cell>
          <cell r="E140" t="b">
            <v>0</v>
          </cell>
        </row>
        <row r="141">
          <cell r="A141" t="str">
            <v>4525</v>
          </cell>
          <cell r="B141" t="str">
            <v>A/P TRADE - ACCRUAL</v>
          </cell>
          <cell r="C141" t="str">
            <v>BS</v>
          </cell>
          <cell r="D141">
            <v>-22838.400000000001</v>
          </cell>
          <cell r="E141" t="b">
            <v>0</v>
          </cell>
        </row>
        <row r="142">
          <cell r="A142" t="str">
            <v>4527</v>
          </cell>
          <cell r="B142" t="str">
            <v>A/P TRADE - RECD NOT VOUCHERED</v>
          </cell>
          <cell r="C142" t="str">
            <v>BS</v>
          </cell>
          <cell r="D142">
            <v>-84617.77</v>
          </cell>
          <cell r="E142" t="b">
            <v>0</v>
          </cell>
        </row>
        <row r="143">
          <cell r="A143" t="str">
            <v>4535</v>
          </cell>
          <cell r="B143" t="str">
            <v>A/P-ASSOC COMPANIES</v>
          </cell>
          <cell r="C143" t="str">
            <v>BS</v>
          </cell>
          <cell r="D143">
            <v>12229199.16</v>
          </cell>
          <cell r="E143" t="b">
            <v>0</v>
          </cell>
        </row>
        <row r="144">
          <cell r="A144" t="str">
            <v>4545</v>
          </cell>
          <cell r="B144" t="str">
            <v>A/P MISCELLANEOUS</v>
          </cell>
          <cell r="C144" t="str">
            <v>BS</v>
          </cell>
          <cell r="D144">
            <v>194180.94</v>
          </cell>
          <cell r="E144" t="b">
            <v>0</v>
          </cell>
        </row>
        <row r="145">
          <cell r="A145" t="str">
            <v>4565</v>
          </cell>
          <cell r="B145" t="str">
            <v>ADVANCES FROM UTILITIES INC</v>
          </cell>
          <cell r="C145" t="str">
            <v>BS</v>
          </cell>
          <cell r="D145">
            <v>-8918414.7899999991</v>
          </cell>
          <cell r="E145" t="b">
            <v>0</v>
          </cell>
        </row>
        <row r="146">
          <cell r="A146" t="str">
            <v>4595</v>
          </cell>
          <cell r="B146" t="str">
            <v>CUSTOMER DEPOSITS</v>
          </cell>
          <cell r="C146" t="str">
            <v>BS</v>
          </cell>
          <cell r="D146">
            <v>-91705</v>
          </cell>
          <cell r="E146" t="b">
            <v>0</v>
          </cell>
        </row>
        <row r="147">
          <cell r="A147" t="str">
            <v>4612</v>
          </cell>
          <cell r="B147" t="str">
            <v>ACCRUED TAXES GENERAL</v>
          </cell>
          <cell r="C147" t="str">
            <v>BS</v>
          </cell>
          <cell r="D147">
            <v>-4936.16</v>
          </cell>
          <cell r="E147" t="b">
            <v>0</v>
          </cell>
        </row>
        <row r="148">
          <cell r="A148" t="str">
            <v>4614</v>
          </cell>
          <cell r="B148" t="str">
            <v>ACCRUED GROSS RECEIPT TAX</v>
          </cell>
          <cell r="C148" t="str">
            <v>BS</v>
          </cell>
          <cell r="D148">
            <v>-34276</v>
          </cell>
          <cell r="E148" t="b">
            <v>0</v>
          </cell>
        </row>
        <row r="149">
          <cell r="A149" t="str">
            <v>4630</v>
          </cell>
          <cell r="B149" t="str">
            <v>ACCRUED PERS PROP &amp; ICT TAX</v>
          </cell>
          <cell r="C149" t="str">
            <v>BS</v>
          </cell>
          <cell r="D149">
            <v>-1800</v>
          </cell>
          <cell r="E149" t="b">
            <v>0</v>
          </cell>
        </row>
        <row r="150">
          <cell r="A150" t="str">
            <v>4634</v>
          </cell>
          <cell r="B150" t="str">
            <v>ACCRUED SALES TAX</v>
          </cell>
          <cell r="C150" t="str">
            <v>BS</v>
          </cell>
          <cell r="D150">
            <v>-64.099999999999994</v>
          </cell>
          <cell r="E150" t="b">
            <v>0</v>
          </cell>
        </row>
        <row r="151">
          <cell r="A151" t="str">
            <v>4661</v>
          </cell>
          <cell r="B151" t="str">
            <v>ACCRUED ST INCOME TAX</v>
          </cell>
          <cell r="C151" t="str">
            <v>BS</v>
          </cell>
          <cell r="D151">
            <v>74448</v>
          </cell>
          <cell r="E151" t="b">
            <v>0</v>
          </cell>
        </row>
        <row r="152">
          <cell r="A152" t="str">
            <v>4685</v>
          </cell>
          <cell r="B152" t="str">
            <v>ACCRUED CUST DEP INTEREST</v>
          </cell>
          <cell r="C152" t="str">
            <v>BS</v>
          </cell>
          <cell r="D152">
            <v>-19570.3</v>
          </cell>
          <cell r="E152" t="b">
            <v>0</v>
          </cell>
        </row>
        <row r="153">
          <cell r="A153" t="str">
            <v>4715</v>
          </cell>
          <cell r="B153" t="str">
            <v>DEFERRED REVENUE</v>
          </cell>
          <cell r="C153" t="str">
            <v>BS</v>
          </cell>
          <cell r="D153">
            <v>-55535</v>
          </cell>
          <cell r="E153" t="b">
            <v>0</v>
          </cell>
        </row>
        <row r="154">
          <cell r="A154" t="str">
            <v>4735</v>
          </cell>
          <cell r="B154" t="str">
            <v>PAYABLE TO DEVELOPER</v>
          </cell>
          <cell r="C154" t="str">
            <v>BS</v>
          </cell>
          <cell r="D154">
            <v>-96778.83</v>
          </cell>
          <cell r="E154" t="b">
            <v>0</v>
          </cell>
        </row>
        <row r="155">
          <cell r="A155" t="str">
            <v>4780</v>
          </cell>
          <cell r="B155" t="str">
            <v>PAID IN CAPITAL</v>
          </cell>
          <cell r="C155" t="str">
            <v>BS</v>
          </cell>
          <cell r="D155">
            <v>-2600000</v>
          </cell>
          <cell r="E155" t="b">
            <v>0</v>
          </cell>
        </row>
        <row r="156">
          <cell r="A156" t="str">
            <v>4785</v>
          </cell>
          <cell r="B156" t="str">
            <v>MISC PAID IN CAPITAL</v>
          </cell>
          <cell r="C156" t="str">
            <v>BS</v>
          </cell>
          <cell r="D156">
            <v>-2766343.12</v>
          </cell>
          <cell r="E156" t="b">
            <v>0</v>
          </cell>
        </row>
        <row r="157">
          <cell r="A157" t="str">
            <v>4998</v>
          </cell>
          <cell r="B157" t="str">
            <v>RETAINED EARN-PRIOR YEARS</v>
          </cell>
          <cell r="C157" t="str">
            <v>BS</v>
          </cell>
          <cell r="D157">
            <v>-4683394.33</v>
          </cell>
          <cell r="E157" t="b">
            <v>0</v>
          </cell>
        </row>
        <row r="158">
          <cell r="A158" t="str">
            <v>5025</v>
          </cell>
          <cell r="B158" t="str">
            <v>WATER REVENUE-RESIDENTIAL</v>
          </cell>
          <cell r="C158" t="str">
            <v>IS</v>
          </cell>
          <cell r="D158">
            <v>-1722662.95</v>
          </cell>
          <cell r="E158" t="b">
            <v>0</v>
          </cell>
        </row>
        <row r="159">
          <cell r="A159" t="str">
            <v>5030</v>
          </cell>
          <cell r="B159" t="str">
            <v>WATER REVENUE-ACCRUALS</v>
          </cell>
          <cell r="C159" t="str">
            <v>IS</v>
          </cell>
          <cell r="D159">
            <v>-1433</v>
          </cell>
          <cell r="E159" t="b">
            <v>0</v>
          </cell>
        </row>
        <row r="160">
          <cell r="A160" t="str">
            <v>5035</v>
          </cell>
          <cell r="B160" t="str">
            <v>WATER REVENUE-COMMERCIAL</v>
          </cell>
          <cell r="C160" t="str">
            <v>IS</v>
          </cell>
          <cell r="D160">
            <v>-141408.35999999999</v>
          </cell>
          <cell r="E160" t="b">
            <v>0</v>
          </cell>
        </row>
        <row r="161">
          <cell r="A161" t="str">
            <v>5100</v>
          </cell>
          <cell r="B161" t="str">
            <v>SEWER REVENUE-RESIDENTIAL</v>
          </cell>
          <cell r="C161" t="str">
            <v>IS</v>
          </cell>
          <cell r="D161">
            <v>-969752.58</v>
          </cell>
          <cell r="E161" t="b">
            <v>0</v>
          </cell>
        </row>
        <row r="162">
          <cell r="A162" t="str">
            <v>5105</v>
          </cell>
          <cell r="B162" t="str">
            <v>SEWER REVENUE-ACCRUALS</v>
          </cell>
          <cell r="C162" t="str">
            <v>IS</v>
          </cell>
          <cell r="D162">
            <v>5887</v>
          </cell>
          <cell r="E162" t="b">
            <v>0</v>
          </cell>
        </row>
        <row r="163">
          <cell r="A163" t="str">
            <v>5110</v>
          </cell>
          <cell r="B163" t="str">
            <v>SEWER REVENUE-COMMERCIAL</v>
          </cell>
          <cell r="C163" t="str">
            <v>IS</v>
          </cell>
          <cell r="D163">
            <v>-135811.04</v>
          </cell>
          <cell r="E163" t="b">
            <v>0</v>
          </cell>
        </row>
        <row r="164">
          <cell r="A164" t="str">
            <v>5265</v>
          </cell>
          <cell r="B164" t="str">
            <v>FORFEITED DISCOUNTS</v>
          </cell>
          <cell r="C164" t="str">
            <v>IS</v>
          </cell>
          <cell r="D164">
            <v>-11600.3</v>
          </cell>
          <cell r="E164" t="b">
            <v>0</v>
          </cell>
        </row>
        <row r="165">
          <cell r="A165" t="str">
            <v>5270</v>
          </cell>
          <cell r="B165" t="str">
            <v>MISC SERVICE REVENUE</v>
          </cell>
          <cell r="C165" t="str">
            <v>IS</v>
          </cell>
          <cell r="D165">
            <v>-51128.160000000003</v>
          </cell>
          <cell r="E165" t="b">
            <v>0</v>
          </cell>
        </row>
        <row r="166">
          <cell r="A166" t="str">
            <v>5455</v>
          </cell>
          <cell r="B166" t="str">
            <v>PURCHASED SEWER TREATMENT</v>
          </cell>
          <cell r="C166" t="str">
            <v>IS</v>
          </cell>
          <cell r="D166">
            <v>161100</v>
          </cell>
          <cell r="E166" t="b">
            <v>0</v>
          </cell>
        </row>
        <row r="167">
          <cell r="A167" t="str">
            <v>5460</v>
          </cell>
          <cell r="B167" t="str">
            <v>PURCHASED SEWER - BILLINGS</v>
          </cell>
          <cell r="C167" t="str">
            <v>IS</v>
          </cell>
          <cell r="D167">
            <v>-152144.29999999999</v>
          </cell>
          <cell r="E167" t="b">
            <v>0</v>
          </cell>
        </row>
        <row r="168">
          <cell r="A168" t="str">
            <v>5465</v>
          </cell>
          <cell r="B168" t="str">
            <v>ELEC PWR - WATER SYSTEM</v>
          </cell>
          <cell r="C168" t="str">
            <v>IS</v>
          </cell>
          <cell r="D168">
            <v>166203.19</v>
          </cell>
          <cell r="E168" t="b">
            <v>0</v>
          </cell>
        </row>
        <row r="169">
          <cell r="A169" t="str">
            <v>5470</v>
          </cell>
          <cell r="B169" t="str">
            <v>ELEC PWR - SWR SYSTEM</v>
          </cell>
          <cell r="C169" t="str">
            <v>IS</v>
          </cell>
          <cell r="D169">
            <v>151512.17000000001</v>
          </cell>
          <cell r="E169" t="b">
            <v>0</v>
          </cell>
        </row>
        <row r="170">
          <cell r="A170" t="str">
            <v>5480</v>
          </cell>
          <cell r="B170" t="str">
            <v>CHLORINE</v>
          </cell>
          <cell r="C170" t="str">
            <v>IS</v>
          </cell>
          <cell r="D170">
            <v>20993.919999999998</v>
          </cell>
          <cell r="E170" t="b">
            <v>0</v>
          </cell>
        </row>
        <row r="171">
          <cell r="A171" t="str">
            <v>5485</v>
          </cell>
          <cell r="B171" t="str">
            <v>ODOR CONTROL CHEMICALS</v>
          </cell>
          <cell r="C171" t="str">
            <v>IS</v>
          </cell>
          <cell r="D171">
            <v>1335.2</v>
          </cell>
          <cell r="E171" t="b">
            <v>0</v>
          </cell>
        </row>
        <row r="172">
          <cell r="A172" t="str">
            <v>5490</v>
          </cell>
          <cell r="B172" t="str">
            <v>OTHER TREATMENT CHEMICALS</v>
          </cell>
          <cell r="C172" t="str">
            <v>IS</v>
          </cell>
          <cell r="D172">
            <v>66984</v>
          </cell>
          <cell r="E172" t="b">
            <v>0</v>
          </cell>
        </row>
        <row r="173">
          <cell r="A173" t="str">
            <v>5495</v>
          </cell>
          <cell r="B173" t="str">
            <v>METER READING</v>
          </cell>
          <cell r="C173" t="str">
            <v>IS</v>
          </cell>
          <cell r="D173">
            <v>42094.78</v>
          </cell>
          <cell r="E173" t="b">
            <v>0</v>
          </cell>
        </row>
        <row r="174">
          <cell r="A174" t="str">
            <v>5505</v>
          </cell>
          <cell r="B174" t="str">
            <v>AGENCY EXPENSE</v>
          </cell>
          <cell r="C174" t="str">
            <v>IS</v>
          </cell>
          <cell r="D174">
            <v>797.96</v>
          </cell>
          <cell r="E174" t="b">
            <v>0</v>
          </cell>
        </row>
        <row r="175">
          <cell r="A175" t="str">
            <v>5510</v>
          </cell>
          <cell r="B175" t="str">
            <v>UNCOLLECTIBLE ACCOUNTS</v>
          </cell>
          <cell r="C175" t="str">
            <v>IS</v>
          </cell>
          <cell r="D175">
            <v>10423.36</v>
          </cell>
          <cell r="E175" t="b">
            <v>0</v>
          </cell>
        </row>
        <row r="176">
          <cell r="A176" t="str">
            <v>5525</v>
          </cell>
          <cell r="B176" t="str">
            <v>BILL STOCK</v>
          </cell>
          <cell r="C176" t="str">
            <v>IS</v>
          </cell>
          <cell r="D176">
            <v>2279</v>
          </cell>
          <cell r="E176" t="b">
            <v>0</v>
          </cell>
        </row>
        <row r="177">
          <cell r="A177" t="str">
            <v>5530</v>
          </cell>
          <cell r="B177" t="str">
            <v>BILLING COMPUTER SUPPLIES</v>
          </cell>
          <cell r="C177" t="str">
            <v>IS</v>
          </cell>
          <cell r="D177">
            <v>1178</v>
          </cell>
          <cell r="E177" t="b">
            <v>0</v>
          </cell>
        </row>
        <row r="178">
          <cell r="A178" t="str">
            <v>5535</v>
          </cell>
          <cell r="B178" t="str">
            <v>BILLING ENVELOPES</v>
          </cell>
          <cell r="C178" t="str">
            <v>IS</v>
          </cell>
          <cell r="D178">
            <v>5337</v>
          </cell>
          <cell r="E178" t="b">
            <v>0</v>
          </cell>
        </row>
        <row r="179">
          <cell r="A179" t="str">
            <v>5540</v>
          </cell>
          <cell r="B179" t="str">
            <v>BILLING POSTAGE</v>
          </cell>
          <cell r="C179" t="str">
            <v>IS</v>
          </cell>
          <cell r="D179">
            <v>39424</v>
          </cell>
          <cell r="E179" t="b">
            <v>0</v>
          </cell>
        </row>
        <row r="180">
          <cell r="A180" t="str">
            <v>5545</v>
          </cell>
          <cell r="B180" t="str">
            <v>CUSTOMER SERVICE PRINTING</v>
          </cell>
          <cell r="C180" t="str">
            <v>IS</v>
          </cell>
          <cell r="D180">
            <v>1169.1500000000001</v>
          </cell>
          <cell r="E180" t="b">
            <v>0</v>
          </cell>
        </row>
        <row r="181">
          <cell r="A181" t="str">
            <v>5625</v>
          </cell>
          <cell r="B181" t="str">
            <v>401K/ESOP CONTRIBUTIONS</v>
          </cell>
          <cell r="C181" t="str">
            <v>IS</v>
          </cell>
          <cell r="D181">
            <v>20172</v>
          </cell>
          <cell r="E181" t="b">
            <v>0</v>
          </cell>
        </row>
        <row r="182">
          <cell r="A182" t="str">
            <v>5630</v>
          </cell>
          <cell r="B182" t="str">
            <v>DENTAL PREMIUMS</v>
          </cell>
          <cell r="C182" t="str">
            <v>IS</v>
          </cell>
          <cell r="D182">
            <v>440</v>
          </cell>
          <cell r="E182" t="b">
            <v>0</v>
          </cell>
        </row>
        <row r="183">
          <cell r="A183" t="str">
            <v>5635</v>
          </cell>
          <cell r="B183" t="str">
            <v>DENTAL INS REIMBURSEMENTS</v>
          </cell>
          <cell r="C183" t="str">
            <v>IS</v>
          </cell>
          <cell r="D183">
            <v>2994</v>
          </cell>
          <cell r="E183" t="b">
            <v>0</v>
          </cell>
        </row>
        <row r="184">
          <cell r="A184" t="str">
            <v>5640</v>
          </cell>
          <cell r="B184" t="str">
            <v>EMP PENSIONS &amp; BENEFITS</v>
          </cell>
          <cell r="C184" t="str">
            <v>IS</v>
          </cell>
          <cell r="D184">
            <v>7</v>
          </cell>
          <cell r="E184" t="b">
            <v>0</v>
          </cell>
        </row>
        <row r="185">
          <cell r="A185" t="str">
            <v>5645</v>
          </cell>
          <cell r="B185" t="str">
            <v>EMPLOYEE INS DEDUCTIONS</v>
          </cell>
          <cell r="C185" t="str">
            <v>IS</v>
          </cell>
          <cell r="D185">
            <v>-10059</v>
          </cell>
          <cell r="E185" t="b">
            <v>0</v>
          </cell>
        </row>
        <row r="186">
          <cell r="A186" t="str">
            <v>5650</v>
          </cell>
          <cell r="B186" t="str">
            <v>HEALTH COSTS &amp; OTHER</v>
          </cell>
          <cell r="C186" t="str">
            <v>IS</v>
          </cell>
          <cell r="D186">
            <v>821</v>
          </cell>
          <cell r="E186" t="b">
            <v>0</v>
          </cell>
        </row>
        <row r="187">
          <cell r="A187" t="str">
            <v>5655</v>
          </cell>
          <cell r="B187" t="str">
            <v>HEALTH INS REIMBURSEMENTS</v>
          </cell>
          <cell r="C187" t="str">
            <v>IS</v>
          </cell>
          <cell r="D187">
            <v>97118</v>
          </cell>
          <cell r="E187" t="b">
            <v>0</v>
          </cell>
        </row>
        <row r="188">
          <cell r="A188" t="str">
            <v>5660</v>
          </cell>
          <cell r="B188" t="str">
            <v>OTHER EMP PENSION/BENEFITS</v>
          </cell>
          <cell r="C188" t="str">
            <v>IS</v>
          </cell>
          <cell r="D188">
            <v>10012.34</v>
          </cell>
          <cell r="E188" t="b">
            <v>0</v>
          </cell>
        </row>
        <row r="189">
          <cell r="A189" t="str">
            <v>5665</v>
          </cell>
          <cell r="B189" t="str">
            <v>PENSION CONTRIBUTIONS</v>
          </cell>
          <cell r="C189" t="str">
            <v>IS</v>
          </cell>
          <cell r="D189">
            <v>15207</v>
          </cell>
          <cell r="E189" t="b">
            <v>0</v>
          </cell>
        </row>
        <row r="190">
          <cell r="A190" t="str">
            <v>5670</v>
          </cell>
          <cell r="B190" t="str">
            <v>TERM LIFE INS</v>
          </cell>
          <cell r="C190" t="str">
            <v>IS</v>
          </cell>
          <cell r="D190">
            <v>1426</v>
          </cell>
          <cell r="E190" t="b">
            <v>0</v>
          </cell>
        </row>
        <row r="191">
          <cell r="A191" t="str">
            <v>5675</v>
          </cell>
          <cell r="B191" t="str">
            <v>TERM LIFE INS-OPT</v>
          </cell>
          <cell r="C191" t="str">
            <v>IS</v>
          </cell>
          <cell r="D191">
            <v>24</v>
          </cell>
          <cell r="E191" t="b">
            <v>0</v>
          </cell>
        </row>
        <row r="192">
          <cell r="A192" t="str">
            <v>5680</v>
          </cell>
          <cell r="B192" t="str">
            <v>DEPEND LIFE INS-OPT</v>
          </cell>
          <cell r="C192" t="str">
            <v>IS</v>
          </cell>
          <cell r="D192">
            <v>2</v>
          </cell>
          <cell r="E192" t="b">
            <v>0</v>
          </cell>
        </row>
        <row r="193">
          <cell r="A193" t="str">
            <v>5690</v>
          </cell>
          <cell r="B193" t="str">
            <v>TUITION</v>
          </cell>
          <cell r="C193" t="str">
            <v>IS</v>
          </cell>
          <cell r="D193">
            <v>564</v>
          </cell>
          <cell r="E193" t="b">
            <v>0</v>
          </cell>
        </row>
        <row r="194">
          <cell r="A194" t="str">
            <v>5715</v>
          </cell>
          <cell r="B194" t="str">
            <v>INSURANCE-OTHER</v>
          </cell>
          <cell r="C194" t="str">
            <v>IS</v>
          </cell>
          <cell r="D194">
            <v>36266</v>
          </cell>
          <cell r="E194" t="b">
            <v>0</v>
          </cell>
        </row>
        <row r="195">
          <cell r="A195" t="str">
            <v>5735</v>
          </cell>
          <cell r="B195" t="str">
            <v>COMPUTER MAINTENANCE</v>
          </cell>
          <cell r="C195" t="str">
            <v>IS</v>
          </cell>
          <cell r="D195">
            <v>38458</v>
          </cell>
          <cell r="E195" t="b">
            <v>0</v>
          </cell>
        </row>
        <row r="196">
          <cell r="A196" t="str">
            <v>5740</v>
          </cell>
          <cell r="B196" t="str">
            <v>COMPUTER SUPPLIES</v>
          </cell>
          <cell r="C196" t="str">
            <v>IS</v>
          </cell>
          <cell r="D196">
            <v>1709</v>
          </cell>
          <cell r="E196" t="b">
            <v>0</v>
          </cell>
        </row>
        <row r="197">
          <cell r="A197" t="str">
            <v>5745</v>
          </cell>
          <cell r="B197" t="str">
            <v>COMPUTER AMORT &amp; PROG COST</v>
          </cell>
          <cell r="C197" t="str">
            <v>IS</v>
          </cell>
          <cell r="D197">
            <v>5052</v>
          </cell>
          <cell r="E197" t="b">
            <v>0</v>
          </cell>
        </row>
        <row r="198">
          <cell r="A198" t="str">
            <v>5750</v>
          </cell>
          <cell r="B198" t="str">
            <v>INTERNET SUPPLIER</v>
          </cell>
          <cell r="C198" t="str">
            <v>IS</v>
          </cell>
          <cell r="D198">
            <v>2311</v>
          </cell>
          <cell r="E198" t="b">
            <v>0</v>
          </cell>
        </row>
        <row r="199">
          <cell r="A199" t="str">
            <v>5755</v>
          </cell>
          <cell r="B199" t="str">
            <v>MICROFILMING</v>
          </cell>
          <cell r="C199" t="str">
            <v>IS</v>
          </cell>
          <cell r="D199">
            <v>409</v>
          </cell>
          <cell r="E199" t="b">
            <v>0</v>
          </cell>
        </row>
        <row r="200">
          <cell r="A200" t="str">
            <v>5760</v>
          </cell>
          <cell r="B200" t="str">
            <v>WEBSITE DEVELOPMENT</v>
          </cell>
          <cell r="C200" t="str">
            <v>IS</v>
          </cell>
          <cell r="D200">
            <v>988</v>
          </cell>
          <cell r="E200" t="b">
            <v>0</v>
          </cell>
        </row>
        <row r="201">
          <cell r="A201" t="str">
            <v>5790</v>
          </cell>
          <cell r="B201" t="str">
            <v>BANK SERVICE CHARGE</v>
          </cell>
          <cell r="C201" t="str">
            <v>IS</v>
          </cell>
          <cell r="D201">
            <v>12495</v>
          </cell>
          <cell r="E201" t="b">
            <v>0</v>
          </cell>
        </row>
        <row r="202">
          <cell r="A202" t="str">
            <v>5800</v>
          </cell>
          <cell r="B202" t="str">
            <v>LETTER OF CREDIT FEE</v>
          </cell>
          <cell r="C202" t="str">
            <v>IS</v>
          </cell>
          <cell r="D202">
            <v>40105.33</v>
          </cell>
          <cell r="E202" t="b">
            <v>0</v>
          </cell>
        </row>
        <row r="203">
          <cell r="A203" t="str">
            <v>5810</v>
          </cell>
          <cell r="B203" t="str">
            <v>MEMBERSHIPS</v>
          </cell>
          <cell r="C203" t="str">
            <v>IS</v>
          </cell>
          <cell r="D203">
            <v>2421</v>
          </cell>
          <cell r="E203" t="b">
            <v>0</v>
          </cell>
        </row>
        <row r="204">
          <cell r="A204" t="str">
            <v>5820</v>
          </cell>
          <cell r="B204" t="str">
            <v>TRAINING EXPENSE</v>
          </cell>
          <cell r="C204" t="str">
            <v>IS</v>
          </cell>
          <cell r="D204">
            <v>6550.84</v>
          </cell>
          <cell r="E204" t="b">
            <v>0</v>
          </cell>
        </row>
        <row r="205">
          <cell r="A205" t="str">
            <v>5825</v>
          </cell>
          <cell r="B205" t="str">
            <v>OTHER MISC EXPENSE</v>
          </cell>
          <cell r="C205" t="str">
            <v>IS</v>
          </cell>
          <cell r="D205">
            <v>7774.72</v>
          </cell>
          <cell r="E205" t="b">
            <v>0</v>
          </cell>
        </row>
        <row r="206">
          <cell r="A206" t="str">
            <v>5855</v>
          </cell>
          <cell r="B206" t="str">
            <v>ANSWERING SERVICE</v>
          </cell>
          <cell r="C206" t="str">
            <v>IS</v>
          </cell>
          <cell r="D206">
            <v>3809</v>
          </cell>
          <cell r="E206" t="b">
            <v>0</v>
          </cell>
        </row>
        <row r="207">
          <cell r="A207" t="str">
            <v>5860</v>
          </cell>
          <cell r="B207" t="str">
            <v>CLEANING SUPPLIES</v>
          </cell>
          <cell r="C207" t="str">
            <v>IS</v>
          </cell>
          <cell r="D207">
            <v>276.19</v>
          </cell>
          <cell r="E207" t="b">
            <v>0</v>
          </cell>
        </row>
        <row r="208">
          <cell r="A208" t="str">
            <v>5865</v>
          </cell>
          <cell r="B208" t="str">
            <v>COPY MACHINE</v>
          </cell>
          <cell r="C208" t="str">
            <v>IS</v>
          </cell>
          <cell r="D208">
            <v>3465</v>
          </cell>
          <cell r="E208" t="b">
            <v>0</v>
          </cell>
        </row>
        <row r="209">
          <cell r="A209" t="str">
            <v>5880</v>
          </cell>
          <cell r="B209" t="str">
            <v>OFFICE SUPPLY STORES</v>
          </cell>
          <cell r="C209" t="str">
            <v>IS</v>
          </cell>
          <cell r="D209">
            <v>3869</v>
          </cell>
          <cell r="E209" t="b">
            <v>0</v>
          </cell>
        </row>
        <row r="210">
          <cell r="A210" t="str">
            <v>5885</v>
          </cell>
          <cell r="B210" t="str">
            <v>PRINTING/BLUEPRINTS</v>
          </cell>
          <cell r="C210" t="str">
            <v>IS</v>
          </cell>
          <cell r="D210">
            <v>1729.01</v>
          </cell>
          <cell r="E210" t="b">
            <v>0</v>
          </cell>
        </row>
        <row r="211">
          <cell r="A211" t="str">
            <v>5890</v>
          </cell>
          <cell r="B211" t="str">
            <v>PUBL SUBSCRIPTIONS/TAPES</v>
          </cell>
          <cell r="C211" t="str">
            <v>IS</v>
          </cell>
          <cell r="D211">
            <v>1291.44</v>
          </cell>
          <cell r="E211" t="b">
            <v>0</v>
          </cell>
        </row>
        <row r="212">
          <cell r="A212" t="str">
            <v>5895</v>
          </cell>
          <cell r="B212" t="str">
            <v>SHIPPING CHARGES</v>
          </cell>
          <cell r="C212" t="str">
            <v>IS</v>
          </cell>
          <cell r="D212">
            <v>7466.77</v>
          </cell>
          <cell r="E212" t="b">
            <v>0</v>
          </cell>
        </row>
        <row r="213">
          <cell r="A213" t="str">
            <v>5900</v>
          </cell>
          <cell r="B213" t="str">
            <v>OTHER OFFICE EXPENSES</v>
          </cell>
          <cell r="C213" t="str">
            <v>IS</v>
          </cell>
          <cell r="D213">
            <v>25701.32</v>
          </cell>
          <cell r="E213" t="b">
            <v>0</v>
          </cell>
        </row>
        <row r="214">
          <cell r="A214" t="str">
            <v>5930</v>
          </cell>
          <cell r="B214" t="str">
            <v>OFFICE ELECTRIC</v>
          </cell>
          <cell r="C214" t="str">
            <v>IS</v>
          </cell>
          <cell r="D214">
            <v>3532.48</v>
          </cell>
          <cell r="E214" t="b">
            <v>0</v>
          </cell>
        </row>
        <row r="215">
          <cell r="A215" t="str">
            <v>5935</v>
          </cell>
          <cell r="B215" t="str">
            <v>OFFICE GAS</v>
          </cell>
          <cell r="C215" t="str">
            <v>IS</v>
          </cell>
          <cell r="D215">
            <v>1070.56</v>
          </cell>
          <cell r="E215" t="b">
            <v>0</v>
          </cell>
        </row>
        <row r="216">
          <cell r="A216" t="str">
            <v>5940</v>
          </cell>
          <cell r="B216" t="str">
            <v>OFFICE WATER</v>
          </cell>
          <cell r="C216" t="str">
            <v>IS</v>
          </cell>
          <cell r="D216">
            <v>120</v>
          </cell>
          <cell r="E216" t="b">
            <v>0</v>
          </cell>
        </row>
        <row r="217">
          <cell r="A217" t="str">
            <v>5945</v>
          </cell>
          <cell r="B217" t="str">
            <v>OFFICE TELECOM</v>
          </cell>
          <cell r="C217" t="str">
            <v>IS</v>
          </cell>
          <cell r="D217">
            <v>52337.29</v>
          </cell>
          <cell r="E217" t="b">
            <v>0</v>
          </cell>
        </row>
        <row r="218">
          <cell r="A218" t="str">
            <v>5950</v>
          </cell>
          <cell r="B218" t="str">
            <v>OFFICE GARBAGE REMOVAL</v>
          </cell>
          <cell r="C218" t="str">
            <v>IS</v>
          </cell>
          <cell r="D218">
            <v>5453.61</v>
          </cell>
          <cell r="E218" t="b">
            <v>0</v>
          </cell>
        </row>
        <row r="219">
          <cell r="A219" t="str">
            <v>5955</v>
          </cell>
          <cell r="B219" t="str">
            <v>OFFICE LANDSCAPE / MOW / PLOW</v>
          </cell>
          <cell r="C219" t="str">
            <v>IS</v>
          </cell>
          <cell r="D219">
            <v>39959</v>
          </cell>
          <cell r="E219" t="b">
            <v>0</v>
          </cell>
        </row>
        <row r="220">
          <cell r="A220" t="str">
            <v>5960</v>
          </cell>
          <cell r="B220" t="str">
            <v>OFFICE ALARM SYS PHONE EXP</v>
          </cell>
          <cell r="C220" t="str">
            <v>IS</v>
          </cell>
          <cell r="D220">
            <v>5646.87</v>
          </cell>
          <cell r="E220" t="b">
            <v>0</v>
          </cell>
        </row>
        <row r="221">
          <cell r="A221" t="str">
            <v>5965</v>
          </cell>
          <cell r="B221" t="str">
            <v>OFFICE MAINTENANCE</v>
          </cell>
          <cell r="C221" t="str">
            <v>IS</v>
          </cell>
          <cell r="D221">
            <v>3670</v>
          </cell>
          <cell r="E221" t="b">
            <v>0</v>
          </cell>
        </row>
        <row r="222">
          <cell r="A222" t="str">
            <v>5970</v>
          </cell>
          <cell r="B222" t="str">
            <v>OFFICE CLEANING SERVICE</v>
          </cell>
          <cell r="C222" t="str">
            <v>IS</v>
          </cell>
          <cell r="D222">
            <v>2902</v>
          </cell>
          <cell r="E222" t="b">
            <v>0</v>
          </cell>
        </row>
        <row r="223">
          <cell r="A223" t="str">
            <v>5975</v>
          </cell>
          <cell r="B223" t="str">
            <v>OFFICE MACHINE/HEAT&amp;COOL</v>
          </cell>
          <cell r="C223" t="str">
            <v>IS</v>
          </cell>
          <cell r="D223">
            <v>245</v>
          </cell>
          <cell r="E223" t="b">
            <v>0</v>
          </cell>
        </row>
        <row r="224">
          <cell r="A224" t="str">
            <v>5985</v>
          </cell>
          <cell r="B224" t="str">
            <v>TELEMETERING PHONE EXPENSE</v>
          </cell>
          <cell r="C224" t="str">
            <v>IS</v>
          </cell>
          <cell r="D224">
            <v>2222</v>
          </cell>
          <cell r="E224" t="b">
            <v>0</v>
          </cell>
        </row>
        <row r="225">
          <cell r="A225" t="str">
            <v>6005</v>
          </cell>
          <cell r="B225" t="str">
            <v>ACCOUNTING STUDIES</v>
          </cell>
          <cell r="C225" t="str">
            <v>IS</v>
          </cell>
          <cell r="D225">
            <v>6826</v>
          </cell>
          <cell r="E225" t="b">
            <v>0</v>
          </cell>
        </row>
        <row r="226">
          <cell r="A226" t="str">
            <v>6010</v>
          </cell>
          <cell r="B226" t="str">
            <v>AUDIT FEES</v>
          </cell>
          <cell r="C226" t="str">
            <v>IS</v>
          </cell>
          <cell r="D226">
            <v>7890</v>
          </cell>
          <cell r="E226" t="b">
            <v>0</v>
          </cell>
        </row>
        <row r="227">
          <cell r="A227" t="str">
            <v>6015</v>
          </cell>
          <cell r="B227" t="str">
            <v>EMPLOY FINDER FEES</v>
          </cell>
          <cell r="C227" t="str">
            <v>IS</v>
          </cell>
          <cell r="D227">
            <v>14522</v>
          </cell>
          <cell r="E227" t="b">
            <v>0</v>
          </cell>
        </row>
        <row r="228">
          <cell r="A228" t="str">
            <v>6020</v>
          </cell>
          <cell r="B228" t="str">
            <v>ENGINEERING FEES</v>
          </cell>
          <cell r="C228" t="str">
            <v>IS</v>
          </cell>
          <cell r="D228">
            <v>138.75</v>
          </cell>
          <cell r="E228" t="b">
            <v>0</v>
          </cell>
        </row>
        <row r="229">
          <cell r="A229" t="str">
            <v>6025</v>
          </cell>
          <cell r="B229" t="str">
            <v>LEGAL FEES</v>
          </cell>
          <cell r="C229" t="str">
            <v>IS</v>
          </cell>
          <cell r="D229">
            <v>5044.5</v>
          </cell>
          <cell r="E229" t="b">
            <v>0</v>
          </cell>
        </row>
        <row r="230">
          <cell r="A230" t="str">
            <v>6035</v>
          </cell>
          <cell r="B230" t="str">
            <v>PAYROLL SERVICES</v>
          </cell>
          <cell r="C230" t="str">
            <v>IS</v>
          </cell>
          <cell r="D230">
            <v>2665</v>
          </cell>
          <cell r="E230" t="b">
            <v>0</v>
          </cell>
        </row>
        <row r="231">
          <cell r="A231" t="str">
            <v>6040</v>
          </cell>
          <cell r="B231" t="str">
            <v>TAX RETURN REVIEW</v>
          </cell>
          <cell r="C231" t="str">
            <v>IS</v>
          </cell>
          <cell r="D231">
            <v>2035</v>
          </cell>
          <cell r="E231" t="b">
            <v>0</v>
          </cell>
        </row>
        <row r="232">
          <cell r="A232" t="str">
            <v>6045</v>
          </cell>
          <cell r="B232" t="str">
            <v>TEMP EMPLOY - CLERICAL</v>
          </cell>
          <cell r="C232" t="str">
            <v>IS</v>
          </cell>
          <cell r="D232">
            <v>16490</v>
          </cell>
          <cell r="E232" t="b">
            <v>0</v>
          </cell>
        </row>
        <row r="233">
          <cell r="A233" t="str">
            <v>6050</v>
          </cell>
          <cell r="B233" t="str">
            <v>OTHER OUTSIDE SERVICES</v>
          </cell>
          <cell r="C233" t="str">
            <v>IS</v>
          </cell>
          <cell r="D233">
            <v>2846</v>
          </cell>
          <cell r="E233" t="b">
            <v>0</v>
          </cell>
        </row>
        <row r="234">
          <cell r="A234" t="str">
            <v>6065</v>
          </cell>
          <cell r="B234" t="str">
            <v>RATE CASE AMORT EXPENSE</v>
          </cell>
          <cell r="C234" t="str">
            <v>IS</v>
          </cell>
          <cell r="D234">
            <v>280.22000000000003</v>
          </cell>
          <cell r="E234" t="b">
            <v>0</v>
          </cell>
        </row>
        <row r="235">
          <cell r="A235" t="str">
            <v>6090</v>
          </cell>
          <cell r="B235" t="str">
            <v>RENT</v>
          </cell>
          <cell r="C235" t="str">
            <v>IS</v>
          </cell>
          <cell r="D235">
            <v>34077.879999999997</v>
          </cell>
          <cell r="E235" t="b">
            <v>0</v>
          </cell>
        </row>
        <row r="236">
          <cell r="A236" t="str">
            <v>6105</v>
          </cell>
          <cell r="B236" t="str">
            <v>SALARIES-SYSTEM PROJECT</v>
          </cell>
          <cell r="C236" t="str">
            <v>IS</v>
          </cell>
          <cell r="D236">
            <v>16150</v>
          </cell>
          <cell r="E236" t="b">
            <v>0</v>
          </cell>
        </row>
        <row r="237">
          <cell r="A237" t="str">
            <v>6110</v>
          </cell>
          <cell r="B237" t="str">
            <v>SALARIES-ACCTG/FINANCE</v>
          </cell>
          <cell r="C237" t="str">
            <v>IS</v>
          </cell>
          <cell r="D237">
            <v>39554</v>
          </cell>
          <cell r="E237" t="b">
            <v>0</v>
          </cell>
        </row>
        <row r="238">
          <cell r="A238" t="str">
            <v>6115</v>
          </cell>
          <cell r="B238" t="str">
            <v>SALARIES-ADMIN</v>
          </cell>
          <cell r="C238" t="str">
            <v>IS</v>
          </cell>
          <cell r="D238">
            <v>9578</v>
          </cell>
          <cell r="E238" t="b">
            <v>0</v>
          </cell>
        </row>
        <row r="239">
          <cell r="A239" t="str">
            <v>6120</v>
          </cell>
          <cell r="B239" t="str">
            <v>SALARIES-OFFICERS/STKHLDR</v>
          </cell>
          <cell r="C239" t="str">
            <v>IS</v>
          </cell>
          <cell r="D239">
            <v>40809</v>
          </cell>
          <cell r="E239" t="b">
            <v>0</v>
          </cell>
        </row>
        <row r="240">
          <cell r="A240" t="str">
            <v>6125</v>
          </cell>
          <cell r="B240" t="str">
            <v>SALARIES-HR</v>
          </cell>
          <cell r="C240" t="str">
            <v>IS</v>
          </cell>
          <cell r="D240">
            <v>15655</v>
          </cell>
          <cell r="E240" t="b">
            <v>0</v>
          </cell>
        </row>
        <row r="241">
          <cell r="A241" t="str">
            <v>6130</v>
          </cell>
          <cell r="B241" t="str">
            <v>SALARIES-MIS</v>
          </cell>
          <cell r="C241" t="str">
            <v>IS</v>
          </cell>
          <cell r="D241">
            <v>13147</v>
          </cell>
          <cell r="E241" t="b">
            <v>0</v>
          </cell>
        </row>
        <row r="242">
          <cell r="A242" t="str">
            <v>6135</v>
          </cell>
          <cell r="B242" t="str">
            <v>SALARIES-LEADERSHIP OPS</v>
          </cell>
          <cell r="C242" t="str">
            <v>IS</v>
          </cell>
          <cell r="D242">
            <v>12732</v>
          </cell>
          <cell r="E242" t="b">
            <v>0</v>
          </cell>
        </row>
        <row r="243">
          <cell r="A243" t="str">
            <v>6140</v>
          </cell>
          <cell r="B243" t="str">
            <v>SALARIES-REGULATORY</v>
          </cell>
          <cell r="C243" t="str">
            <v>IS</v>
          </cell>
          <cell r="D243">
            <v>31715</v>
          </cell>
          <cell r="E243" t="b">
            <v>0</v>
          </cell>
        </row>
        <row r="244">
          <cell r="A244" t="str">
            <v>6145</v>
          </cell>
          <cell r="B244" t="str">
            <v>SALARIES-CUSTOMER SERVICE</v>
          </cell>
          <cell r="C244" t="str">
            <v>IS</v>
          </cell>
          <cell r="D244">
            <v>245</v>
          </cell>
          <cell r="E244" t="b">
            <v>0</v>
          </cell>
        </row>
        <row r="245">
          <cell r="A245" t="str">
            <v>6150</v>
          </cell>
          <cell r="B245" t="str">
            <v>SALARIES-OPERATIONS FIELD</v>
          </cell>
          <cell r="C245" t="str">
            <v>IS</v>
          </cell>
          <cell r="D245">
            <v>451427</v>
          </cell>
          <cell r="E245" t="b">
            <v>0</v>
          </cell>
        </row>
        <row r="246">
          <cell r="A246" t="str">
            <v>6155</v>
          </cell>
          <cell r="B246" t="str">
            <v>SALARIES-OPERATIONS OFFICE</v>
          </cell>
          <cell r="C246" t="str">
            <v>IS</v>
          </cell>
          <cell r="D246">
            <v>93948</v>
          </cell>
          <cell r="E246" t="b">
            <v>0</v>
          </cell>
        </row>
        <row r="247">
          <cell r="A247" t="str">
            <v>6160</v>
          </cell>
          <cell r="B247" t="str">
            <v>SALARIES-CHGD TO PLT-WSC</v>
          </cell>
          <cell r="C247" t="str">
            <v>IS</v>
          </cell>
          <cell r="D247">
            <v>-110584.68</v>
          </cell>
          <cell r="E247" t="b">
            <v>0</v>
          </cell>
        </row>
        <row r="248">
          <cell r="A248" t="str">
            <v>6165</v>
          </cell>
          <cell r="B248" t="str">
            <v>CAPITALIZED TIME ADJUSTMENT</v>
          </cell>
          <cell r="C248" t="str">
            <v>IS</v>
          </cell>
          <cell r="D248">
            <v>-2222.35</v>
          </cell>
          <cell r="E248" t="b">
            <v>0</v>
          </cell>
        </row>
        <row r="249">
          <cell r="A249" t="str">
            <v>6185</v>
          </cell>
          <cell r="B249" t="str">
            <v>MARKETING: TRAVELS/LODGING</v>
          </cell>
          <cell r="C249" t="str">
            <v>IS</v>
          </cell>
          <cell r="D249">
            <v>10112.68</v>
          </cell>
          <cell r="E249" t="b">
            <v>0</v>
          </cell>
        </row>
        <row r="250">
          <cell r="A250" t="str">
            <v>6200</v>
          </cell>
          <cell r="B250" t="str">
            <v>MARKETING: MEALS &amp; RELATED EXP</v>
          </cell>
          <cell r="C250" t="str">
            <v>IS</v>
          </cell>
          <cell r="D250">
            <v>2277.9</v>
          </cell>
          <cell r="E250" t="b">
            <v>0</v>
          </cell>
        </row>
        <row r="251">
          <cell r="A251" t="str">
            <v>6215</v>
          </cell>
          <cell r="B251" t="str">
            <v>FUEL</v>
          </cell>
          <cell r="C251" t="str">
            <v>IS</v>
          </cell>
          <cell r="D251">
            <v>30973.66</v>
          </cell>
          <cell r="E251" t="b">
            <v>0</v>
          </cell>
        </row>
        <row r="252">
          <cell r="A252" t="str">
            <v>6220</v>
          </cell>
          <cell r="B252" t="str">
            <v>AUTO REPAIR/TIRES</v>
          </cell>
          <cell r="C252" t="str">
            <v>IS</v>
          </cell>
          <cell r="D252">
            <v>12446.35</v>
          </cell>
          <cell r="E252" t="b">
            <v>0</v>
          </cell>
        </row>
        <row r="253">
          <cell r="A253" t="str">
            <v>6225</v>
          </cell>
          <cell r="B253" t="str">
            <v>AUTO LICENSES</v>
          </cell>
          <cell r="C253" t="str">
            <v>IS</v>
          </cell>
          <cell r="D253">
            <v>2560.3000000000002</v>
          </cell>
          <cell r="E253" t="b">
            <v>0</v>
          </cell>
        </row>
        <row r="254">
          <cell r="A254" t="str">
            <v>6230</v>
          </cell>
          <cell r="B254" t="str">
            <v>OTHER TRANS EXPENSES</v>
          </cell>
          <cell r="C254" t="str">
            <v>IS</v>
          </cell>
          <cell r="D254">
            <v>917</v>
          </cell>
          <cell r="E254" t="b">
            <v>0</v>
          </cell>
        </row>
        <row r="255">
          <cell r="A255" t="str">
            <v>6255</v>
          </cell>
          <cell r="B255" t="str">
            <v>TEST-WATER</v>
          </cell>
          <cell r="C255" t="str">
            <v>IS</v>
          </cell>
          <cell r="D255">
            <v>32727.37</v>
          </cell>
          <cell r="E255" t="b">
            <v>0</v>
          </cell>
        </row>
        <row r="256">
          <cell r="A256" t="str">
            <v>6260</v>
          </cell>
          <cell r="B256" t="str">
            <v>TEST-EQUIP/CHEMICAL</v>
          </cell>
          <cell r="C256" t="str">
            <v>IS</v>
          </cell>
          <cell r="D256">
            <v>9462.18</v>
          </cell>
          <cell r="E256" t="b">
            <v>0</v>
          </cell>
        </row>
        <row r="257">
          <cell r="A257" t="str">
            <v>6270</v>
          </cell>
          <cell r="B257" t="str">
            <v>TEST-SEWER</v>
          </cell>
          <cell r="C257" t="str">
            <v>IS</v>
          </cell>
          <cell r="D257">
            <v>13522</v>
          </cell>
          <cell r="E257" t="b">
            <v>0</v>
          </cell>
        </row>
        <row r="258">
          <cell r="A258" t="str">
            <v>6285</v>
          </cell>
          <cell r="B258" t="str">
            <v>WATER-MAINT SUPPLIES</v>
          </cell>
          <cell r="C258" t="str">
            <v>IS</v>
          </cell>
          <cell r="D258">
            <v>7256.43</v>
          </cell>
          <cell r="E258" t="b">
            <v>0</v>
          </cell>
        </row>
        <row r="259">
          <cell r="A259" t="str">
            <v>6290</v>
          </cell>
          <cell r="B259" t="str">
            <v>WATER-MAINT REPAIRS</v>
          </cell>
          <cell r="C259" t="str">
            <v>IS</v>
          </cell>
          <cell r="D259">
            <v>32511.13</v>
          </cell>
          <cell r="E259" t="b">
            <v>0</v>
          </cell>
        </row>
        <row r="260">
          <cell r="A260" t="str">
            <v>6295</v>
          </cell>
          <cell r="B260" t="str">
            <v>WATER-MAIN BREAKS</v>
          </cell>
          <cell r="C260" t="str">
            <v>IS</v>
          </cell>
          <cell r="D260">
            <v>9266.1</v>
          </cell>
          <cell r="E260" t="b">
            <v>0</v>
          </cell>
        </row>
        <row r="261">
          <cell r="A261" t="str">
            <v>6300</v>
          </cell>
          <cell r="B261" t="str">
            <v>WATER-ELEC EQUIPT REPAIR</v>
          </cell>
          <cell r="C261" t="str">
            <v>IS</v>
          </cell>
          <cell r="D261">
            <v>6185.92</v>
          </cell>
          <cell r="E261" t="b">
            <v>0</v>
          </cell>
        </row>
        <row r="262">
          <cell r="A262" t="str">
            <v>6305</v>
          </cell>
          <cell r="B262" t="str">
            <v>WATER-PERMITS</v>
          </cell>
          <cell r="C262" t="str">
            <v>IS</v>
          </cell>
          <cell r="D262">
            <v>17421</v>
          </cell>
          <cell r="E262" t="b">
            <v>0</v>
          </cell>
        </row>
        <row r="263">
          <cell r="A263" t="str">
            <v>6310</v>
          </cell>
          <cell r="B263" t="str">
            <v>WATER-OTHER MAINT EXP</v>
          </cell>
          <cell r="C263" t="str">
            <v>IS</v>
          </cell>
          <cell r="D263">
            <v>19800.23</v>
          </cell>
          <cell r="E263" t="b">
            <v>0</v>
          </cell>
        </row>
        <row r="264">
          <cell r="A264" t="str">
            <v>6320</v>
          </cell>
          <cell r="B264" t="str">
            <v>SEWER-MAINT SUPPLIES</v>
          </cell>
          <cell r="C264" t="str">
            <v>IS</v>
          </cell>
          <cell r="D264">
            <v>1269.28</v>
          </cell>
          <cell r="E264" t="b">
            <v>0</v>
          </cell>
        </row>
        <row r="265">
          <cell r="A265" t="str">
            <v>6325</v>
          </cell>
          <cell r="B265" t="str">
            <v>SEWER-MAINT REPAIRS</v>
          </cell>
          <cell r="C265" t="str">
            <v>IS</v>
          </cell>
          <cell r="D265">
            <v>2810.49</v>
          </cell>
          <cell r="E265" t="b">
            <v>0</v>
          </cell>
        </row>
        <row r="266">
          <cell r="A266" t="str">
            <v>6330</v>
          </cell>
          <cell r="B266" t="str">
            <v>SEWER-MAIN BREAKS</v>
          </cell>
          <cell r="C266" t="str">
            <v>IS</v>
          </cell>
          <cell r="D266">
            <v>3277.64</v>
          </cell>
          <cell r="E266" t="b">
            <v>0</v>
          </cell>
        </row>
        <row r="267">
          <cell r="A267" t="str">
            <v>6335</v>
          </cell>
          <cell r="B267" t="str">
            <v>SEWER-ELEC EQUIPT REPAIR</v>
          </cell>
          <cell r="C267" t="str">
            <v>IS</v>
          </cell>
          <cell r="D267">
            <v>7034.48</v>
          </cell>
          <cell r="E267" t="b">
            <v>0</v>
          </cell>
        </row>
        <row r="268">
          <cell r="A268" t="str">
            <v>6340</v>
          </cell>
          <cell r="B268" t="str">
            <v>SEWER-PERMITS</v>
          </cell>
          <cell r="C268" t="str">
            <v>IS</v>
          </cell>
          <cell r="D268">
            <v>3070</v>
          </cell>
          <cell r="E268" t="b">
            <v>0</v>
          </cell>
        </row>
        <row r="269">
          <cell r="A269" t="str">
            <v>6345</v>
          </cell>
          <cell r="B269" t="str">
            <v>SEWER-OTHER MAINT EXP</v>
          </cell>
          <cell r="C269" t="str">
            <v>IS</v>
          </cell>
          <cell r="D269">
            <v>12004.53</v>
          </cell>
          <cell r="E269" t="b">
            <v>0</v>
          </cell>
        </row>
        <row r="270">
          <cell r="A270" t="str">
            <v>6355</v>
          </cell>
          <cell r="B270" t="str">
            <v>DEFERRED MAINT EXPENSE</v>
          </cell>
          <cell r="C270" t="str">
            <v>IS</v>
          </cell>
          <cell r="D270">
            <v>35318.660000000003</v>
          </cell>
          <cell r="E270" t="b">
            <v>0</v>
          </cell>
        </row>
        <row r="271">
          <cell r="A271" t="str">
            <v>6360</v>
          </cell>
          <cell r="B271" t="str">
            <v>COMMUNICATION EXPENSE</v>
          </cell>
          <cell r="C271" t="str">
            <v>IS</v>
          </cell>
          <cell r="D271">
            <v>21088.61</v>
          </cell>
          <cell r="E271" t="b">
            <v>0</v>
          </cell>
        </row>
        <row r="272">
          <cell r="A272" t="str">
            <v>6370</v>
          </cell>
          <cell r="B272" t="str">
            <v>OPER CONTRACTED WORKERS</v>
          </cell>
          <cell r="C272" t="str">
            <v>IS</v>
          </cell>
          <cell r="D272">
            <v>4275</v>
          </cell>
          <cell r="E272" t="b">
            <v>0</v>
          </cell>
        </row>
        <row r="273">
          <cell r="A273" t="str">
            <v>6385</v>
          </cell>
          <cell r="B273" t="str">
            <v>UNIFORMS</v>
          </cell>
          <cell r="C273" t="str">
            <v>IS</v>
          </cell>
          <cell r="D273">
            <v>1756.13</v>
          </cell>
          <cell r="E273" t="b">
            <v>0</v>
          </cell>
        </row>
        <row r="274">
          <cell r="A274" t="str">
            <v>6390</v>
          </cell>
          <cell r="B274" t="str">
            <v>WEATHER/HURRICANE COSTS</v>
          </cell>
          <cell r="C274" t="str">
            <v>IS</v>
          </cell>
          <cell r="D274">
            <v>125.98</v>
          </cell>
          <cell r="E274" t="b">
            <v>0</v>
          </cell>
        </row>
        <row r="275">
          <cell r="A275" t="str">
            <v>6400</v>
          </cell>
          <cell r="B275" t="str">
            <v>SEWER RODDING</v>
          </cell>
          <cell r="C275" t="str">
            <v>IS</v>
          </cell>
          <cell r="D275">
            <v>9235</v>
          </cell>
          <cell r="E275" t="b">
            <v>0</v>
          </cell>
        </row>
        <row r="276">
          <cell r="A276" t="str">
            <v>6410</v>
          </cell>
          <cell r="B276" t="str">
            <v>SLUDGE HAULING</v>
          </cell>
          <cell r="C276" t="str">
            <v>IS</v>
          </cell>
          <cell r="D276">
            <v>44332</v>
          </cell>
          <cell r="E276" t="b">
            <v>0</v>
          </cell>
        </row>
        <row r="277">
          <cell r="A277" t="str">
            <v>6445</v>
          </cell>
          <cell r="B277" t="str">
            <v>DEPREC-WATER PLANT</v>
          </cell>
          <cell r="C277" t="str">
            <v>IS</v>
          </cell>
          <cell r="D277">
            <v>6644.58</v>
          </cell>
          <cell r="E277" t="b">
            <v>0</v>
          </cell>
        </row>
        <row r="278">
          <cell r="A278" t="str">
            <v>6455</v>
          </cell>
          <cell r="B278" t="str">
            <v>DEPREC-STRUCT &amp; IMPRV SRC SUPPLY</v>
          </cell>
          <cell r="C278" t="str">
            <v>IS</v>
          </cell>
          <cell r="D278">
            <v>8343.48</v>
          </cell>
          <cell r="E278" t="b">
            <v>0</v>
          </cell>
        </row>
        <row r="279">
          <cell r="A279" t="str">
            <v>6460</v>
          </cell>
          <cell r="B279" t="str">
            <v>DEPREC-STRUCT &amp; IMPRV WTP</v>
          </cell>
          <cell r="C279" t="str">
            <v>IS</v>
          </cell>
          <cell r="D279">
            <v>3483.69</v>
          </cell>
          <cell r="E279" t="b">
            <v>0</v>
          </cell>
        </row>
        <row r="280">
          <cell r="A280" t="str">
            <v>6485</v>
          </cell>
          <cell r="B280" t="str">
            <v>DEPREC-WELLS &amp; SPRINGS</v>
          </cell>
          <cell r="C280" t="str">
            <v>IS</v>
          </cell>
          <cell r="D280">
            <v>32258.79</v>
          </cell>
          <cell r="E280" t="b">
            <v>0</v>
          </cell>
        </row>
        <row r="281">
          <cell r="A281" t="str">
            <v>6505</v>
          </cell>
          <cell r="B281" t="str">
            <v>DEPREC-ELEC PUMP EQP SRC PUMP</v>
          </cell>
          <cell r="C281" t="str">
            <v>IS</v>
          </cell>
          <cell r="D281">
            <v>-595.17999999999995</v>
          </cell>
          <cell r="E281" t="b">
            <v>0</v>
          </cell>
        </row>
        <row r="282">
          <cell r="A282" t="str">
            <v>6510</v>
          </cell>
          <cell r="B282" t="str">
            <v>DEPREC-ELEC PUMP EQP WTP</v>
          </cell>
          <cell r="C282" t="str">
            <v>IS</v>
          </cell>
          <cell r="D282">
            <v>18535.57</v>
          </cell>
          <cell r="E282" t="b">
            <v>0</v>
          </cell>
        </row>
        <row r="283">
          <cell r="A283" t="str">
            <v>6520</v>
          </cell>
          <cell r="B283" t="str">
            <v>DEPREC-WATER TREATMENT EQPT</v>
          </cell>
          <cell r="C283" t="str">
            <v>IS</v>
          </cell>
          <cell r="D283">
            <v>5880.47</v>
          </cell>
          <cell r="E283" t="b">
            <v>0</v>
          </cell>
        </row>
        <row r="284">
          <cell r="A284" t="str">
            <v>6525</v>
          </cell>
          <cell r="B284" t="str">
            <v>DEPREC-DIST RESV &amp; STANDPIPES</v>
          </cell>
          <cell r="C284" t="str">
            <v>IS</v>
          </cell>
          <cell r="D284">
            <v>21995.84</v>
          </cell>
          <cell r="E284" t="b">
            <v>0</v>
          </cell>
        </row>
        <row r="285">
          <cell r="A285" t="str">
            <v>6530</v>
          </cell>
          <cell r="B285" t="str">
            <v>DEPREC-TRANS &amp; DISTR MAINS</v>
          </cell>
          <cell r="C285" t="str">
            <v>IS</v>
          </cell>
          <cell r="D285">
            <v>88386.58</v>
          </cell>
          <cell r="E285" t="b">
            <v>0</v>
          </cell>
        </row>
        <row r="286">
          <cell r="A286" t="str">
            <v>6535</v>
          </cell>
          <cell r="B286" t="str">
            <v>DEPREC-SERVICE LINES</v>
          </cell>
          <cell r="C286" t="str">
            <v>IS</v>
          </cell>
          <cell r="D286">
            <v>26065.77</v>
          </cell>
          <cell r="E286" t="b">
            <v>0</v>
          </cell>
        </row>
        <row r="287">
          <cell r="A287" t="str">
            <v>6540</v>
          </cell>
          <cell r="B287" t="str">
            <v>DEPREC-METERS</v>
          </cell>
          <cell r="C287" t="str">
            <v>IS</v>
          </cell>
          <cell r="D287">
            <v>7213.06</v>
          </cell>
          <cell r="E287" t="b">
            <v>0</v>
          </cell>
        </row>
        <row r="288">
          <cell r="A288" t="str">
            <v>6545</v>
          </cell>
          <cell r="B288" t="str">
            <v>DEPREC-METER INSTALLS</v>
          </cell>
          <cell r="C288" t="str">
            <v>IS</v>
          </cell>
          <cell r="D288">
            <v>1763.55</v>
          </cell>
          <cell r="E288" t="b">
            <v>0</v>
          </cell>
        </row>
        <row r="289">
          <cell r="A289" t="str">
            <v>6550</v>
          </cell>
          <cell r="B289" t="str">
            <v>DEPREC-HYDRANTS</v>
          </cell>
          <cell r="C289" t="str">
            <v>IS</v>
          </cell>
          <cell r="D289">
            <v>4489.3999999999996</v>
          </cell>
          <cell r="E289" t="b">
            <v>0</v>
          </cell>
        </row>
        <row r="290">
          <cell r="A290" t="str">
            <v>6580</v>
          </cell>
          <cell r="B290" t="str">
            <v>DEPREC-OFFICE STRUCTURE</v>
          </cell>
          <cell r="C290" t="str">
            <v>IS</v>
          </cell>
          <cell r="D290">
            <v>2280</v>
          </cell>
          <cell r="E290" t="b">
            <v>0</v>
          </cell>
        </row>
        <row r="291">
          <cell r="A291" t="str">
            <v>6585</v>
          </cell>
          <cell r="B291" t="str">
            <v>DEPREC-OFFICE FURN/EQPT</v>
          </cell>
          <cell r="C291" t="str">
            <v>IS</v>
          </cell>
          <cell r="D291">
            <v>847.4</v>
          </cell>
          <cell r="E291" t="b">
            <v>0</v>
          </cell>
        </row>
        <row r="292">
          <cell r="A292" t="str">
            <v>6595</v>
          </cell>
          <cell r="B292" t="str">
            <v>DEPREC-TOOL SHOP &amp; MISC EQPT</v>
          </cell>
          <cell r="C292" t="str">
            <v>IS</v>
          </cell>
          <cell r="D292">
            <v>3730.18</v>
          </cell>
          <cell r="E292" t="b">
            <v>0</v>
          </cell>
        </row>
        <row r="293">
          <cell r="A293" t="str">
            <v>6600</v>
          </cell>
          <cell r="B293" t="str">
            <v>DEPREC-LABORATORY EQUIPMENT</v>
          </cell>
          <cell r="C293" t="str">
            <v>IS</v>
          </cell>
          <cell r="D293">
            <v>175.88</v>
          </cell>
          <cell r="E293" t="b">
            <v>0</v>
          </cell>
        </row>
        <row r="294">
          <cell r="A294" t="str">
            <v>6610</v>
          </cell>
          <cell r="B294" t="str">
            <v>DEPREC-COMMUNICATION EQPT</v>
          </cell>
          <cell r="C294" t="str">
            <v>IS</v>
          </cell>
          <cell r="D294">
            <v>552.08000000000004</v>
          </cell>
          <cell r="E294" t="b">
            <v>0</v>
          </cell>
        </row>
        <row r="295">
          <cell r="A295" t="str">
            <v>6640</v>
          </cell>
          <cell r="B295" t="str">
            <v>DEPREC-ORGANIZATION</v>
          </cell>
          <cell r="C295" t="str">
            <v>IS</v>
          </cell>
          <cell r="D295">
            <v>389.8</v>
          </cell>
          <cell r="E295" t="b">
            <v>0</v>
          </cell>
        </row>
        <row r="296">
          <cell r="A296" t="str">
            <v>6660</v>
          </cell>
          <cell r="B296" t="str">
            <v>DEPREC-STRUCT/IMPRV PUMP</v>
          </cell>
          <cell r="C296" t="str">
            <v>IS</v>
          </cell>
          <cell r="D296">
            <v>14702.52</v>
          </cell>
          <cell r="E296" t="b">
            <v>0</v>
          </cell>
        </row>
        <row r="297">
          <cell r="A297" t="str">
            <v>6680</v>
          </cell>
          <cell r="B297" t="str">
            <v>DEPREC-STRUCT/IMPRV GEN PLT</v>
          </cell>
          <cell r="C297" t="str">
            <v>IS</v>
          </cell>
          <cell r="D297">
            <v>2776.85</v>
          </cell>
          <cell r="E297" t="b">
            <v>0</v>
          </cell>
        </row>
        <row r="298">
          <cell r="A298" t="str">
            <v>6710</v>
          </cell>
          <cell r="B298" t="str">
            <v>DEPREC-SEWER FORCE MAIN/SRVC</v>
          </cell>
          <cell r="C298" t="str">
            <v>IS</v>
          </cell>
          <cell r="D298">
            <v>10786.75</v>
          </cell>
          <cell r="E298" t="b">
            <v>0</v>
          </cell>
        </row>
        <row r="299">
          <cell r="A299" t="str">
            <v>6715</v>
          </cell>
          <cell r="B299" t="str">
            <v>DEPREC-SEWER GRAVITY MAIN/MANH</v>
          </cell>
          <cell r="C299" t="str">
            <v>IS</v>
          </cell>
          <cell r="D299">
            <v>74899.59</v>
          </cell>
          <cell r="E299" t="b">
            <v>0</v>
          </cell>
        </row>
        <row r="300">
          <cell r="A300" t="str">
            <v>6765</v>
          </cell>
          <cell r="B300" t="str">
            <v>DEPREC-TREAT/DISP EQ TRT PLT</v>
          </cell>
          <cell r="C300" t="str">
            <v>IS</v>
          </cell>
          <cell r="D300">
            <v>47227.26</v>
          </cell>
          <cell r="E300" t="b">
            <v>0</v>
          </cell>
        </row>
        <row r="301">
          <cell r="A301" t="str">
            <v>6835</v>
          </cell>
          <cell r="B301" t="str">
            <v>DEPREC-TOOL SHOP &amp; MISC EQPT</v>
          </cell>
          <cell r="C301" t="str">
            <v>IS</v>
          </cell>
          <cell r="D301">
            <v>399.99</v>
          </cell>
          <cell r="E301" t="b">
            <v>0</v>
          </cell>
        </row>
        <row r="302">
          <cell r="A302" t="str">
            <v>6905</v>
          </cell>
          <cell r="B302" t="str">
            <v>DEPREC-AUTO TRANS</v>
          </cell>
          <cell r="C302" t="str">
            <v>IS</v>
          </cell>
          <cell r="D302">
            <v>3074.99</v>
          </cell>
          <cell r="E302" t="b">
            <v>0</v>
          </cell>
        </row>
        <row r="303">
          <cell r="A303" t="str">
            <v>6920</v>
          </cell>
          <cell r="B303" t="str">
            <v xml:space="preserve">DEPREC-COMPUTER </v>
          </cell>
          <cell r="C303" t="str">
            <v>IS</v>
          </cell>
          <cell r="D303">
            <v>15586</v>
          </cell>
          <cell r="E303" t="b">
            <v>0</v>
          </cell>
        </row>
        <row r="304">
          <cell r="A304" t="str">
            <v>6960</v>
          </cell>
          <cell r="B304" t="str">
            <v>AMORT OF UTIL PAA-WATER</v>
          </cell>
          <cell r="C304" t="str">
            <v>IS</v>
          </cell>
          <cell r="D304">
            <v>-6270.2</v>
          </cell>
          <cell r="E304" t="b">
            <v>0</v>
          </cell>
        </row>
        <row r="305">
          <cell r="A305" t="str">
            <v>6965</v>
          </cell>
          <cell r="B305" t="str">
            <v>AMORT OF UTIL PAA-SEWER</v>
          </cell>
          <cell r="C305" t="str">
            <v>IS</v>
          </cell>
          <cell r="D305">
            <v>-1278.94</v>
          </cell>
          <cell r="E305" t="b">
            <v>0</v>
          </cell>
        </row>
        <row r="306">
          <cell r="A306" t="str">
            <v>6985</v>
          </cell>
          <cell r="B306" t="str">
            <v>AMORT EXP-CIA-WATER</v>
          </cell>
          <cell r="C306" t="str">
            <v>IS</v>
          </cell>
          <cell r="D306">
            <v>-72.709999999999994</v>
          </cell>
          <cell r="E306" t="b">
            <v>0</v>
          </cell>
        </row>
        <row r="307">
          <cell r="A307" t="str">
            <v>7160</v>
          </cell>
          <cell r="B307" t="str">
            <v>AMORT-OTHER TANGIBLE PLT WATER</v>
          </cell>
          <cell r="C307" t="str">
            <v>IS</v>
          </cell>
          <cell r="D307">
            <v>-99796.18</v>
          </cell>
          <cell r="E307" t="b">
            <v>0</v>
          </cell>
        </row>
        <row r="308">
          <cell r="A308" t="str">
            <v>7165</v>
          </cell>
          <cell r="B308" t="str">
            <v>AMORT-WATER-TAP</v>
          </cell>
          <cell r="C308" t="str">
            <v>IS</v>
          </cell>
          <cell r="D308">
            <v>-22374.09</v>
          </cell>
          <cell r="E308" t="b">
            <v>0</v>
          </cell>
        </row>
        <row r="309">
          <cell r="A309" t="str">
            <v>7180</v>
          </cell>
          <cell r="B309" t="str">
            <v>AMORT-WTR PLT MOD FEE</v>
          </cell>
          <cell r="C309" t="str">
            <v>IS</v>
          </cell>
          <cell r="D309">
            <v>-3094.26</v>
          </cell>
          <cell r="E309" t="b">
            <v>0</v>
          </cell>
        </row>
        <row r="310">
          <cell r="A310" t="str">
            <v>7185</v>
          </cell>
          <cell r="B310" t="str">
            <v>AMORT-WTR PLT MTR FEE</v>
          </cell>
          <cell r="C310" t="str">
            <v>IS</v>
          </cell>
          <cell r="D310">
            <v>-574.28</v>
          </cell>
          <cell r="E310" t="b">
            <v>0</v>
          </cell>
        </row>
        <row r="311">
          <cell r="A311" t="str">
            <v>7205</v>
          </cell>
          <cell r="B311" t="str">
            <v>AMORT-ORGANIZATION</v>
          </cell>
          <cell r="C311" t="str">
            <v>IS</v>
          </cell>
          <cell r="D311">
            <v>0</v>
          </cell>
          <cell r="E311" t="b">
            <v>0</v>
          </cell>
        </row>
        <row r="312">
          <cell r="A312" t="str">
            <v>7245</v>
          </cell>
          <cell r="B312" t="str">
            <v>AMORT-STRUCT/IMPRV GEN PLT</v>
          </cell>
          <cell r="C312" t="str">
            <v>IS</v>
          </cell>
          <cell r="D312">
            <v>-122587.09</v>
          </cell>
          <cell r="E312" t="b">
            <v>0</v>
          </cell>
        </row>
        <row r="313">
          <cell r="A313" t="str">
            <v>7430</v>
          </cell>
          <cell r="B313" t="str">
            <v>AMORT-SEWER-TAP</v>
          </cell>
          <cell r="C313" t="str">
            <v>IS</v>
          </cell>
          <cell r="D313">
            <v>-21055.82</v>
          </cell>
          <cell r="E313" t="b">
            <v>0</v>
          </cell>
        </row>
        <row r="314">
          <cell r="A314" t="str">
            <v>7445</v>
          </cell>
          <cell r="B314" t="str">
            <v>AMORT-SWR PLT MOD FEE</v>
          </cell>
          <cell r="C314" t="str">
            <v>IS</v>
          </cell>
          <cell r="D314">
            <v>-4561.0200000000004</v>
          </cell>
          <cell r="E314" t="b">
            <v>0</v>
          </cell>
        </row>
        <row r="315">
          <cell r="A315" t="str">
            <v>7510</v>
          </cell>
          <cell r="B315" t="str">
            <v>FICA EXPENSE</v>
          </cell>
          <cell r="C315" t="str">
            <v>IS</v>
          </cell>
          <cell r="D315">
            <v>55868</v>
          </cell>
          <cell r="E315" t="b">
            <v>0</v>
          </cell>
        </row>
        <row r="316">
          <cell r="A316" t="str">
            <v>7515</v>
          </cell>
          <cell r="B316" t="str">
            <v>FEDERAL UNEMPLOYMENT TAX</v>
          </cell>
          <cell r="C316" t="str">
            <v>IS</v>
          </cell>
          <cell r="D316">
            <v>1318</v>
          </cell>
          <cell r="E316" t="b">
            <v>0</v>
          </cell>
        </row>
        <row r="317">
          <cell r="A317" t="str">
            <v>7520</v>
          </cell>
          <cell r="B317" t="str">
            <v>STATE UNEMPLOYMENT TAX</v>
          </cell>
          <cell r="C317" t="str">
            <v>IS</v>
          </cell>
          <cell r="D317">
            <v>4893</v>
          </cell>
          <cell r="E317" t="b">
            <v>0</v>
          </cell>
        </row>
        <row r="318">
          <cell r="A318" t="str">
            <v>7540</v>
          </cell>
          <cell r="B318" t="str">
            <v>GROSS RECEIPTS TAX</v>
          </cell>
          <cell r="C318" t="str">
            <v>IS</v>
          </cell>
          <cell r="D318">
            <v>141261</v>
          </cell>
          <cell r="E318" t="b">
            <v>0</v>
          </cell>
        </row>
        <row r="319">
          <cell r="A319" t="str">
            <v>7545</v>
          </cell>
          <cell r="B319" t="str">
            <v>PERSONAL PROPERTY/ICT TAX</v>
          </cell>
          <cell r="C319" t="str">
            <v>IS</v>
          </cell>
          <cell r="D319">
            <v>10340.540000000001</v>
          </cell>
          <cell r="E319" t="b">
            <v>0</v>
          </cell>
        </row>
        <row r="320">
          <cell r="A320" t="str">
            <v>7550</v>
          </cell>
          <cell r="B320" t="str">
            <v>PROPERTY/OTHER GENERAL TAX</v>
          </cell>
          <cell r="C320" t="str">
            <v>IS</v>
          </cell>
          <cell r="D320">
            <v>5072.16</v>
          </cell>
          <cell r="E320" t="b">
            <v>0</v>
          </cell>
        </row>
        <row r="321">
          <cell r="A321" t="str">
            <v>7555</v>
          </cell>
          <cell r="B321" t="str">
            <v>REAL ESTATE TAX</v>
          </cell>
          <cell r="C321" t="str">
            <v>IS</v>
          </cell>
          <cell r="D321">
            <v>8990.58</v>
          </cell>
          <cell r="E321" t="b">
            <v>0</v>
          </cell>
        </row>
        <row r="322">
          <cell r="A322" t="str">
            <v>7560</v>
          </cell>
          <cell r="B322" t="str">
            <v>SALES/USE TAX EXPENSE</v>
          </cell>
          <cell r="C322" t="str">
            <v>IS</v>
          </cell>
          <cell r="D322">
            <v>418.17</v>
          </cell>
          <cell r="E322" t="b">
            <v>0</v>
          </cell>
        </row>
        <row r="323">
          <cell r="A323" t="str">
            <v>7570</v>
          </cell>
          <cell r="B323" t="str">
            <v>UTILITY/COMMISSION TAX</v>
          </cell>
          <cell r="C323" t="str">
            <v>IS</v>
          </cell>
          <cell r="D323">
            <v>3556.72</v>
          </cell>
          <cell r="E323" t="b">
            <v>0</v>
          </cell>
        </row>
        <row r="324">
          <cell r="A324" t="str">
            <v>7610</v>
          </cell>
          <cell r="B324" t="str">
            <v>INCOME TAXES-STATE</v>
          </cell>
          <cell r="C324" t="str">
            <v>IS</v>
          </cell>
          <cell r="D324">
            <v>0</v>
          </cell>
          <cell r="E324" t="b">
            <v>0</v>
          </cell>
        </row>
        <row r="325">
          <cell r="A325" t="str">
            <v>7691</v>
          </cell>
          <cell r="B325" t="str">
            <v>NET BOOK VALUE-DISPOSAL</v>
          </cell>
          <cell r="C325" t="str">
            <v>IS</v>
          </cell>
          <cell r="D325">
            <v>0</v>
          </cell>
          <cell r="E325" t="b">
            <v>0</v>
          </cell>
        </row>
        <row r="326">
          <cell r="A326" t="str">
            <v>7710</v>
          </cell>
          <cell r="B326" t="str">
            <v>INTEREST EXPENSE-INTERCO</v>
          </cell>
          <cell r="C326" t="str">
            <v>IS</v>
          </cell>
          <cell r="D326">
            <v>242307.5</v>
          </cell>
          <cell r="E326" t="b">
            <v>0</v>
          </cell>
        </row>
        <row r="327">
          <cell r="A327" t="str">
            <v>7735</v>
          </cell>
          <cell r="B327" t="str">
            <v>S/T INT EXP BANK ONE</v>
          </cell>
          <cell r="C327" t="str">
            <v>IS</v>
          </cell>
          <cell r="D327">
            <v>5379.91</v>
          </cell>
          <cell r="E327" t="b">
            <v>0</v>
          </cell>
        </row>
        <row r="328">
          <cell r="A328" t="str">
            <v>7750</v>
          </cell>
          <cell r="B328" t="str">
            <v>INTEREST DURING CONSTRUCTION</v>
          </cell>
          <cell r="C328" t="str">
            <v>IS</v>
          </cell>
          <cell r="D328">
            <v>-27361.35</v>
          </cell>
          <cell r="E328" t="b">
            <v>0</v>
          </cell>
        </row>
        <row r="329">
          <cell r="D329">
            <v>0</v>
          </cell>
        </row>
        <row r="330">
          <cell r="A330" t="str">
            <v>Trial balance variance</v>
          </cell>
          <cell r="D330">
            <v>-1.6552803572267294E-9</v>
          </cell>
        </row>
        <row r="332">
          <cell r="A332" t="str">
            <v>Balance Sheet</v>
          </cell>
          <cell r="C332" t="str">
            <v>BS</v>
          </cell>
          <cell r="D332">
            <v>420906.28999999817</v>
          </cell>
        </row>
        <row r="333">
          <cell r="A333" t="str">
            <v>Income Statement</v>
          </cell>
          <cell r="C333" t="str">
            <v>IS</v>
          </cell>
          <cell r="D333">
            <v>-420906.29000000126</v>
          </cell>
        </row>
        <row r="334">
          <cell r="A334" t="str">
            <v>Trial balance variance</v>
          </cell>
          <cell r="D334">
            <v>-3.0850060284137726E-9</v>
          </cell>
        </row>
      </sheetData>
      <sheetData sheetId="3" refreshError="1">
        <row r="531">
          <cell r="B531" t="str">
            <v>CUSTOMERS</v>
          </cell>
          <cell r="C531">
            <v>8658</v>
          </cell>
          <cell r="D531">
            <v>4085.7</v>
          </cell>
          <cell r="E531">
            <v>12743.7</v>
          </cell>
          <cell r="F531">
            <v>0.67939452435320979</v>
          </cell>
          <cell r="G531">
            <v>0.32060547564679015</v>
          </cell>
          <cell r="H531">
            <v>1</v>
          </cell>
        </row>
        <row r="532">
          <cell r="B532" t="str">
            <v>REVENUES</v>
          </cell>
          <cell r="C532">
            <v>-1865504.31</v>
          </cell>
          <cell r="D532">
            <v>-1099676.6199999999</v>
          </cell>
          <cell r="E532">
            <v>-2965180.9299999997</v>
          </cell>
          <cell r="F532">
            <v>0.62913675557734017</v>
          </cell>
          <cell r="G532">
            <v>0.37086324442265989</v>
          </cell>
          <cell r="H532">
            <v>1</v>
          </cell>
        </row>
        <row r="533">
          <cell r="B533" t="str">
            <v>PLANT IN SERVICE</v>
          </cell>
          <cell r="C533">
            <v>12644194.970000001</v>
          </cell>
          <cell r="D533">
            <v>9232681.9499999993</v>
          </cell>
          <cell r="E533">
            <v>21876876.920000002</v>
          </cell>
          <cell r="F533">
            <v>0.57797075040636103</v>
          </cell>
          <cell r="G533">
            <v>0.42202924959363891</v>
          </cell>
          <cell r="H533">
            <v>1</v>
          </cell>
        </row>
        <row r="534">
          <cell r="B534" t="str">
            <v>NET PLANT</v>
          </cell>
          <cell r="C534">
            <v>10036803.390000001</v>
          </cell>
          <cell r="D534">
            <v>7414222.0199999996</v>
          </cell>
          <cell r="E534">
            <v>17451025.41</v>
          </cell>
          <cell r="F534">
            <v>0.5751411824916941</v>
          </cell>
          <cell r="G534">
            <v>0.4248588175083059</v>
          </cell>
          <cell r="H534">
            <v>1</v>
          </cell>
        </row>
        <row r="535">
          <cell r="B535" t="str">
            <v>DEFERRED MAINTENANCE</v>
          </cell>
          <cell r="C535">
            <v>33967.245631959326</v>
          </cell>
          <cell r="D535">
            <v>11523.37436804069</v>
          </cell>
          <cell r="E535">
            <v>45490.620000000017</v>
          </cell>
          <cell r="F535">
            <v>0.74668680338846372</v>
          </cell>
          <cell r="G535">
            <v>0.25331319661153628</v>
          </cell>
          <cell r="H535">
            <v>1</v>
          </cell>
        </row>
        <row r="536">
          <cell r="B536" t="str">
            <v>CIAC</v>
          </cell>
          <cell r="C536">
            <v>-5211024.95</v>
          </cell>
          <cell r="D536">
            <v>-5898388.8700000001</v>
          </cell>
          <cell r="E536">
            <v>-11109413.82</v>
          </cell>
          <cell r="F536">
            <v>0.46906389791860326</v>
          </cell>
          <cell r="G536">
            <v>0.53093610208139674</v>
          </cell>
          <cell r="H53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ata"/>
      <sheetName val="Index"/>
      <sheetName val="Water - Return - RB"/>
      <sheetName val="Sewer - Return - RB"/>
      <sheetName val="Combined  Rate Base"/>
      <sheetName val="Water Rate Base"/>
      <sheetName val="Sewer Rate Base "/>
      <sheetName val="Plant Adj"/>
      <sheetName val="Total accum. deprec."/>
      <sheetName val="transfer accum. deprec."/>
      <sheetName val="accum. deprec."/>
      <sheetName val="CIAC"/>
      <sheetName val="WSC RB"/>
      <sheetName val="CWS Off RB"/>
      <sheetName val="Deferred Charges-rate base"/>
      <sheetName val="ADIT"/>
      <sheetName val="Combined noi"/>
      <sheetName val="Water noi"/>
      <sheetName val="Water footnotes"/>
      <sheetName val="Sewer noi"/>
      <sheetName val="Sewer footnotes"/>
      <sheetName val="Uncollect"/>
      <sheetName val="Adj-Exp"/>
      <sheetName val="Power"/>
      <sheetName val="Salaries"/>
      <sheetName val="Maint - Common"/>
      <sheetName val="Trans"/>
      <sheetName val="Rate Case"/>
      <sheetName val="WSC Exp"/>
      <sheetName val="WSC Exp Adj"/>
      <sheetName val="WSC Adj Factors"/>
      <sheetName val="CWS Off Exp"/>
      <sheetName val="CWS Off Factor"/>
      <sheetName val="Water Inc. Taxes"/>
      <sheetName val="Prod Deduct"/>
      <sheetName val="Sewer Inc. Taxes"/>
      <sheetName val="Water Rev. Req."/>
      <sheetName val="Sewer Rev. Req."/>
      <sheetName val="Water - Return - OR"/>
      <sheetName val="Water Ratios"/>
      <sheetName val="Sewer - Return - OR"/>
      <sheetName val="Sewer Ratios"/>
      <sheetName val="Plant Detail"/>
      <sheetName val="Book Expenses"/>
      <sheetName val="Vehicles"/>
      <sheetName val="WSC Salary"/>
      <sheetName val="Cust Equiv"/>
      <sheetName val="WSC Detail"/>
      <sheetName val="WSC Detail-PS"/>
      <sheetName val="WSC RB Compare"/>
      <sheetName val="Out Svc"/>
      <sheetName val="Insur"/>
      <sheetName val="Rents"/>
      <sheetName val="Prop Tax"/>
      <sheetName val="Amortization"/>
      <sheetName val="Misc Rev"/>
    </sheetNames>
    <sheetDataSet>
      <sheetData sheetId="0">
        <row r="2">
          <cell r="C2" t="str">
            <v>TRANSYLVANIA UTILITIES, INC.</v>
          </cell>
        </row>
        <row r="5">
          <cell r="C5" t="str">
            <v xml:space="preserve">  </v>
          </cell>
        </row>
      </sheetData>
      <sheetData sheetId="1"/>
      <sheetData sheetId="2"/>
      <sheetData sheetId="3"/>
      <sheetData sheetId="4">
        <row r="12">
          <cell r="I12">
            <v>4145611</v>
          </cell>
        </row>
      </sheetData>
      <sheetData sheetId="5"/>
      <sheetData sheetId="6"/>
      <sheetData sheetId="7"/>
      <sheetData sheetId="8">
        <row r="16">
          <cell r="E16">
            <v>2800232</v>
          </cell>
        </row>
      </sheetData>
      <sheetData sheetId="9">
        <row r="17">
          <cell r="G17">
            <v>368529</v>
          </cell>
        </row>
      </sheetData>
      <sheetData sheetId="10">
        <row r="117">
          <cell r="D117">
            <v>1406993</v>
          </cell>
        </row>
      </sheetData>
      <sheetData sheetId="11">
        <row r="34">
          <cell r="E34">
            <v>-310890</v>
          </cell>
        </row>
      </sheetData>
      <sheetData sheetId="12">
        <row r="48">
          <cell r="J48">
            <v>7631</v>
          </cell>
        </row>
      </sheetData>
      <sheetData sheetId="13">
        <row r="26">
          <cell r="H26">
            <v>12615</v>
          </cell>
        </row>
      </sheetData>
      <sheetData sheetId="14">
        <row r="21">
          <cell r="E21">
            <v>48293</v>
          </cell>
        </row>
      </sheetData>
      <sheetData sheetId="15">
        <row r="21">
          <cell r="I21">
            <v>-247366</v>
          </cell>
        </row>
      </sheetData>
      <sheetData sheetId="16"/>
      <sheetData sheetId="17">
        <row r="44">
          <cell r="I44">
            <v>288289</v>
          </cell>
        </row>
      </sheetData>
      <sheetData sheetId="18"/>
      <sheetData sheetId="19">
        <row r="44">
          <cell r="I44">
            <v>243099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wp.a-uncoll"/>
      <sheetName val="wp-b salary"/>
      <sheetName val="wp-b salary2"/>
      <sheetName val="wp-b3 calc of health and other "/>
      <sheetName val="wp-c-def charges"/>
      <sheetName val="wp-c2-calc of def charges"/>
      <sheetName val="wp-c3-acc def inc taxes"/>
      <sheetName val="wp-c3a-adj acc def inc taxes"/>
      <sheetName val="wp-c3b-adit vehicle"/>
      <sheetName val="wp-c3c-adit computers"/>
      <sheetName val="wp-c3d-adit gross plant"/>
      <sheetName val="wp-3e-calc intial basis"/>
      <sheetName val="wp-d-rc.exp"/>
      <sheetName val="wp-e-toi"/>
      <sheetName val="wp-f-depr"/>
      <sheetName val="wp-f2 depr recal"/>
      <sheetName val="wp f3 plant held for future use"/>
      <sheetName val="wp-f4"/>
      <sheetName val="CP COA"/>
      <sheetName val="wp-g-inc.tx"/>
      <sheetName val="wp.h-cap.struc"/>
      <sheetName val="wp-i-wc"/>
      <sheetName val="wp-l-GL additions"/>
      <sheetName val="wp-n-CPI"/>
      <sheetName val="wp-p1 Allocation of Expenses"/>
      <sheetName val="wp-p1a Allocation of Rate base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p6 wsc legal fees"/>
      <sheetName val="wp-p7 WSC outside services"/>
      <sheetName val="wp-appendix"/>
      <sheetName val="xxxRate-Rev Comp"/>
      <sheetName val="Consumption Data"/>
      <sheetName val="ERC Count NB 12-07"/>
      <sheetName val="93008 ERC with avail adjust  "/>
      <sheetName val="Allocation data summary"/>
      <sheetName val="Allocation data"/>
      <sheetName val="wp-b2-ops charged to plant"/>
      <sheetName val="wp-o-project phoenix "/>
      <sheetName val="wp-p6-closed office exp"/>
      <sheetName val="wp-u-Insurance Exp"/>
      <sheetName val="wp-p2 Allocated Rate Base"/>
      <sheetName val="wp-px Allocation of Exp"/>
      <sheetName val="COAs"/>
      <sheetName val="wp-m-penalties"/>
      <sheetName val="wp-p1-allocation of vehicles"/>
      <sheetName val="wp-px Allocation of Vehicles"/>
      <sheetName val="wp-px Allocation of Trans Exp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</sheetNames>
    <sheetDataSet>
      <sheetData sheetId="0" refreshError="1">
        <row r="39">
          <cell r="D39">
            <v>0.25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Title"/>
      <sheetName val="IS"/>
      <sheetName val="Internal IS"/>
      <sheetName val="BS"/>
      <sheetName val="RE"/>
      <sheetName val="Cap."/>
      <sheetName val="Cash Flow"/>
      <sheetName val="L6 BS FINAL"/>
      <sheetName val="L6 IS FINAL"/>
      <sheetName val="L7 BS FINAL"/>
      <sheetName val="L7 IS FINAL"/>
      <sheetName val="2010 One time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100</v>
          </cell>
        </row>
        <row r="15">
          <cell r="C15">
            <v>106622615.90000001</v>
          </cell>
        </row>
        <row r="16">
          <cell r="C16">
            <v>56633254.109999992</v>
          </cell>
        </row>
        <row r="24">
          <cell r="C24">
            <v>180000000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12.31.11 ERC avail adjust  "/>
      <sheetName val="Control Panel"/>
      <sheetName val="Sheet1"/>
      <sheetName val="COPY ELECTRONIC TB HERE"/>
      <sheetName val="Linked TB"/>
      <sheetName val="Sch.A-B.S"/>
      <sheetName val="wp-f-depr"/>
      <sheetName val="Sch.B-I.S"/>
      <sheetName val="Sch.C-R.B"/>
      <sheetName val="Sch.D&amp;E-REV"/>
      <sheetName val="xxxRate-Rev Comp"/>
      <sheetName val="Consumption Data"/>
      <sheetName val="wp-appendix"/>
      <sheetName val="wp.a-uncoll"/>
      <sheetName val="Wp-b Salary"/>
      <sheetName val="wp-b1 Allocation of Staff"/>
      <sheetName val="Wp-b Salary Captime"/>
      <sheetName val="wp-b3 Calc of Health and Other "/>
      <sheetName val="wp-b4 office salaries"/>
      <sheetName val="WSC Salaries"/>
      <sheetName val="wp-c-def charges"/>
      <sheetName val="wp-c2-calc of def charges"/>
      <sheetName val="wp-c3-acc def inc taxes"/>
      <sheetName val="wp-c3a-adj acc def inc taxes"/>
      <sheetName val="wp-c3d-diff between tax and boo"/>
      <sheetName val="wp-d-rc.exp"/>
      <sheetName val="wp-e-toi"/>
      <sheetName val="wp-g-inc.tx"/>
      <sheetName val="WP g-2 Calculation of DPFD %"/>
      <sheetName val="WP g-3 Calculation of DPFD"/>
      <sheetName val="wp.h-cap.struc"/>
      <sheetName val="wp-i-wc1"/>
      <sheetName val="wp-i-wc2"/>
      <sheetName val="wp-j-pf.plant"/>
      <sheetName val="wp k Water Ex. Cap."/>
      <sheetName val="wp-l-GL additions"/>
      <sheetName val="wp-m-penalties"/>
      <sheetName val="wp-n-CPI"/>
      <sheetName val="Wp-o-repression adjustment"/>
      <sheetName val="wp-p1 Allocation of Expenses"/>
      <sheetName val="Wp-p1 foot notes"/>
      <sheetName val="wp-p1a Allocation of Rate base"/>
      <sheetName val="wp-p1a foot notes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p6 wsc legal fees"/>
      <sheetName val="wp-p7 WSC outside services"/>
      <sheetName val="Fairfield Harbour Bill Sheet"/>
      <sheetName val="wp-r  Insurance"/>
      <sheetName val="Sheet2"/>
    </sheetNames>
    <sheetDataSet>
      <sheetData sheetId="0">
        <row r="3">
          <cell r="C3" t="str">
            <v>CWS Systems</v>
          </cell>
        </row>
        <row r="5">
          <cell r="C5" t="str">
            <v>Fairfield Harbour</v>
          </cell>
        </row>
        <row r="7">
          <cell r="C7" t="str">
            <v>W-778, Sub 89</v>
          </cell>
        </row>
        <row r="9">
          <cell r="C9">
            <v>40908</v>
          </cell>
        </row>
        <row r="13">
          <cell r="C13">
            <v>2021.1999999999998</v>
          </cell>
          <cell r="D13">
            <v>0.50711929045450554</v>
          </cell>
        </row>
        <row r="14">
          <cell r="C14">
            <v>1964.4499999999998</v>
          </cell>
          <cell r="D14">
            <v>0.49288070954549446</v>
          </cell>
        </row>
        <row r="15">
          <cell r="C15">
            <v>3985.6499999999996</v>
          </cell>
        </row>
        <row r="18">
          <cell r="D18">
            <v>1.5483715923995551E-2</v>
          </cell>
        </row>
        <row r="19">
          <cell r="D19">
            <v>4.0121486368871848E-2</v>
          </cell>
        </row>
        <row r="20">
          <cell r="D20">
            <v>5.9637350324936889E-2</v>
          </cell>
        </row>
        <row r="21">
          <cell r="D21">
            <v>8.0576473606461571E-2</v>
          </cell>
        </row>
        <row r="29">
          <cell r="C29">
            <v>1.8499999999999999E-2</v>
          </cell>
          <cell r="D29">
            <v>1.6299999999999999E-2</v>
          </cell>
        </row>
        <row r="30">
          <cell r="C30">
            <v>0.125</v>
          </cell>
        </row>
        <row r="31">
          <cell r="C31">
            <v>0.25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1020</v>
          </cell>
          <cell r="B2" t="str">
            <v xml:space="preserve">     ORGANIZATION</v>
          </cell>
          <cell r="L2">
            <v>0</v>
          </cell>
        </row>
        <row r="3">
          <cell r="A3">
            <v>1025</v>
          </cell>
          <cell r="B3" t="str">
            <v xml:space="preserve">     FRANCHISES</v>
          </cell>
          <cell r="L3">
            <v>0</v>
          </cell>
        </row>
        <row r="4">
          <cell r="A4">
            <v>1030</v>
          </cell>
          <cell r="B4" t="str">
            <v xml:space="preserve">     LAND &amp; LAND RIGHTS PUMP</v>
          </cell>
          <cell r="L4">
            <v>0</v>
          </cell>
        </row>
        <row r="5">
          <cell r="A5">
            <v>1035</v>
          </cell>
          <cell r="B5" t="str">
            <v xml:space="preserve">     LAND &amp; LAND RIGHTS WTR TR</v>
          </cell>
          <cell r="L5">
            <v>0</v>
          </cell>
        </row>
        <row r="6">
          <cell r="A6">
            <v>1040</v>
          </cell>
          <cell r="B6" t="str">
            <v xml:space="preserve">     LAND &amp; LAND RIGHTS TRANS</v>
          </cell>
          <cell r="L6">
            <v>0</v>
          </cell>
        </row>
        <row r="7">
          <cell r="A7">
            <v>1045</v>
          </cell>
          <cell r="B7" t="str">
            <v xml:space="preserve">     LAND &amp; LAND RIGHTS GEN PL</v>
          </cell>
          <cell r="L7">
            <v>0</v>
          </cell>
        </row>
        <row r="8">
          <cell r="A8">
            <v>1050</v>
          </cell>
          <cell r="B8" t="str">
            <v xml:space="preserve">     STRUCT &amp; IMPRV SRC SUPPLY</v>
          </cell>
          <cell r="L8">
            <v>0</v>
          </cell>
        </row>
        <row r="9">
          <cell r="A9">
            <v>1055</v>
          </cell>
          <cell r="B9" t="str">
            <v xml:space="preserve">     STRUCT &amp; IMPRV WTR TRT PL</v>
          </cell>
          <cell r="L9">
            <v>0</v>
          </cell>
        </row>
        <row r="10">
          <cell r="A10">
            <v>1060</v>
          </cell>
          <cell r="B10" t="str">
            <v xml:space="preserve">     STRUCT &amp; IMPRV TRANS DIST</v>
          </cell>
          <cell r="L10">
            <v>0</v>
          </cell>
        </row>
        <row r="11">
          <cell r="A11">
            <v>1065</v>
          </cell>
          <cell r="B11" t="str">
            <v xml:space="preserve">     STRUCT &amp; IMPRV GEN PLT</v>
          </cell>
          <cell r="L11">
            <v>0</v>
          </cell>
        </row>
        <row r="12">
          <cell r="A12">
            <v>1080</v>
          </cell>
          <cell r="B12" t="str">
            <v xml:space="preserve">     WELLS &amp; SPRINGS</v>
          </cell>
          <cell r="L12">
            <v>0</v>
          </cell>
        </row>
        <row r="13">
          <cell r="A13">
            <v>1085</v>
          </cell>
          <cell r="B13" t="str">
            <v xml:space="preserve">     INFILTRATION GALLERY</v>
          </cell>
          <cell r="L13">
            <v>0</v>
          </cell>
        </row>
        <row r="14">
          <cell r="A14">
            <v>1090</v>
          </cell>
          <cell r="B14" t="str">
            <v xml:space="preserve">     SUPPLY MAINS</v>
          </cell>
          <cell r="L14">
            <v>0</v>
          </cell>
        </row>
        <row r="15">
          <cell r="A15">
            <v>1095</v>
          </cell>
          <cell r="B15" t="str">
            <v xml:space="preserve">     POWER GENERATION EQUIP</v>
          </cell>
          <cell r="L15">
            <v>0</v>
          </cell>
        </row>
        <row r="16">
          <cell r="A16">
            <v>1100</v>
          </cell>
          <cell r="B16" t="str">
            <v xml:space="preserve">     ELECTRIC PUMP EQUIP SRC P</v>
          </cell>
          <cell r="L16">
            <v>0</v>
          </cell>
        </row>
        <row r="17">
          <cell r="A17">
            <v>1105</v>
          </cell>
          <cell r="B17" t="str">
            <v xml:space="preserve">     ELECTRIC PUMP EQUIP WTP</v>
          </cell>
          <cell r="L17">
            <v>0</v>
          </cell>
        </row>
        <row r="18">
          <cell r="A18">
            <v>1110</v>
          </cell>
          <cell r="B18" t="str">
            <v xml:space="preserve">     ELECTRIC PUMP EQUIP TRANS</v>
          </cell>
          <cell r="L18">
            <v>0</v>
          </cell>
        </row>
        <row r="19">
          <cell r="A19">
            <v>1115</v>
          </cell>
          <cell r="B19" t="str">
            <v xml:space="preserve">     WATER TREATMENT EQPT</v>
          </cell>
          <cell r="L19">
            <v>0</v>
          </cell>
        </row>
        <row r="20">
          <cell r="A20">
            <v>1120</v>
          </cell>
          <cell r="B20" t="str">
            <v xml:space="preserve">     DIST RESV &amp; STANDPIPES</v>
          </cell>
          <cell r="L20">
            <v>0</v>
          </cell>
        </row>
        <row r="21">
          <cell r="A21">
            <v>1125</v>
          </cell>
          <cell r="B21" t="str">
            <v xml:space="preserve">     TRANS &amp; DISTR MAINS</v>
          </cell>
          <cell r="L21">
            <v>0</v>
          </cell>
        </row>
        <row r="22">
          <cell r="A22">
            <v>1130</v>
          </cell>
          <cell r="B22" t="str">
            <v xml:space="preserve">     SERVICE LINES</v>
          </cell>
          <cell r="L22">
            <v>0</v>
          </cell>
        </row>
        <row r="23">
          <cell r="A23">
            <v>1135</v>
          </cell>
          <cell r="B23" t="str">
            <v xml:space="preserve">     METERS</v>
          </cell>
          <cell r="L23">
            <v>0</v>
          </cell>
        </row>
        <row r="24">
          <cell r="A24">
            <v>1140</v>
          </cell>
          <cell r="B24" t="str">
            <v xml:space="preserve">     METER INSTALLATIONS</v>
          </cell>
          <cell r="L24">
            <v>0</v>
          </cell>
        </row>
        <row r="25">
          <cell r="A25">
            <v>1145</v>
          </cell>
          <cell r="B25" t="str">
            <v xml:space="preserve">     HYDRANTS</v>
          </cell>
          <cell r="L25">
            <v>0</v>
          </cell>
        </row>
        <row r="26">
          <cell r="A26">
            <v>1150</v>
          </cell>
          <cell r="B26" t="str">
            <v xml:space="preserve">     BACKFLOW PREVENTION DEVIC</v>
          </cell>
          <cell r="L26">
            <v>0</v>
          </cell>
        </row>
        <row r="27">
          <cell r="A27">
            <v>1160</v>
          </cell>
          <cell r="B27" t="str">
            <v xml:space="preserve">     OTH PLT&amp;MISC EQUIP SRC SU</v>
          </cell>
          <cell r="L27">
            <v>0</v>
          </cell>
        </row>
        <row r="28">
          <cell r="A28">
            <v>1165</v>
          </cell>
          <cell r="B28" t="str">
            <v xml:space="preserve">     OTH PLT&amp;MISC EQUIP WTP</v>
          </cell>
          <cell r="L28">
            <v>0</v>
          </cell>
        </row>
        <row r="29">
          <cell r="A29">
            <v>1175</v>
          </cell>
          <cell r="B29" t="str">
            <v xml:space="preserve">     OFFICE STRUCT &amp; IMPRV</v>
          </cell>
          <cell r="L29">
            <v>0</v>
          </cell>
        </row>
        <row r="30">
          <cell r="A30">
            <v>1180</v>
          </cell>
          <cell r="B30" t="str">
            <v xml:space="preserve">     OFFICE FURN &amp; EQPT</v>
          </cell>
          <cell r="L30">
            <v>0</v>
          </cell>
        </row>
        <row r="31">
          <cell r="A31">
            <v>1185</v>
          </cell>
          <cell r="B31" t="str">
            <v xml:space="preserve">     STORES EQUIPMENT</v>
          </cell>
          <cell r="L31">
            <v>0</v>
          </cell>
        </row>
        <row r="32">
          <cell r="A32">
            <v>1190</v>
          </cell>
          <cell r="B32" t="str">
            <v xml:space="preserve">     TOOL SHOP &amp; MISC EQPT</v>
          </cell>
          <cell r="L32">
            <v>0</v>
          </cell>
        </row>
        <row r="33">
          <cell r="A33">
            <v>1195</v>
          </cell>
          <cell r="B33" t="str">
            <v xml:space="preserve">     LABORATORY EQUIPMENT</v>
          </cell>
          <cell r="L33">
            <v>0</v>
          </cell>
        </row>
        <row r="34">
          <cell r="A34">
            <v>1200</v>
          </cell>
          <cell r="B34" t="str">
            <v xml:space="preserve">     POWER OPERATED EQUIP</v>
          </cell>
          <cell r="L34">
            <v>0</v>
          </cell>
        </row>
        <row r="35">
          <cell r="A35">
            <v>1205</v>
          </cell>
          <cell r="B35" t="str">
            <v xml:space="preserve">     COMMUNICATION EQPT</v>
          </cell>
          <cell r="L35">
            <v>0</v>
          </cell>
        </row>
        <row r="36">
          <cell r="A36">
            <v>1210</v>
          </cell>
          <cell r="B36" t="str">
            <v xml:space="preserve">     MISC EQUIPMENT</v>
          </cell>
          <cell r="L36">
            <v>0</v>
          </cell>
        </row>
        <row r="37">
          <cell r="A37">
            <v>1215</v>
          </cell>
          <cell r="B37" t="str">
            <v xml:space="preserve">     WATER PLANT ALLOCATED</v>
          </cell>
          <cell r="L37">
            <v>0</v>
          </cell>
        </row>
        <row r="38">
          <cell r="A38">
            <v>1220</v>
          </cell>
          <cell r="B38" t="str">
            <v xml:space="preserve">     OTHER TANGIBLE PLT WATER</v>
          </cell>
          <cell r="L38">
            <v>0</v>
          </cell>
        </row>
        <row r="39">
          <cell r="A39">
            <v>1245</v>
          </cell>
          <cell r="B39" t="str">
            <v xml:space="preserve">     ORGANIZATION</v>
          </cell>
          <cell r="L39">
            <v>0</v>
          </cell>
        </row>
        <row r="40">
          <cell r="A40">
            <v>1250</v>
          </cell>
          <cell r="B40" t="str">
            <v xml:space="preserve">     FRANCHISES INTANG PLT</v>
          </cell>
          <cell r="L40">
            <v>0</v>
          </cell>
        </row>
        <row r="41">
          <cell r="A41">
            <v>1275</v>
          </cell>
          <cell r="B41" t="str">
            <v xml:space="preserve">     LAND &amp; LAND RIGHTS RECLAI</v>
          </cell>
          <cell r="L41">
            <v>0</v>
          </cell>
        </row>
        <row r="42">
          <cell r="A42">
            <v>1285</v>
          </cell>
          <cell r="B42" t="str">
            <v xml:space="preserve">     LAND &amp; LAND RIGHTS GEN PL</v>
          </cell>
          <cell r="L42">
            <v>0</v>
          </cell>
        </row>
        <row r="43">
          <cell r="A43">
            <v>1290</v>
          </cell>
          <cell r="B43" t="str">
            <v xml:space="preserve">     STRUCT/IMPRV COLL PLT</v>
          </cell>
          <cell r="L43">
            <v>0</v>
          </cell>
        </row>
        <row r="44">
          <cell r="A44">
            <v>1295</v>
          </cell>
          <cell r="B44" t="str">
            <v xml:space="preserve">     STRUCT/IMPRV PUMP PLT LS</v>
          </cell>
          <cell r="L44">
            <v>0</v>
          </cell>
        </row>
        <row r="45">
          <cell r="A45">
            <v>1300</v>
          </cell>
          <cell r="B45" t="str">
            <v xml:space="preserve">     STRUCT/IMPRV TREAT PLT</v>
          </cell>
          <cell r="L45">
            <v>0</v>
          </cell>
        </row>
        <row r="46">
          <cell r="A46">
            <v>1305</v>
          </cell>
          <cell r="B46" t="str">
            <v xml:space="preserve">     STRUCT/IMPRV RECLAIM WTP</v>
          </cell>
          <cell r="L46">
            <v>0</v>
          </cell>
        </row>
        <row r="47">
          <cell r="A47">
            <v>1310</v>
          </cell>
          <cell r="B47" t="str">
            <v xml:space="preserve">     STRUCT/IMPRV RECLAIM WTR</v>
          </cell>
          <cell r="L47">
            <v>0</v>
          </cell>
        </row>
        <row r="48">
          <cell r="A48">
            <v>1315</v>
          </cell>
          <cell r="B48" t="str">
            <v xml:space="preserve">     STRUCT/IMPRV GEN PLT</v>
          </cell>
          <cell r="L48">
            <v>0</v>
          </cell>
        </row>
        <row r="49">
          <cell r="A49">
            <v>1320</v>
          </cell>
          <cell r="B49" t="str">
            <v xml:space="preserve">     POWER GEN EQUIP COLL PLT</v>
          </cell>
          <cell r="L49">
            <v>0</v>
          </cell>
        </row>
        <row r="50">
          <cell r="A50">
            <v>1325</v>
          </cell>
          <cell r="B50" t="str">
            <v xml:space="preserve">     POWER GEN EQUIP PUMP PLT</v>
          </cell>
          <cell r="L50">
            <v>0</v>
          </cell>
        </row>
        <row r="51">
          <cell r="A51">
            <v>1330</v>
          </cell>
          <cell r="B51" t="str">
            <v xml:space="preserve">     POWER GEN EQUIP TREAT PLT</v>
          </cell>
          <cell r="L51">
            <v>0</v>
          </cell>
        </row>
        <row r="52">
          <cell r="A52">
            <v>1345</v>
          </cell>
          <cell r="B52" t="str">
            <v xml:space="preserve">     SEWER FORCE MAIN</v>
          </cell>
          <cell r="L52">
            <v>0</v>
          </cell>
        </row>
        <row r="53">
          <cell r="A53">
            <v>1350</v>
          </cell>
          <cell r="B53" t="str">
            <v xml:space="preserve">     SEWER GRAVITY MAIN</v>
          </cell>
          <cell r="L53">
            <v>0</v>
          </cell>
        </row>
        <row r="54">
          <cell r="A54">
            <v>1353</v>
          </cell>
          <cell r="B54" t="str">
            <v xml:space="preserve">     MANHOLES</v>
          </cell>
          <cell r="L54">
            <v>0</v>
          </cell>
        </row>
        <row r="55">
          <cell r="A55">
            <v>1355</v>
          </cell>
          <cell r="B55" t="str">
            <v xml:space="preserve">     SPECIAL COLL STRUCTURES</v>
          </cell>
          <cell r="L55">
            <v>0</v>
          </cell>
        </row>
        <row r="56">
          <cell r="A56">
            <v>1360</v>
          </cell>
          <cell r="B56" t="str">
            <v xml:space="preserve">     SERVICES TO CUSTOMERS</v>
          </cell>
          <cell r="L56">
            <v>0</v>
          </cell>
        </row>
        <row r="57">
          <cell r="A57">
            <v>1365</v>
          </cell>
          <cell r="B57" t="str">
            <v xml:space="preserve">     FLOW MEASURE DEVICES</v>
          </cell>
          <cell r="L57">
            <v>0</v>
          </cell>
        </row>
        <row r="58">
          <cell r="A58">
            <v>1370</v>
          </cell>
          <cell r="B58" t="str">
            <v xml:space="preserve">     FLOW MEASURE INSTALL</v>
          </cell>
          <cell r="L58">
            <v>0</v>
          </cell>
        </row>
        <row r="59">
          <cell r="A59">
            <v>1375</v>
          </cell>
          <cell r="B59" t="str">
            <v xml:space="preserve">     RECEIVING WELLS</v>
          </cell>
          <cell r="L59">
            <v>0</v>
          </cell>
        </row>
        <row r="60">
          <cell r="A60">
            <v>1380</v>
          </cell>
          <cell r="B60" t="str">
            <v xml:space="preserve">     PUMPING EQUIPMENT PUMP PL</v>
          </cell>
          <cell r="L60">
            <v>0</v>
          </cell>
        </row>
        <row r="61">
          <cell r="A61">
            <v>1385</v>
          </cell>
          <cell r="B61" t="str">
            <v xml:space="preserve">     PUMPING EQUIPMENT RECLAIM</v>
          </cell>
          <cell r="L61">
            <v>0</v>
          </cell>
        </row>
        <row r="62">
          <cell r="A62">
            <v>1390</v>
          </cell>
          <cell r="B62" t="str">
            <v xml:space="preserve">     PUMPING EQUIPMENT RCL WTR</v>
          </cell>
          <cell r="L62">
            <v>0</v>
          </cell>
        </row>
        <row r="63">
          <cell r="A63">
            <v>1395</v>
          </cell>
          <cell r="B63" t="str">
            <v xml:space="preserve">     TREAT/DISP EQUIP LAGOON</v>
          </cell>
          <cell r="L63">
            <v>0</v>
          </cell>
        </row>
        <row r="64">
          <cell r="A64">
            <v>1400</v>
          </cell>
          <cell r="B64" t="str">
            <v xml:space="preserve">     TREAT/DISP EQUIP TRT PLT</v>
          </cell>
          <cell r="L64">
            <v>0</v>
          </cell>
        </row>
        <row r="65">
          <cell r="A65">
            <v>1405</v>
          </cell>
          <cell r="B65" t="str">
            <v xml:space="preserve">     TREAT/DISP EQUIP RCL WTP</v>
          </cell>
          <cell r="L65">
            <v>0</v>
          </cell>
        </row>
        <row r="66">
          <cell r="A66">
            <v>1410</v>
          </cell>
          <cell r="B66" t="str">
            <v xml:space="preserve">     PLANT SEWERS TRTMT PLT</v>
          </cell>
          <cell r="L66">
            <v>0</v>
          </cell>
        </row>
        <row r="67">
          <cell r="A67">
            <v>1415</v>
          </cell>
          <cell r="B67" t="str">
            <v xml:space="preserve">     PLANT SEWERS RECLAIM WTP</v>
          </cell>
          <cell r="L67">
            <v>0</v>
          </cell>
        </row>
        <row r="68">
          <cell r="A68">
            <v>1420</v>
          </cell>
          <cell r="B68" t="str">
            <v xml:space="preserve">     OUTFALL LINES</v>
          </cell>
          <cell r="L68">
            <v>0</v>
          </cell>
        </row>
        <row r="69">
          <cell r="A69">
            <v>1425</v>
          </cell>
          <cell r="B69" t="str">
            <v xml:space="preserve">     OTHER PLT TANGIBLE</v>
          </cell>
          <cell r="L69">
            <v>0</v>
          </cell>
        </row>
        <row r="70">
          <cell r="A70">
            <v>1430</v>
          </cell>
          <cell r="B70" t="str">
            <v xml:space="preserve">     OTHER PLT COLLECTION</v>
          </cell>
          <cell r="L70">
            <v>0</v>
          </cell>
        </row>
        <row r="71">
          <cell r="A71">
            <v>1435</v>
          </cell>
          <cell r="B71" t="str">
            <v xml:space="preserve">     OTHER PLT PUMP</v>
          </cell>
          <cell r="L71">
            <v>0</v>
          </cell>
        </row>
        <row r="72">
          <cell r="A72">
            <v>1440</v>
          </cell>
          <cell r="B72" t="str">
            <v xml:space="preserve">     OTHER PLT TREATMENT</v>
          </cell>
          <cell r="L72">
            <v>0</v>
          </cell>
        </row>
        <row r="73">
          <cell r="A73">
            <v>1445</v>
          </cell>
          <cell r="B73" t="str">
            <v xml:space="preserve">     OTHER PLT RECLAIM WTR TRT</v>
          </cell>
          <cell r="L73">
            <v>0</v>
          </cell>
        </row>
        <row r="74">
          <cell r="A74">
            <v>1450</v>
          </cell>
          <cell r="B74" t="str">
            <v xml:space="preserve">     OTHER PLT RECLAIM WTR DIS</v>
          </cell>
          <cell r="L74">
            <v>0</v>
          </cell>
        </row>
        <row r="75">
          <cell r="A75">
            <v>1455</v>
          </cell>
          <cell r="B75" t="str">
            <v xml:space="preserve">     OFFICE STRUCT &amp; IMPRV</v>
          </cell>
          <cell r="L75">
            <v>0</v>
          </cell>
        </row>
        <row r="76">
          <cell r="A76">
            <v>1460</v>
          </cell>
          <cell r="B76" t="str">
            <v xml:space="preserve">     OFFICE FURN &amp; EQPT</v>
          </cell>
          <cell r="L76">
            <v>0</v>
          </cell>
        </row>
        <row r="77">
          <cell r="A77">
            <v>1465</v>
          </cell>
          <cell r="B77" t="str">
            <v xml:space="preserve">     STORES EQUIPMENT</v>
          </cell>
          <cell r="L77">
            <v>0</v>
          </cell>
        </row>
        <row r="78">
          <cell r="A78">
            <v>1470</v>
          </cell>
          <cell r="B78" t="str">
            <v xml:space="preserve">     TOOL SHOP &amp; MISC EQPT</v>
          </cell>
          <cell r="L78">
            <v>0</v>
          </cell>
        </row>
        <row r="79">
          <cell r="A79">
            <v>1475</v>
          </cell>
          <cell r="B79" t="str">
            <v xml:space="preserve">     LABORATORY EQPT</v>
          </cell>
          <cell r="L79">
            <v>0</v>
          </cell>
        </row>
        <row r="80">
          <cell r="A80">
            <v>1480</v>
          </cell>
          <cell r="B80" t="str">
            <v xml:space="preserve">     POWER OPERATED EQUIP</v>
          </cell>
          <cell r="L80">
            <v>0</v>
          </cell>
        </row>
        <row r="81">
          <cell r="A81">
            <v>1485</v>
          </cell>
          <cell r="B81" t="str">
            <v xml:space="preserve">     COMMUNICATION EQPT</v>
          </cell>
          <cell r="L81">
            <v>0</v>
          </cell>
        </row>
        <row r="82">
          <cell r="A82">
            <v>1490</v>
          </cell>
          <cell r="B82" t="str">
            <v xml:space="preserve">     MISC EQUIP SEWER</v>
          </cell>
          <cell r="L82">
            <v>0</v>
          </cell>
        </row>
        <row r="83">
          <cell r="A83">
            <v>1495</v>
          </cell>
          <cell r="B83" t="str">
            <v xml:space="preserve">     SEWER PLANT ALLOCATED</v>
          </cell>
          <cell r="L83">
            <v>0</v>
          </cell>
        </row>
        <row r="84">
          <cell r="A84">
            <v>1500</v>
          </cell>
          <cell r="B84" t="str">
            <v xml:space="preserve">     OTHER TANGIBLE PLT SEWER</v>
          </cell>
          <cell r="L84">
            <v>0</v>
          </cell>
        </row>
        <row r="85">
          <cell r="A85">
            <v>1535</v>
          </cell>
          <cell r="B85" t="str">
            <v xml:space="preserve">     REUSE DIST RESERVOIRS</v>
          </cell>
          <cell r="L85">
            <v>0</v>
          </cell>
        </row>
        <row r="86">
          <cell r="A86">
            <v>1540</v>
          </cell>
          <cell r="B86" t="str">
            <v xml:space="preserve">     REUSE TRANMISSION &amp; DIST</v>
          </cell>
          <cell r="L86">
            <v>0</v>
          </cell>
        </row>
        <row r="87">
          <cell r="B87" t="str">
            <v>Plant (Water)</v>
          </cell>
          <cell r="L87">
            <v>3477305.0780995362</v>
          </cell>
        </row>
        <row r="88">
          <cell r="B88" t="str">
            <v>Plant (Sewer)</v>
          </cell>
          <cell r="L88">
            <v>7912390.1987983584</v>
          </cell>
        </row>
        <row r="89">
          <cell r="A89">
            <v>1699</v>
          </cell>
          <cell r="B89" t="str">
            <v xml:space="preserve">     WATER PLANT IN PROCESS</v>
          </cell>
          <cell r="L89" t="e">
            <v>#VALUE!</v>
          </cell>
        </row>
        <row r="90">
          <cell r="A90">
            <v>1739</v>
          </cell>
          <cell r="B90" t="str">
            <v xml:space="preserve">     SEWER PLANT IN PROCESS</v>
          </cell>
          <cell r="L90" t="e">
            <v>#VALUE!</v>
          </cell>
        </row>
        <row r="91">
          <cell r="A91">
            <v>1769</v>
          </cell>
          <cell r="B91" t="str">
            <v xml:space="preserve">     OTHER PLANT IN PROCESS</v>
          </cell>
          <cell r="L91" t="e">
            <v>#VALUE!</v>
          </cell>
        </row>
        <row r="92">
          <cell r="A92">
            <v>1799</v>
          </cell>
          <cell r="B92" t="str">
            <v xml:space="preserve">     DEFERRED PLANT IN PROCESS</v>
          </cell>
          <cell r="L92" t="e">
            <v>#VALUE!</v>
          </cell>
        </row>
        <row r="93">
          <cell r="A93">
            <v>1805</v>
          </cell>
          <cell r="B93" t="str">
            <v xml:space="preserve">    PLT HELD FUTURE USE-WTR</v>
          </cell>
          <cell r="L93" t="e">
            <v>#VALUE!</v>
          </cell>
        </row>
        <row r="94">
          <cell r="A94">
            <v>1810</v>
          </cell>
          <cell r="B94" t="str">
            <v xml:space="preserve">    PLT HELD FUTURE USE-SWR</v>
          </cell>
          <cell r="L94" t="e">
            <v>#VALUE!</v>
          </cell>
        </row>
        <row r="95">
          <cell r="A95">
            <v>1835</v>
          </cell>
          <cell r="B95" t="str">
            <v xml:space="preserve">     ACC DEPR-ORGANIZATION</v>
          </cell>
          <cell r="L95">
            <v>0</v>
          </cell>
        </row>
        <row r="96">
          <cell r="A96">
            <v>1840</v>
          </cell>
          <cell r="B96" t="str">
            <v xml:space="preserve">     ACC DEPR-FRANCHISES</v>
          </cell>
          <cell r="L96">
            <v>0</v>
          </cell>
        </row>
        <row r="97">
          <cell r="A97">
            <v>1845</v>
          </cell>
          <cell r="B97" t="str">
            <v xml:space="preserve">     ACC DEPR-STRUCT&amp;IMPRV SRC</v>
          </cell>
          <cell r="L97">
            <v>0</v>
          </cell>
        </row>
        <row r="98">
          <cell r="A98">
            <v>1850</v>
          </cell>
          <cell r="B98" t="str">
            <v xml:space="preserve">     ACC DEPR-STRUCT&amp;IMPRV WTP</v>
          </cell>
          <cell r="L98">
            <v>0</v>
          </cell>
        </row>
        <row r="99">
          <cell r="A99">
            <v>1855</v>
          </cell>
          <cell r="B99" t="str">
            <v xml:space="preserve">     ACC DEPR-STRUCT&amp;IMPRV TRN</v>
          </cell>
          <cell r="L99">
            <v>0</v>
          </cell>
        </row>
        <row r="100">
          <cell r="A100">
            <v>1860</v>
          </cell>
          <cell r="B100" t="str">
            <v xml:space="preserve">     ACC DEPR-STRUCT&amp;IMPRV GEN</v>
          </cell>
          <cell r="L100">
            <v>0</v>
          </cell>
        </row>
        <row r="101">
          <cell r="A101">
            <v>1875</v>
          </cell>
          <cell r="B101" t="str">
            <v xml:space="preserve">     ACC DEPR-WELLS &amp; SPRINGS</v>
          </cell>
          <cell r="L101">
            <v>0</v>
          </cell>
        </row>
        <row r="102">
          <cell r="A102">
            <v>1880</v>
          </cell>
          <cell r="B102" t="str">
            <v xml:space="preserve">     ACC DEPR-INFILTRATION GAL</v>
          </cell>
          <cell r="L102">
            <v>0</v>
          </cell>
        </row>
        <row r="103">
          <cell r="A103">
            <v>1885</v>
          </cell>
          <cell r="B103" t="str">
            <v xml:space="preserve">     ACC DEPR-SUPPLY MAINS</v>
          </cell>
          <cell r="L103">
            <v>0</v>
          </cell>
        </row>
        <row r="104">
          <cell r="A104">
            <v>1890</v>
          </cell>
          <cell r="B104" t="str">
            <v xml:space="preserve">     ACC DEPR-POWER GENERATION</v>
          </cell>
          <cell r="L104">
            <v>0</v>
          </cell>
        </row>
        <row r="105">
          <cell r="A105">
            <v>1895</v>
          </cell>
          <cell r="B105" t="str">
            <v xml:space="preserve">     ACC DEPR-ELECT PUMP EQUIP</v>
          </cell>
          <cell r="L105">
            <v>0</v>
          </cell>
        </row>
        <row r="106">
          <cell r="A106">
            <v>1900</v>
          </cell>
          <cell r="B106" t="str">
            <v xml:space="preserve">     ACC DEPR-ELECT PUMP EQUIP</v>
          </cell>
          <cell r="L106">
            <v>0</v>
          </cell>
        </row>
        <row r="107">
          <cell r="A107">
            <v>1905</v>
          </cell>
          <cell r="B107" t="str">
            <v xml:space="preserve">     ACC DEPR-ELECT PUMP EQUIP</v>
          </cell>
          <cell r="L107">
            <v>0</v>
          </cell>
        </row>
        <row r="108">
          <cell r="A108">
            <v>1910</v>
          </cell>
          <cell r="B108" t="str">
            <v xml:space="preserve">     ACC DEPR-WATER TREATMENT</v>
          </cell>
          <cell r="L108">
            <v>0</v>
          </cell>
        </row>
        <row r="109">
          <cell r="A109">
            <v>1915</v>
          </cell>
          <cell r="B109" t="str">
            <v xml:space="preserve">     ACC DEPR-DIST RESV &amp; STAN</v>
          </cell>
          <cell r="L109">
            <v>0</v>
          </cell>
        </row>
        <row r="110">
          <cell r="A110">
            <v>1920</v>
          </cell>
          <cell r="B110" t="str">
            <v xml:space="preserve">     ACC DEPR-TRANS &amp; DISTR MA</v>
          </cell>
          <cell r="L110">
            <v>0</v>
          </cell>
        </row>
        <row r="111">
          <cell r="A111">
            <v>1925</v>
          </cell>
          <cell r="B111" t="str">
            <v xml:space="preserve">     ACC DEPR-SERVICE LINES</v>
          </cell>
          <cell r="L111">
            <v>0</v>
          </cell>
        </row>
        <row r="112">
          <cell r="A112">
            <v>1930</v>
          </cell>
          <cell r="B112" t="str">
            <v xml:space="preserve">     ACC DEPR-METERS</v>
          </cell>
          <cell r="L112">
            <v>0</v>
          </cell>
        </row>
        <row r="113">
          <cell r="A113">
            <v>1935</v>
          </cell>
          <cell r="B113" t="str">
            <v xml:space="preserve">     ACC DEPR-METER INSTALLS</v>
          </cell>
          <cell r="L113">
            <v>0</v>
          </cell>
        </row>
        <row r="114">
          <cell r="A114">
            <v>1940</v>
          </cell>
          <cell r="B114" t="str">
            <v xml:space="preserve">     ACC DEPR-HYDRANTS</v>
          </cell>
          <cell r="L114">
            <v>0</v>
          </cell>
        </row>
        <row r="115">
          <cell r="A115">
            <v>1945</v>
          </cell>
          <cell r="B115" t="str">
            <v xml:space="preserve">     ACC DEPR-BACKFLOW PREVENT</v>
          </cell>
          <cell r="L115">
            <v>0</v>
          </cell>
        </row>
        <row r="116">
          <cell r="A116">
            <v>1955</v>
          </cell>
          <cell r="B116" t="str">
            <v xml:space="preserve">     ACC DEPR-OTH PLANT&amp;MISC S</v>
          </cell>
          <cell r="L116">
            <v>0</v>
          </cell>
        </row>
        <row r="117">
          <cell r="A117">
            <v>1960</v>
          </cell>
          <cell r="B117" t="str">
            <v xml:space="preserve">     ACC DEPR-OTH PLANT&amp;MISC W</v>
          </cell>
          <cell r="L117">
            <v>0</v>
          </cell>
        </row>
        <row r="118">
          <cell r="A118">
            <v>1970</v>
          </cell>
          <cell r="B118" t="str">
            <v xml:space="preserve">     ACC DEPR-OFFICE STRUCTURE</v>
          </cell>
          <cell r="L118">
            <v>0</v>
          </cell>
        </row>
        <row r="119">
          <cell r="A119">
            <v>1975</v>
          </cell>
          <cell r="B119" t="str">
            <v xml:space="preserve">     ACC DEPR-OFFICE FURN/EQPT</v>
          </cell>
          <cell r="L119">
            <v>0</v>
          </cell>
        </row>
        <row r="120">
          <cell r="A120">
            <v>1980</v>
          </cell>
          <cell r="B120" t="str">
            <v xml:space="preserve">     ACC DEPR-STORES EQUIPMENT</v>
          </cell>
          <cell r="L120">
            <v>0</v>
          </cell>
        </row>
        <row r="121">
          <cell r="A121">
            <v>1985</v>
          </cell>
          <cell r="B121" t="str">
            <v xml:space="preserve">     ACC DEPR-TOOL SHOP &amp; MISC</v>
          </cell>
          <cell r="L121">
            <v>0</v>
          </cell>
        </row>
        <row r="122">
          <cell r="A122">
            <v>1990</v>
          </cell>
          <cell r="B122" t="str">
            <v xml:space="preserve">     ACC DEPR-LABORATORY EQUIP</v>
          </cell>
          <cell r="L122">
            <v>0</v>
          </cell>
        </row>
        <row r="123">
          <cell r="A123">
            <v>1995</v>
          </cell>
          <cell r="B123" t="str">
            <v xml:space="preserve">     ACC DEPR-POWER OPERATED E</v>
          </cell>
          <cell r="L123">
            <v>0</v>
          </cell>
        </row>
        <row r="124">
          <cell r="A124">
            <v>2000</v>
          </cell>
          <cell r="B124" t="str">
            <v xml:space="preserve">     ACC DEPR-COMMUNICATION EQ</v>
          </cell>
          <cell r="L124">
            <v>0</v>
          </cell>
        </row>
        <row r="125">
          <cell r="A125">
            <v>2005</v>
          </cell>
          <cell r="B125" t="str">
            <v xml:space="preserve">     ACC DEPR-MISC EQUIPMENT</v>
          </cell>
          <cell r="L125">
            <v>0</v>
          </cell>
        </row>
        <row r="126">
          <cell r="A126">
            <v>2010</v>
          </cell>
          <cell r="B126" t="str">
            <v xml:space="preserve">     ACC DEPR-OTHER TANG PLT W</v>
          </cell>
          <cell r="L126">
            <v>0</v>
          </cell>
        </row>
        <row r="127">
          <cell r="A127">
            <v>2030</v>
          </cell>
          <cell r="B127" t="str">
            <v xml:space="preserve">     ACC DEPR-ORGANIZATION</v>
          </cell>
          <cell r="L127">
            <v>0</v>
          </cell>
        </row>
        <row r="128">
          <cell r="A128">
            <v>2040</v>
          </cell>
          <cell r="B128" t="str">
            <v xml:space="preserve">     ACC DEPR FRANCHISES INTAN</v>
          </cell>
          <cell r="L128">
            <v>0</v>
          </cell>
        </row>
        <row r="129">
          <cell r="A129">
            <v>2050</v>
          </cell>
          <cell r="B129" t="str">
            <v xml:space="preserve">     ACC DEPR-STRUCT/IMPRV COL</v>
          </cell>
          <cell r="L129">
            <v>0</v>
          </cell>
        </row>
        <row r="130">
          <cell r="A130">
            <v>2055</v>
          </cell>
          <cell r="B130" t="str">
            <v xml:space="preserve">     ACC DEPR-STRUCT/IMPRV PUM</v>
          </cell>
          <cell r="L130">
            <v>0</v>
          </cell>
        </row>
        <row r="131">
          <cell r="A131">
            <v>2060</v>
          </cell>
          <cell r="B131" t="str">
            <v xml:space="preserve">     ACC DEPR-STRUCT/IMPRV TRE</v>
          </cell>
          <cell r="L131">
            <v>0</v>
          </cell>
        </row>
        <row r="132">
          <cell r="A132">
            <v>2065</v>
          </cell>
          <cell r="B132" t="str">
            <v xml:space="preserve">     ACC DEPR-STRUCT/IMPRV RCL</v>
          </cell>
          <cell r="L132">
            <v>0</v>
          </cell>
        </row>
        <row r="133">
          <cell r="A133">
            <v>2070</v>
          </cell>
          <cell r="B133" t="str">
            <v xml:space="preserve">     ACC DEPR-STRUCT/IMPRV RCL</v>
          </cell>
          <cell r="L133">
            <v>0</v>
          </cell>
        </row>
        <row r="134">
          <cell r="A134">
            <v>2075</v>
          </cell>
          <cell r="B134" t="str">
            <v xml:space="preserve">     ACC DEPR-STRUCT/IMPRV GEN</v>
          </cell>
          <cell r="L134">
            <v>0</v>
          </cell>
        </row>
        <row r="135">
          <cell r="A135">
            <v>2080</v>
          </cell>
          <cell r="B135" t="str">
            <v xml:space="preserve">     ACC DEPR-PWR GEN EQP COLL</v>
          </cell>
          <cell r="L135">
            <v>0</v>
          </cell>
        </row>
        <row r="136">
          <cell r="A136">
            <v>2085</v>
          </cell>
          <cell r="B136" t="str">
            <v xml:space="preserve">     ACC DEPR-PWR GEN EQP PUMP</v>
          </cell>
          <cell r="L136">
            <v>0</v>
          </cell>
        </row>
        <row r="137">
          <cell r="A137">
            <v>2090</v>
          </cell>
          <cell r="B137" t="str">
            <v xml:space="preserve">     ACC DEPR-PWR GEN EQP TRT</v>
          </cell>
          <cell r="L137">
            <v>0</v>
          </cell>
        </row>
        <row r="138">
          <cell r="A138">
            <v>2105</v>
          </cell>
          <cell r="B138" t="str">
            <v xml:space="preserve">     ACC DEPR-SEWER FORCE MAIN</v>
          </cell>
          <cell r="L138">
            <v>0</v>
          </cell>
        </row>
        <row r="139">
          <cell r="A139">
            <v>2110</v>
          </cell>
          <cell r="B139" t="str">
            <v xml:space="preserve">     ACC DEPR-SEWER GRAVITY MA</v>
          </cell>
          <cell r="L139">
            <v>0</v>
          </cell>
        </row>
        <row r="140">
          <cell r="A140">
            <v>2113</v>
          </cell>
          <cell r="B140" t="str">
            <v xml:space="preserve">     ACC DEPR-MANHOLES</v>
          </cell>
          <cell r="L140">
            <v>0</v>
          </cell>
        </row>
        <row r="141">
          <cell r="A141">
            <v>2115</v>
          </cell>
          <cell r="B141" t="str">
            <v xml:space="preserve">     ACC DEPR-SPECIAL COLL STR</v>
          </cell>
          <cell r="L141">
            <v>0</v>
          </cell>
        </row>
        <row r="142">
          <cell r="A142">
            <v>2120</v>
          </cell>
          <cell r="B142" t="str">
            <v xml:space="preserve">     ACC DEPR-SERVICES TO CUST</v>
          </cell>
          <cell r="L142">
            <v>0</v>
          </cell>
        </row>
        <row r="143">
          <cell r="A143">
            <v>2125</v>
          </cell>
          <cell r="B143" t="str">
            <v xml:space="preserve">     ACC DEPR-FLOW MEASURE DEV</v>
          </cell>
          <cell r="L143">
            <v>0</v>
          </cell>
        </row>
        <row r="144">
          <cell r="A144">
            <v>2130</v>
          </cell>
          <cell r="B144" t="str">
            <v xml:space="preserve">     ACC DEPR-FLOW MEASURE INS</v>
          </cell>
          <cell r="L144">
            <v>0</v>
          </cell>
        </row>
        <row r="145">
          <cell r="A145">
            <v>2135</v>
          </cell>
          <cell r="B145" t="str">
            <v xml:space="preserve">     ACC DEPR-RECEIVING WELLS</v>
          </cell>
          <cell r="L145">
            <v>0</v>
          </cell>
        </row>
        <row r="146">
          <cell r="A146">
            <v>2140</v>
          </cell>
          <cell r="B146" t="str">
            <v xml:space="preserve">     ACC DEPR-PUMP EQP PUMP PL</v>
          </cell>
          <cell r="L146">
            <v>0</v>
          </cell>
        </row>
        <row r="147">
          <cell r="A147">
            <v>2145</v>
          </cell>
          <cell r="B147" t="str">
            <v xml:space="preserve">     ACC DEPR-PUMP EQP RCLM WT</v>
          </cell>
          <cell r="L147">
            <v>0</v>
          </cell>
        </row>
        <row r="148">
          <cell r="A148">
            <v>2150</v>
          </cell>
          <cell r="B148" t="str">
            <v xml:space="preserve">     ACC DEPR-PUMP EQP RCLM DI</v>
          </cell>
          <cell r="L148">
            <v>0</v>
          </cell>
        </row>
        <row r="149">
          <cell r="A149">
            <v>2155</v>
          </cell>
          <cell r="B149" t="str">
            <v xml:space="preserve">     ACC DEPR-TREAT/DISP EQP L</v>
          </cell>
          <cell r="L149">
            <v>0</v>
          </cell>
        </row>
        <row r="150">
          <cell r="A150">
            <v>2160</v>
          </cell>
          <cell r="B150" t="str">
            <v xml:space="preserve">     ACC DEPR-TREAT/DISP EQP T</v>
          </cell>
          <cell r="L150">
            <v>0</v>
          </cell>
        </row>
        <row r="151">
          <cell r="A151">
            <v>2165</v>
          </cell>
          <cell r="B151" t="str">
            <v xml:space="preserve">     ACC DEPR-TREAT/DISP EQP R</v>
          </cell>
          <cell r="L151">
            <v>0</v>
          </cell>
        </row>
        <row r="152">
          <cell r="A152">
            <v>2170</v>
          </cell>
          <cell r="B152" t="str">
            <v xml:space="preserve">     ACC DEPR-PLANT SEWERS TRT</v>
          </cell>
          <cell r="L152">
            <v>0</v>
          </cell>
        </row>
        <row r="153">
          <cell r="A153">
            <v>2175</v>
          </cell>
          <cell r="B153" t="str">
            <v xml:space="preserve">     ACC DEPR-PLANT SEWERS REC</v>
          </cell>
          <cell r="L153">
            <v>0</v>
          </cell>
        </row>
        <row r="154">
          <cell r="A154">
            <v>2180</v>
          </cell>
          <cell r="B154" t="str">
            <v xml:space="preserve">     ACC DEPR-OUTFALL LINES</v>
          </cell>
          <cell r="L154">
            <v>0</v>
          </cell>
        </row>
        <row r="155">
          <cell r="A155">
            <v>2185</v>
          </cell>
          <cell r="B155" t="str">
            <v xml:space="preserve">     ACC DEPR-OTHER PLT TANGIB</v>
          </cell>
          <cell r="L155">
            <v>0</v>
          </cell>
        </row>
        <row r="156">
          <cell r="A156">
            <v>2190</v>
          </cell>
          <cell r="B156" t="str">
            <v xml:space="preserve">     ACC DEPR-OTHER PLT COLLEC</v>
          </cell>
          <cell r="L156">
            <v>0</v>
          </cell>
        </row>
        <row r="157">
          <cell r="A157">
            <v>2195</v>
          </cell>
          <cell r="B157" t="str">
            <v xml:space="preserve">     ACC DEPR-OTHER PLT PUMP</v>
          </cell>
          <cell r="L157">
            <v>0</v>
          </cell>
        </row>
        <row r="158">
          <cell r="A158">
            <v>2200</v>
          </cell>
          <cell r="B158" t="str">
            <v xml:space="preserve">     ACC DEPR-OTHER PLT TREATM</v>
          </cell>
          <cell r="L158">
            <v>0</v>
          </cell>
        </row>
        <row r="159">
          <cell r="A159">
            <v>2205</v>
          </cell>
          <cell r="B159" t="str">
            <v xml:space="preserve">     ACC DEPR-OTHER PLT RCLM W</v>
          </cell>
          <cell r="L159">
            <v>0</v>
          </cell>
        </row>
        <row r="160">
          <cell r="A160">
            <v>2210</v>
          </cell>
          <cell r="B160" t="str">
            <v xml:space="preserve">     ACC DEPR-OTHER PLT RCLM D</v>
          </cell>
          <cell r="L160">
            <v>0</v>
          </cell>
        </row>
        <row r="161">
          <cell r="A161">
            <v>2215</v>
          </cell>
          <cell r="B161" t="str">
            <v xml:space="preserve">     ACC DEPR-OFFICE STRUCTURE</v>
          </cell>
          <cell r="L161">
            <v>0</v>
          </cell>
        </row>
        <row r="162">
          <cell r="A162">
            <v>2220</v>
          </cell>
          <cell r="B162" t="str">
            <v xml:space="preserve">     ACC DEPR-OFFICE FURN/EQPT</v>
          </cell>
          <cell r="L162">
            <v>0</v>
          </cell>
        </row>
        <row r="163">
          <cell r="A163">
            <v>2225</v>
          </cell>
          <cell r="B163" t="str">
            <v xml:space="preserve">     ACC DEPR-STORES EQUIPMENT</v>
          </cell>
          <cell r="L163">
            <v>0</v>
          </cell>
        </row>
        <row r="164">
          <cell r="A164">
            <v>2230</v>
          </cell>
          <cell r="B164" t="str">
            <v xml:space="preserve">     ACC DEPR-TOOL SHOP &amp; MISC</v>
          </cell>
          <cell r="L164">
            <v>0</v>
          </cell>
        </row>
        <row r="165">
          <cell r="A165">
            <v>2235</v>
          </cell>
          <cell r="B165" t="str">
            <v xml:space="preserve">     ACC DEPR-LABORATORY EQPT</v>
          </cell>
          <cell r="L165">
            <v>0</v>
          </cell>
        </row>
        <row r="166">
          <cell r="A166">
            <v>2240</v>
          </cell>
          <cell r="B166" t="str">
            <v xml:space="preserve">     ACC DEPR-POWER OPERATED E</v>
          </cell>
          <cell r="L166">
            <v>0</v>
          </cell>
        </row>
        <row r="167">
          <cell r="A167">
            <v>2245</v>
          </cell>
          <cell r="B167" t="str">
            <v xml:space="preserve">     ACC DEPR-COMMUNICATION EQ</v>
          </cell>
          <cell r="L167">
            <v>0</v>
          </cell>
        </row>
        <row r="168">
          <cell r="A168">
            <v>2250</v>
          </cell>
          <cell r="B168" t="str">
            <v xml:space="preserve">     ACC DEPR-MISC EQUIP SEWER</v>
          </cell>
          <cell r="L168">
            <v>0</v>
          </cell>
        </row>
        <row r="169">
          <cell r="A169">
            <v>2255</v>
          </cell>
          <cell r="B169" t="str">
            <v xml:space="preserve">     ACC DEPR-OTHER TANG PLT S</v>
          </cell>
          <cell r="L169">
            <v>0</v>
          </cell>
        </row>
        <row r="170">
          <cell r="A170">
            <v>2280</v>
          </cell>
          <cell r="B170" t="str">
            <v xml:space="preserve">     ACC DEPR-REUSE DIST RESER</v>
          </cell>
          <cell r="L170">
            <v>0</v>
          </cell>
        </row>
        <row r="171">
          <cell r="A171">
            <v>2285</v>
          </cell>
          <cell r="B171" t="str">
            <v xml:space="preserve">     ACC DEPR-REUSE TRANS/DIST</v>
          </cell>
          <cell r="L171">
            <v>0</v>
          </cell>
        </row>
        <row r="172">
          <cell r="A172">
            <v>2400</v>
          </cell>
          <cell r="B172" t="str">
            <v xml:space="preserve">    UTILITY PAA WTR PLANT AMOR</v>
          </cell>
          <cell r="L172">
            <v>0</v>
          </cell>
        </row>
        <row r="173">
          <cell r="A173">
            <v>2410</v>
          </cell>
          <cell r="B173" t="str">
            <v xml:space="preserve">    UTILITY PAA SWR PLANT AMOR</v>
          </cell>
          <cell r="L173">
            <v>0</v>
          </cell>
        </row>
        <row r="174">
          <cell r="A174">
            <v>2420</v>
          </cell>
          <cell r="B174" t="str">
            <v xml:space="preserve">    ACC AMORT UTIL PAA-WATER</v>
          </cell>
          <cell r="L174">
            <v>0</v>
          </cell>
        </row>
        <row r="175">
          <cell r="A175">
            <v>2425</v>
          </cell>
          <cell r="B175" t="str">
            <v xml:space="preserve">    ACC AMORT UTIL PAA-SEWER</v>
          </cell>
          <cell r="L175">
            <v>0</v>
          </cell>
        </row>
        <row r="176">
          <cell r="B176" t="str">
            <v>Accumulated Depreciation (Water)</v>
          </cell>
          <cell r="L176">
            <v>-986141.01655429567</v>
          </cell>
        </row>
        <row r="177">
          <cell r="B177" t="str">
            <v>Accumulated Depreciation (Sewer)</v>
          </cell>
          <cell r="L177">
            <v>-2054991.9396482522</v>
          </cell>
        </row>
        <row r="178">
          <cell r="B178" t="str">
            <v>PAA (Water)</v>
          </cell>
          <cell r="L178">
            <v>-16445.1132</v>
          </cell>
        </row>
        <row r="179">
          <cell r="B179" t="str">
            <v>PAA (Sewer)</v>
          </cell>
          <cell r="L179">
            <v>-33892.22</v>
          </cell>
        </row>
        <row r="180">
          <cell r="B180" t="str">
            <v>PAA Accumulated Amortization (Water)</v>
          </cell>
          <cell r="L180">
            <v>8353.556799999993</v>
          </cell>
        </row>
        <row r="181">
          <cell r="B181" t="str">
            <v>PAA Accumulated Amortization (Sewer)</v>
          </cell>
          <cell r="L181">
            <v>17009.24000000002</v>
          </cell>
        </row>
        <row r="182">
          <cell r="A182">
            <v>2640</v>
          </cell>
          <cell r="B182" t="str">
            <v xml:space="preserve">     CASH-CHASE-WSC DISBURSEME</v>
          </cell>
          <cell r="L182" t="e">
            <v>#VALUE!</v>
          </cell>
        </row>
        <row r="183">
          <cell r="A183">
            <v>2650</v>
          </cell>
          <cell r="B183" t="str">
            <v xml:space="preserve">     CASH-WSC PETTY CASH-CHASE</v>
          </cell>
          <cell r="L183" t="e">
            <v>#VALUE!</v>
          </cell>
        </row>
        <row r="184">
          <cell r="A184">
            <v>2675</v>
          </cell>
          <cell r="B184" t="str">
            <v xml:space="preserve">     A/R-CUSTOMER TRADE CC&amp;B</v>
          </cell>
          <cell r="L184" t="e">
            <v>#VALUE!</v>
          </cell>
        </row>
        <row r="185">
          <cell r="A185">
            <v>2680</v>
          </cell>
          <cell r="B185" t="str">
            <v xml:space="preserve">     A/R-CUSTOMER ACCRUAL</v>
          </cell>
          <cell r="L185" t="e">
            <v>#VALUE!</v>
          </cell>
        </row>
        <row r="186">
          <cell r="A186">
            <v>2685</v>
          </cell>
          <cell r="B186" t="str">
            <v xml:space="preserve">     A/R-CUSTOMER REFUNDS</v>
          </cell>
          <cell r="L186" t="e">
            <v>#VALUE!</v>
          </cell>
        </row>
        <row r="187">
          <cell r="A187">
            <v>2690</v>
          </cell>
          <cell r="B187" t="str">
            <v xml:space="preserve">    ACCUM PROV UNCOLLECT ACCTS</v>
          </cell>
          <cell r="L187" t="e">
            <v>#VALUE!</v>
          </cell>
        </row>
        <row r="188">
          <cell r="A188">
            <v>2710</v>
          </cell>
          <cell r="B188" t="str">
            <v xml:space="preserve">    A/R ASSOC COS</v>
          </cell>
          <cell r="L188" t="e">
            <v>#VALUE!</v>
          </cell>
        </row>
        <row r="189">
          <cell r="A189">
            <v>2775</v>
          </cell>
          <cell r="B189" t="str">
            <v xml:space="preserve">    SPECIAL DEPOSITS</v>
          </cell>
          <cell r="L189" t="e">
            <v>#VALUE!</v>
          </cell>
        </row>
        <row r="190">
          <cell r="A190">
            <v>2856</v>
          </cell>
          <cell r="B190" t="str">
            <v xml:space="preserve">     PRELIMINARY SURVEY</v>
          </cell>
          <cell r="L190" t="e">
            <v>#VALUE!</v>
          </cell>
        </row>
        <row r="191">
          <cell r="A191">
            <v>2914</v>
          </cell>
          <cell r="B191" t="str">
            <v xml:space="preserve">     RATE CASE IN PROGRESS</v>
          </cell>
          <cell r="L191" t="e">
            <v>#VALUE!</v>
          </cell>
        </row>
        <row r="192">
          <cell r="A192">
            <v>2915</v>
          </cell>
          <cell r="B192" t="str">
            <v xml:space="preserve">     REG EXP BEING AMORT</v>
          </cell>
          <cell r="L192" t="e">
            <v>#VALUE!</v>
          </cell>
        </row>
        <row r="193">
          <cell r="A193">
            <v>2920</v>
          </cell>
          <cell r="B193" t="str">
            <v xml:space="preserve">     RATE CASE BEING AMORT</v>
          </cell>
          <cell r="L193" t="e">
            <v>#VALUE!</v>
          </cell>
        </row>
        <row r="194">
          <cell r="A194">
            <v>2925</v>
          </cell>
          <cell r="B194" t="str">
            <v xml:space="preserve">     MISC REGULATORY COMM EXP</v>
          </cell>
          <cell r="L194" t="e">
            <v>#VALUE!</v>
          </cell>
        </row>
        <row r="195">
          <cell r="A195">
            <v>2930</v>
          </cell>
          <cell r="B195" t="str">
            <v xml:space="preserve">     RATE CASE ACCUM AMORT</v>
          </cell>
          <cell r="L195" t="e">
            <v>#VALUE!</v>
          </cell>
        </row>
        <row r="196">
          <cell r="A196">
            <v>2940</v>
          </cell>
          <cell r="B196" t="str">
            <v xml:space="preserve">     ORIG COST AMORTIZATION</v>
          </cell>
          <cell r="L196" t="e">
            <v>#VALUE!</v>
          </cell>
        </row>
        <row r="197">
          <cell r="A197">
            <v>2955</v>
          </cell>
          <cell r="B197" t="str">
            <v xml:space="preserve">     DEF CHGS-CUSTOMER COMPLAI</v>
          </cell>
          <cell r="L197" t="e">
            <v>#VALUE!</v>
          </cell>
        </row>
        <row r="198">
          <cell r="A198">
            <v>2960</v>
          </cell>
          <cell r="B198" t="str">
            <v xml:space="preserve">     DEF CHGS-TANK MAINT&amp;REP W</v>
          </cell>
          <cell r="L198" t="e">
            <v>#VALUE!</v>
          </cell>
        </row>
        <row r="199">
          <cell r="A199">
            <v>2965</v>
          </cell>
          <cell r="B199" t="str">
            <v xml:space="preserve">     DEF CHGS-RELOCATION EXPEN</v>
          </cell>
          <cell r="L199" t="e">
            <v>#VALUE!</v>
          </cell>
        </row>
        <row r="200">
          <cell r="A200">
            <v>2985</v>
          </cell>
          <cell r="B200" t="str">
            <v xml:space="preserve">     DEF CHGS-OTHER</v>
          </cell>
          <cell r="L200" t="e">
            <v>#VALUE!</v>
          </cell>
        </row>
        <row r="201">
          <cell r="A201">
            <v>3005</v>
          </cell>
          <cell r="B201" t="str">
            <v xml:space="preserve">     DEF CHGS-VOC TESTING</v>
          </cell>
          <cell r="L201" t="e">
            <v>#VALUE!</v>
          </cell>
        </row>
        <row r="202">
          <cell r="A202">
            <v>3020</v>
          </cell>
          <cell r="B202" t="str">
            <v xml:space="preserve">     DEF CHGS-SLUDGE HAULING</v>
          </cell>
          <cell r="L202" t="e">
            <v>#VALUE!</v>
          </cell>
        </row>
        <row r="203">
          <cell r="A203">
            <v>3040</v>
          </cell>
          <cell r="B203" t="str">
            <v xml:space="preserve">     DEF CHGS-TANK MAINT&amp;REP S</v>
          </cell>
          <cell r="L203" t="e">
            <v>#VALUE!</v>
          </cell>
        </row>
        <row r="204">
          <cell r="A204">
            <v>3090</v>
          </cell>
          <cell r="B204" t="str">
            <v xml:space="preserve">     AMORT - CUSTOMER COMPLAIN</v>
          </cell>
          <cell r="L204" t="e">
            <v>#VALUE!</v>
          </cell>
        </row>
        <row r="205">
          <cell r="A205">
            <v>3110</v>
          </cell>
          <cell r="B205" t="str">
            <v xml:space="preserve">     AMORT - TANK MAINT&amp;REP WT</v>
          </cell>
          <cell r="L205" t="e">
            <v>#VALUE!</v>
          </cell>
        </row>
        <row r="206">
          <cell r="A206">
            <v>3120</v>
          </cell>
          <cell r="B206" t="str">
            <v xml:space="preserve">     AMORT - RELOCATION EXP</v>
          </cell>
          <cell r="L206" t="e">
            <v>#VALUE!</v>
          </cell>
        </row>
        <row r="207">
          <cell r="A207">
            <v>3140</v>
          </cell>
          <cell r="B207" t="str">
            <v xml:space="preserve">     AMORT - OTHER</v>
          </cell>
          <cell r="L207" t="e">
            <v>#VALUE!</v>
          </cell>
        </row>
        <row r="208">
          <cell r="A208">
            <v>3160</v>
          </cell>
          <cell r="B208" t="str">
            <v xml:space="preserve">     AMORT - VOC TESTING</v>
          </cell>
          <cell r="L208" t="e">
            <v>#VALUE!</v>
          </cell>
        </row>
        <row r="209">
          <cell r="A209">
            <v>3175</v>
          </cell>
          <cell r="B209" t="str">
            <v xml:space="preserve">     AMORT - SLUDGE HAULING</v>
          </cell>
          <cell r="L209" t="e">
            <v>#VALUE!</v>
          </cell>
        </row>
        <row r="210">
          <cell r="A210">
            <v>3195</v>
          </cell>
          <cell r="B210" t="str">
            <v xml:space="preserve">     AMORT - TANK MAINT&amp;REP SW</v>
          </cell>
          <cell r="L210" t="e">
            <v>#VALUE!</v>
          </cell>
        </row>
        <row r="211">
          <cell r="A211">
            <v>3225</v>
          </cell>
          <cell r="B211" t="str">
            <v xml:space="preserve">    ADV-IN-AID OF CONST-WATER</v>
          </cell>
          <cell r="L211" t="e">
            <v>#VALUE!</v>
          </cell>
        </row>
        <row r="212">
          <cell r="A212">
            <v>3230</v>
          </cell>
          <cell r="B212" t="str">
            <v xml:space="preserve">    ADV-IN-AID OF CONST-SEWER</v>
          </cell>
          <cell r="L212" t="e">
            <v>#VALUE!</v>
          </cell>
        </row>
        <row r="213">
          <cell r="A213">
            <v>3295</v>
          </cell>
          <cell r="B213" t="str">
            <v xml:space="preserve">     CIAC-WELLS &amp; SPRINGS</v>
          </cell>
          <cell r="L213">
            <v>0</v>
          </cell>
        </row>
        <row r="214">
          <cell r="A214">
            <v>3335</v>
          </cell>
          <cell r="B214" t="str">
            <v xml:space="preserve">     CIAC-DIST RESV &amp; STANDPIP</v>
          </cell>
          <cell r="L214">
            <v>0</v>
          </cell>
        </row>
        <row r="215">
          <cell r="A215">
            <v>3340</v>
          </cell>
          <cell r="B215" t="str">
            <v xml:space="preserve">     CIAC-TRANS &amp; DISTR MAINS</v>
          </cell>
          <cell r="L215">
            <v>0</v>
          </cell>
        </row>
        <row r="216">
          <cell r="A216">
            <v>3345</v>
          </cell>
          <cell r="B216" t="str">
            <v xml:space="preserve">     CIAC-SERVICE LINES</v>
          </cell>
          <cell r="L216">
            <v>0</v>
          </cell>
        </row>
        <row r="217">
          <cell r="A217">
            <v>3360</v>
          </cell>
          <cell r="B217" t="str">
            <v xml:space="preserve">     CIAC-HYDRANTS</v>
          </cell>
          <cell r="L217">
            <v>0</v>
          </cell>
        </row>
        <row r="218">
          <cell r="A218">
            <v>3430</v>
          </cell>
          <cell r="B218" t="str">
            <v xml:space="preserve">     CIAC-OTHER TANGIBLE PLT W</v>
          </cell>
          <cell r="L218">
            <v>0</v>
          </cell>
        </row>
        <row r="219">
          <cell r="A219">
            <v>3435</v>
          </cell>
          <cell r="B219" t="str">
            <v xml:space="preserve">     CIAC-WATER-TAP</v>
          </cell>
          <cell r="L219">
            <v>0</v>
          </cell>
        </row>
        <row r="220">
          <cell r="A220">
            <v>3450</v>
          </cell>
          <cell r="B220" t="str">
            <v xml:space="preserve">     CIAC-WTR PLT MOD FEE</v>
          </cell>
          <cell r="L220">
            <v>0</v>
          </cell>
        </row>
        <row r="221">
          <cell r="A221">
            <v>3455</v>
          </cell>
          <cell r="B221" t="str">
            <v xml:space="preserve">     CIAC-WTR PLT MTR FEE</v>
          </cell>
          <cell r="L221">
            <v>0</v>
          </cell>
        </row>
        <row r="222">
          <cell r="A222">
            <v>3500</v>
          </cell>
          <cell r="B222" t="str">
            <v xml:space="preserve">     CIAC-STRUCT/IMPRV PUMP PL</v>
          </cell>
          <cell r="L222">
            <v>0</v>
          </cell>
        </row>
        <row r="223">
          <cell r="A223">
            <v>3505</v>
          </cell>
          <cell r="B223" t="str">
            <v xml:space="preserve">     CIAC-STRUCT/IMPRV TREAT P</v>
          </cell>
          <cell r="L223">
            <v>0</v>
          </cell>
        </row>
        <row r="224">
          <cell r="A224">
            <v>3520</v>
          </cell>
          <cell r="B224" t="str">
            <v xml:space="preserve">     CIAC-STRUCT/IMPRV GEN PLT</v>
          </cell>
          <cell r="L224">
            <v>0</v>
          </cell>
        </row>
        <row r="225">
          <cell r="A225">
            <v>3555</v>
          </cell>
          <cell r="B225" t="str">
            <v xml:space="preserve">     CIAC-SEWER GRAVITY MAIN</v>
          </cell>
          <cell r="L225">
            <v>0</v>
          </cell>
        </row>
        <row r="226">
          <cell r="A226">
            <v>3557</v>
          </cell>
          <cell r="B226" t="str">
            <v xml:space="preserve">     CIAC-MANHOLES</v>
          </cell>
          <cell r="L226">
            <v>0</v>
          </cell>
        </row>
        <row r="227">
          <cell r="A227">
            <v>3565</v>
          </cell>
          <cell r="B227" t="str">
            <v xml:space="preserve">     CIAC-SERVICES TO CUSTOMER</v>
          </cell>
          <cell r="L227">
            <v>0</v>
          </cell>
        </row>
        <row r="228">
          <cell r="A228">
            <v>3605</v>
          </cell>
          <cell r="B228" t="str">
            <v xml:space="preserve">     CIAC-TREAT/DISP EQUIP TRT</v>
          </cell>
          <cell r="L228">
            <v>0</v>
          </cell>
        </row>
        <row r="229">
          <cell r="A229">
            <v>3705</v>
          </cell>
          <cell r="B229" t="str">
            <v xml:space="preserve">     CIAC-SEWER-TAP</v>
          </cell>
          <cell r="L229">
            <v>0</v>
          </cell>
        </row>
        <row r="230">
          <cell r="A230">
            <v>3720</v>
          </cell>
          <cell r="B230" t="str">
            <v xml:space="preserve">     CIAC-SWR PLT MOD FEE</v>
          </cell>
          <cell r="L230">
            <v>0</v>
          </cell>
        </row>
        <row r="231">
          <cell r="A231">
            <v>3800</v>
          </cell>
          <cell r="B231" t="str">
            <v xml:space="preserve">     ACC AMORT ORGANIZATION</v>
          </cell>
          <cell r="L231">
            <v>0</v>
          </cell>
        </row>
        <row r="232">
          <cell r="A232">
            <v>3840</v>
          </cell>
          <cell r="B232" t="str">
            <v xml:space="preserve">     ACC AMORT WELLS &amp; SPRINGS</v>
          </cell>
          <cell r="L232">
            <v>0</v>
          </cell>
        </row>
        <row r="233">
          <cell r="A233">
            <v>3885</v>
          </cell>
          <cell r="B233" t="str">
            <v xml:space="preserve">     ACC AMORT TRANS &amp; DISTR M</v>
          </cell>
          <cell r="L233">
            <v>0</v>
          </cell>
        </row>
        <row r="234">
          <cell r="A234">
            <v>3890</v>
          </cell>
          <cell r="B234" t="str">
            <v xml:space="preserve">     ACC AMORT SERVICE LINES</v>
          </cell>
          <cell r="L234">
            <v>0</v>
          </cell>
        </row>
        <row r="235">
          <cell r="A235">
            <v>3905</v>
          </cell>
          <cell r="B235" t="str">
            <v xml:space="preserve">     ACC AMORT HYDRANTS</v>
          </cell>
          <cell r="L235">
            <v>0</v>
          </cell>
        </row>
        <row r="236">
          <cell r="A236">
            <v>3975</v>
          </cell>
          <cell r="B236" t="str">
            <v xml:space="preserve">     ACC AMORT OTHER TANG PLT</v>
          </cell>
          <cell r="L236">
            <v>0</v>
          </cell>
        </row>
        <row r="237">
          <cell r="A237">
            <v>3980</v>
          </cell>
          <cell r="B237" t="str">
            <v xml:space="preserve">     ACC AMORT WATER-CIAC TAP</v>
          </cell>
          <cell r="L237">
            <v>0</v>
          </cell>
        </row>
        <row r="238">
          <cell r="A238">
            <v>4000</v>
          </cell>
          <cell r="B238" t="str">
            <v xml:space="preserve">     ACC AMORT WTR PLT MOD FEE</v>
          </cell>
          <cell r="L238">
            <v>0</v>
          </cell>
        </row>
        <row r="239">
          <cell r="A239">
            <v>4005</v>
          </cell>
          <cell r="B239" t="str">
            <v xml:space="preserve">     ACC AMORT WTR PLT MTR FEE</v>
          </cell>
          <cell r="L239">
            <v>0</v>
          </cell>
        </row>
        <row r="240">
          <cell r="A240">
            <v>4030</v>
          </cell>
          <cell r="B240" t="str">
            <v xml:space="preserve">     ACC AMORT ORGANIZATION</v>
          </cell>
          <cell r="L240">
            <v>0</v>
          </cell>
        </row>
        <row r="241">
          <cell r="A241">
            <v>4050</v>
          </cell>
          <cell r="B241" t="str">
            <v xml:space="preserve">     ACC AMORTSTRUCT/IMPRV PUM</v>
          </cell>
          <cell r="L241">
            <v>0</v>
          </cell>
        </row>
        <row r="242">
          <cell r="A242">
            <v>4055</v>
          </cell>
          <cell r="B242" t="str">
            <v xml:space="preserve">     ACC AMORTSTRUCT/IMPRV TRE</v>
          </cell>
          <cell r="L242">
            <v>0</v>
          </cell>
        </row>
        <row r="243">
          <cell r="A243">
            <v>4070</v>
          </cell>
          <cell r="B243" t="str">
            <v xml:space="preserve">     ACC AMORTSTRUCT/IMPRV GEN</v>
          </cell>
          <cell r="L243">
            <v>0</v>
          </cell>
        </row>
        <row r="244">
          <cell r="A244">
            <v>4105</v>
          </cell>
          <cell r="B244" t="str">
            <v xml:space="preserve">     ACC AMORT SEWER GRAVITY M</v>
          </cell>
          <cell r="L244">
            <v>0</v>
          </cell>
        </row>
        <row r="245">
          <cell r="A245">
            <v>4115</v>
          </cell>
          <cell r="B245" t="str">
            <v xml:space="preserve">     ACC AMORT SERVICES TO CUS</v>
          </cell>
          <cell r="L245">
            <v>0</v>
          </cell>
        </row>
        <row r="246">
          <cell r="A246">
            <v>4265</v>
          </cell>
          <cell r="B246" t="str">
            <v xml:space="preserve">     ACC AMORT SEWER-TAP</v>
          </cell>
          <cell r="L246">
            <v>0</v>
          </cell>
        </row>
        <row r="247">
          <cell r="A247">
            <v>4280</v>
          </cell>
          <cell r="B247" t="str">
            <v xml:space="preserve">     ACC AMORT SWR PLT MOD FEE</v>
          </cell>
          <cell r="L247">
            <v>0</v>
          </cell>
        </row>
        <row r="248">
          <cell r="B248" t="str">
            <v>CIAC (Water)</v>
          </cell>
          <cell r="L248">
            <v>-2322895.6671815161</v>
          </cell>
        </row>
        <row r="249">
          <cell r="B249" t="str">
            <v>CIAC (Sewer)</v>
          </cell>
          <cell r="L249">
            <v>-6198238.9539999999</v>
          </cell>
        </row>
        <row r="250">
          <cell r="B250" t="str">
            <v>CIAC Accumulated Amortization (Water)</v>
          </cell>
          <cell r="L250">
            <v>694878.58000000077</v>
          </cell>
        </row>
        <row r="251">
          <cell r="B251" t="str">
            <v>CIAC Accumulated Amortization (Sewer)</v>
          </cell>
          <cell r="L251">
            <v>1955637.0599999998</v>
          </cell>
        </row>
        <row r="252">
          <cell r="A252">
            <v>4356</v>
          </cell>
          <cell r="B252" t="str">
            <v xml:space="preserve">     COST FREE CAPITAL-WATER</v>
          </cell>
          <cell r="L252" t="e">
            <v>#VALUE!</v>
          </cell>
        </row>
        <row r="253">
          <cell r="A253">
            <v>4357</v>
          </cell>
          <cell r="B253" t="str">
            <v xml:space="preserve">     COST FREE CAPITAL-SEWER</v>
          </cell>
          <cell r="L253" t="e">
            <v>#VALUE!</v>
          </cell>
        </row>
        <row r="254">
          <cell r="A254">
            <v>4358</v>
          </cell>
          <cell r="B254" t="str">
            <v xml:space="preserve">     GOS &amp; FLOW BACK TAXES-WAT</v>
          </cell>
          <cell r="L254" t="e">
            <v>#VALUE!</v>
          </cell>
        </row>
        <row r="255">
          <cell r="A255">
            <v>4369</v>
          </cell>
          <cell r="B255" t="str">
            <v xml:space="preserve">     DEF FED TAX - CIAC PRE 19</v>
          </cell>
          <cell r="L255" t="e">
            <v>#VALUE!</v>
          </cell>
        </row>
        <row r="256">
          <cell r="A256">
            <v>4371</v>
          </cell>
          <cell r="B256" t="str">
            <v xml:space="preserve">     DEF FED TAX - TAP FEE POS</v>
          </cell>
          <cell r="L256" t="e">
            <v>#VALUE!</v>
          </cell>
        </row>
        <row r="257">
          <cell r="A257">
            <v>4375</v>
          </cell>
          <cell r="B257" t="str">
            <v xml:space="preserve">     DEF FED TAX - RATE CASE</v>
          </cell>
          <cell r="L257" t="e">
            <v>#VALUE!</v>
          </cell>
        </row>
        <row r="258">
          <cell r="A258">
            <v>4377</v>
          </cell>
          <cell r="B258" t="str">
            <v xml:space="preserve">     DEF FED TAX - DEF MAINT</v>
          </cell>
          <cell r="L258" t="e">
            <v>#VALUE!</v>
          </cell>
        </row>
        <row r="259">
          <cell r="A259">
            <v>4383</v>
          </cell>
          <cell r="B259" t="str">
            <v xml:space="preserve">     DEF FED TAX - ORGN EXP</v>
          </cell>
          <cell r="L259" t="e">
            <v>#VALUE!</v>
          </cell>
        </row>
        <row r="260">
          <cell r="A260">
            <v>4385</v>
          </cell>
          <cell r="B260" t="str">
            <v xml:space="preserve">     DEF FED TAX - BAD DEBT</v>
          </cell>
          <cell r="L260" t="e">
            <v>#VALUE!</v>
          </cell>
        </row>
        <row r="261">
          <cell r="A261">
            <v>4387</v>
          </cell>
          <cell r="B261" t="str">
            <v xml:space="preserve">     DEF FED TAX - DEPRECIATIO</v>
          </cell>
          <cell r="L261" t="e">
            <v>#VALUE!</v>
          </cell>
        </row>
        <row r="262">
          <cell r="A262">
            <v>4419</v>
          </cell>
          <cell r="B262" t="str">
            <v xml:space="preserve">     DEF ST TAX - CIAC PRE 198</v>
          </cell>
          <cell r="L262" t="e">
            <v>#VALUE!</v>
          </cell>
        </row>
        <row r="263">
          <cell r="A263">
            <v>4421</v>
          </cell>
          <cell r="B263" t="str">
            <v xml:space="preserve">     DEF ST TAX - TAP FEE POST</v>
          </cell>
          <cell r="L263" t="e">
            <v>#VALUE!</v>
          </cell>
        </row>
        <row r="264">
          <cell r="A264">
            <v>4425</v>
          </cell>
          <cell r="B264" t="str">
            <v xml:space="preserve">     DEF ST TAX - RATE CASE</v>
          </cell>
          <cell r="L264" t="e">
            <v>#VALUE!</v>
          </cell>
        </row>
        <row r="265">
          <cell r="A265">
            <v>4427</v>
          </cell>
          <cell r="B265" t="str">
            <v xml:space="preserve">     DEF ST TAX - DEF MAINT</v>
          </cell>
          <cell r="L265" t="e">
            <v>#VALUE!</v>
          </cell>
        </row>
        <row r="266">
          <cell r="A266">
            <v>4433</v>
          </cell>
          <cell r="B266" t="str">
            <v xml:space="preserve">     DEF ST TAX - ORGN EXP</v>
          </cell>
          <cell r="L266" t="e">
            <v>#VALUE!</v>
          </cell>
        </row>
        <row r="267">
          <cell r="A267">
            <v>4435</v>
          </cell>
          <cell r="B267" t="str">
            <v xml:space="preserve">     DEF ST TAX - BAD DEBT</v>
          </cell>
          <cell r="L267" t="e">
            <v>#VALUE!</v>
          </cell>
        </row>
        <row r="268">
          <cell r="A268">
            <v>4437</v>
          </cell>
          <cell r="B268" t="str">
            <v xml:space="preserve">     DEF ST TAX - DEPRECIATION</v>
          </cell>
          <cell r="L268" t="e">
            <v>#VALUE!</v>
          </cell>
        </row>
        <row r="269">
          <cell r="A269">
            <v>4460</v>
          </cell>
          <cell r="B269" t="str">
            <v xml:space="preserve">    UNAMORT INVEST TAX CREDIT</v>
          </cell>
          <cell r="L269" t="e">
            <v>#VALUE!</v>
          </cell>
        </row>
        <row r="270">
          <cell r="A270">
            <v>4515</v>
          </cell>
          <cell r="B270" t="str">
            <v xml:space="preserve">     A/P TRADE</v>
          </cell>
          <cell r="L270" t="e">
            <v>#VALUE!</v>
          </cell>
        </row>
        <row r="271">
          <cell r="A271">
            <v>4525</v>
          </cell>
          <cell r="B271" t="str">
            <v xml:space="preserve">     A/P TRADE - ACCRUAL</v>
          </cell>
          <cell r="L271" t="e">
            <v>#VALUE!</v>
          </cell>
        </row>
        <row r="272">
          <cell r="A272">
            <v>4527</v>
          </cell>
          <cell r="B272" t="str">
            <v xml:space="preserve">     A/P TRADE - RECD NOT VOUC</v>
          </cell>
          <cell r="L272" t="e">
            <v>#VALUE!</v>
          </cell>
        </row>
        <row r="273">
          <cell r="A273">
            <v>4535</v>
          </cell>
          <cell r="B273" t="str">
            <v xml:space="preserve">     A/P-ASSOC COMPANIES</v>
          </cell>
          <cell r="L273" t="e">
            <v>#VALUE!</v>
          </cell>
        </row>
        <row r="274">
          <cell r="A274">
            <v>4545</v>
          </cell>
          <cell r="B274" t="str">
            <v xml:space="preserve">     A/P MISCELLANEOUS</v>
          </cell>
          <cell r="L274" t="e">
            <v>#VALUE!</v>
          </cell>
        </row>
        <row r="275">
          <cell r="A275">
            <v>4565</v>
          </cell>
          <cell r="B275" t="str">
            <v xml:space="preserve">    ADVANCES FROM UTILITIES IN</v>
          </cell>
          <cell r="L275" t="e">
            <v>#VALUE!</v>
          </cell>
        </row>
        <row r="276">
          <cell r="A276">
            <v>4595</v>
          </cell>
          <cell r="B276" t="str">
            <v xml:space="preserve">    CUSTOMER DEPOSITS</v>
          </cell>
          <cell r="L276" t="e">
            <v>#VALUE!</v>
          </cell>
        </row>
        <row r="277">
          <cell r="A277">
            <v>4612</v>
          </cell>
          <cell r="B277" t="str">
            <v xml:space="preserve">     ACCRUED TAXES GENERAL</v>
          </cell>
          <cell r="L277" t="e">
            <v>#VALUE!</v>
          </cell>
        </row>
        <row r="278">
          <cell r="A278">
            <v>4614</v>
          </cell>
          <cell r="B278" t="str">
            <v xml:space="preserve">     ACCRUED GROSS RECEIPT TAX</v>
          </cell>
          <cell r="L278" t="e">
            <v>#VALUE!</v>
          </cell>
        </row>
        <row r="279">
          <cell r="A279">
            <v>4618</v>
          </cell>
          <cell r="B279" t="str">
            <v xml:space="preserve">     ACCRUED UTIL OR COMM TAX</v>
          </cell>
          <cell r="L279" t="e">
            <v>#VALUE!</v>
          </cell>
        </row>
        <row r="280">
          <cell r="A280">
            <v>4628</v>
          </cell>
          <cell r="B280" t="str">
            <v xml:space="preserve">     ACCRUED REAL EST TAX</v>
          </cell>
          <cell r="L280" t="e">
            <v>#VALUE!</v>
          </cell>
        </row>
        <row r="281">
          <cell r="A281">
            <v>4634</v>
          </cell>
          <cell r="B281" t="str">
            <v xml:space="preserve">     ACCRUED SALES TAX</v>
          </cell>
          <cell r="L281" t="e">
            <v>#VALUE!</v>
          </cell>
        </row>
        <row r="282">
          <cell r="A282">
            <v>4635</v>
          </cell>
          <cell r="B282" t="str">
            <v xml:space="preserve">     ACCRUED USE TAX</v>
          </cell>
          <cell r="L282" t="e">
            <v>#VALUE!</v>
          </cell>
        </row>
        <row r="283">
          <cell r="A283">
            <v>4659</v>
          </cell>
          <cell r="B283" t="str">
            <v xml:space="preserve">     ACCRUED FED INCOME TAX</v>
          </cell>
          <cell r="L283" t="e">
            <v>#VALUE!</v>
          </cell>
        </row>
        <row r="284">
          <cell r="A284">
            <v>4661</v>
          </cell>
          <cell r="B284" t="str">
            <v xml:space="preserve">     ACCRUED ST INCOME TAX</v>
          </cell>
          <cell r="L284" t="e">
            <v>#VALUE!</v>
          </cell>
        </row>
        <row r="285">
          <cell r="A285">
            <v>4685</v>
          </cell>
          <cell r="B285" t="str">
            <v xml:space="preserve">     ACCRUED CUST DEP INTEREST</v>
          </cell>
          <cell r="L285" t="e">
            <v>#VALUE!</v>
          </cell>
        </row>
        <row r="286">
          <cell r="A286">
            <v>4735</v>
          </cell>
          <cell r="B286" t="str">
            <v xml:space="preserve">    PAYABLE TO DEVELOPER</v>
          </cell>
          <cell r="L286" t="e">
            <v>#VALUE!</v>
          </cell>
        </row>
        <row r="287">
          <cell r="A287">
            <v>4760</v>
          </cell>
          <cell r="B287" t="str">
            <v xml:space="preserve">     COMMON STOCK</v>
          </cell>
          <cell r="L287" t="e">
            <v>#VALUE!</v>
          </cell>
        </row>
        <row r="288">
          <cell r="A288">
            <v>4780</v>
          </cell>
          <cell r="B288" t="str">
            <v xml:space="preserve">    PAID IN CAPITAL</v>
          </cell>
          <cell r="L288" t="e">
            <v>#VALUE!</v>
          </cell>
        </row>
        <row r="289">
          <cell r="A289">
            <v>4785</v>
          </cell>
          <cell r="B289" t="str">
            <v xml:space="preserve">    MISC PAID IN CAPITAL</v>
          </cell>
          <cell r="L289" t="e">
            <v>#VALUE!</v>
          </cell>
        </row>
        <row r="290">
          <cell r="A290">
            <v>4998</v>
          </cell>
          <cell r="B290" t="str">
            <v xml:space="preserve">    RETAINED EARN-PRIOR YEARS</v>
          </cell>
          <cell r="L290" t="e">
            <v>#VALUE!</v>
          </cell>
        </row>
        <row r="291">
          <cell r="A291">
            <v>5020</v>
          </cell>
          <cell r="B291" t="str">
            <v xml:space="preserve">    WATER REVENUE UNMETERED</v>
          </cell>
          <cell r="L291">
            <v>0</v>
          </cell>
        </row>
        <row r="292">
          <cell r="A292">
            <v>5025</v>
          </cell>
          <cell r="B292" t="str">
            <v xml:space="preserve">    WATER REVENUE-RESIDENTIAL</v>
          </cell>
          <cell r="L292">
            <v>-417642.82</v>
          </cell>
        </row>
        <row r="293">
          <cell r="A293">
            <v>5030</v>
          </cell>
          <cell r="B293" t="str">
            <v xml:space="preserve">    WATER REVENUE-ACCRUALS</v>
          </cell>
          <cell r="L293">
            <v>-2064.0300000000002</v>
          </cell>
        </row>
        <row r="294">
          <cell r="A294">
            <v>5035</v>
          </cell>
          <cell r="B294" t="str">
            <v xml:space="preserve">    WATER REVENUE-COMMERCIAL</v>
          </cell>
          <cell r="L294">
            <v>0</v>
          </cell>
        </row>
        <row r="295">
          <cell r="A295">
            <v>5050</v>
          </cell>
          <cell r="B295" t="str">
            <v xml:space="preserve">    WATER REVENUE-MULT FAM DWE</v>
          </cell>
          <cell r="L295">
            <v>0</v>
          </cell>
        </row>
        <row r="296">
          <cell r="A296">
            <v>5052</v>
          </cell>
          <cell r="B296" t="str">
            <v xml:space="preserve">    WATER REVENUE-GUARANTEED</v>
          </cell>
          <cell r="L296">
            <v>-29890.94</v>
          </cell>
        </row>
        <row r="297">
          <cell r="A297">
            <v>5100</v>
          </cell>
          <cell r="B297" t="str">
            <v xml:space="preserve">    SEWER REVENUE-RESIDENTIAL</v>
          </cell>
          <cell r="L297">
            <v>-636422.6</v>
          </cell>
        </row>
        <row r="298">
          <cell r="A298">
            <v>5105</v>
          </cell>
          <cell r="B298" t="str">
            <v xml:space="preserve">    SEWER REVENUE-ACCRUALS</v>
          </cell>
          <cell r="L298">
            <v>714.96</v>
          </cell>
        </row>
        <row r="299">
          <cell r="A299">
            <v>5128</v>
          </cell>
          <cell r="B299" t="str">
            <v xml:space="preserve">    SEWER REVENUE-GUARANTEED</v>
          </cell>
          <cell r="L299">
            <v>-23497.24</v>
          </cell>
        </row>
        <row r="300">
          <cell r="A300">
            <v>5140</v>
          </cell>
          <cell r="B300" t="str">
            <v xml:space="preserve">    SEWER REVENUE-RESIDENTIAL</v>
          </cell>
          <cell r="L300">
            <v>0</v>
          </cell>
        </row>
        <row r="301">
          <cell r="A301">
            <v>5155</v>
          </cell>
          <cell r="B301" t="str">
            <v xml:space="preserve">    SEWER REVENUE-COMMERCIAL</v>
          </cell>
          <cell r="L301">
            <v>-14078.53</v>
          </cell>
        </row>
        <row r="302">
          <cell r="A302">
            <v>5265</v>
          </cell>
          <cell r="B302" t="str">
            <v xml:space="preserve">   FORFEITED DISCOUNTS</v>
          </cell>
          <cell r="L302">
            <v>-3376.26</v>
          </cell>
        </row>
        <row r="303">
          <cell r="A303">
            <v>5285</v>
          </cell>
          <cell r="B303" t="str">
            <v xml:space="preserve">   OTHER W/S REVENUES</v>
          </cell>
          <cell r="L303">
            <v>-8722</v>
          </cell>
        </row>
        <row r="304">
          <cell r="A304">
            <v>5435</v>
          </cell>
          <cell r="B304" t="str">
            <v xml:space="preserve">    PURCHASED WATER-WATER SYS</v>
          </cell>
          <cell r="L304">
            <v>0</v>
          </cell>
        </row>
        <row r="305">
          <cell r="A305">
            <v>5440</v>
          </cell>
          <cell r="B305" t="str">
            <v xml:space="preserve">    PURCHASED WATER-SEWER SYS</v>
          </cell>
          <cell r="L305">
            <v>0</v>
          </cell>
        </row>
        <row r="306">
          <cell r="A306">
            <v>5455</v>
          </cell>
          <cell r="B306" t="str">
            <v xml:space="preserve">    PURCHASED SEWER TREATMENT</v>
          </cell>
          <cell r="L306">
            <v>0</v>
          </cell>
        </row>
        <row r="307">
          <cell r="A307">
            <v>5460</v>
          </cell>
          <cell r="B307" t="str">
            <v xml:space="preserve">    PURCHASED SEWER - BILLINGS</v>
          </cell>
          <cell r="L307">
            <v>0</v>
          </cell>
        </row>
        <row r="308">
          <cell r="A308">
            <v>5465</v>
          </cell>
          <cell r="B308" t="str">
            <v xml:space="preserve">    ELEC PWR - WTR SYSTEM SRC</v>
          </cell>
          <cell r="L308">
            <v>26152.9</v>
          </cell>
        </row>
        <row r="309">
          <cell r="A309">
            <v>5470</v>
          </cell>
          <cell r="B309" t="str">
            <v xml:space="preserve">    ELEC PWR - SWR SYSTEM COLL</v>
          </cell>
          <cell r="L309">
            <v>108811.81</v>
          </cell>
        </row>
        <row r="310">
          <cell r="A310">
            <v>5480</v>
          </cell>
          <cell r="B310" t="str">
            <v xml:space="preserve">    CHLORINE</v>
          </cell>
          <cell r="L310">
            <v>16505.12</v>
          </cell>
        </row>
        <row r="311">
          <cell r="A311">
            <v>5485</v>
          </cell>
          <cell r="B311" t="str">
            <v xml:space="preserve">    ODOR CONTROL CHEMICALS</v>
          </cell>
          <cell r="L311">
            <v>0</v>
          </cell>
        </row>
        <row r="312">
          <cell r="A312">
            <v>5490</v>
          </cell>
          <cell r="B312" t="str">
            <v xml:space="preserve">    OTHER TREATMENT CHEMICALS</v>
          </cell>
          <cell r="L312">
            <v>76399.41</v>
          </cell>
        </row>
        <row r="313">
          <cell r="A313">
            <v>5495</v>
          </cell>
          <cell r="B313" t="str">
            <v xml:space="preserve">   METER READING</v>
          </cell>
          <cell r="L313">
            <v>15343.75</v>
          </cell>
        </row>
        <row r="314">
          <cell r="A314">
            <v>5505</v>
          </cell>
          <cell r="B314" t="str">
            <v xml:space="preserve">    AGENCY EXPENSE</v>
          </cell>
          <cell r="L314">
            <v>0</v>
          </cell>
        </row>
        <row r="315">
          <cell r="A315">
            <v>5510</v>
          </cell>
          <cell r="B315" t="str">
            <v xml:space="preserve">    UNCOLLECTIBLE ACCOUNTS</v>
          </cell>
          <cell r="L315">
            <v>8637.2800000000007</v>
          </cell>
        </row>
        <row r="316">
          <cell r="A316">
            <v>5515</v>
          </cell>
          <cell r="B316" t="str">
            <v xml:space="preserve">    UNCOLL ACCOUNTS ACCRUAL</v>
          </cell>
          <cell r="L316">
            <v>-6753.1566786834601</v>
          </cell>
        </row>
        <row r="317">
          <cell r="A317">
            <v>5540</v>
          </cell>
          <cell r="B317" t="str">
            <v xml:space="preserve">    BILLING POSTAGE</v>
          </cell>
          <cell r="L317">
            <v>0</v>
          </cell>
        </row>
        <row r="318">
          <cell r="A318">
            <v>5545</v>
          </cell>
          <cell r="B318" t="str">
            <v xml:space="preserve">    CUSTOMER SERVICE PRINTING</v>
          </cell>
          <cell r="L318">
            <v>3.5939706446931043</v>
          </cell>
        </row>
        <row r="319">
          <cell r="A319">
            <v>5650</v>
          </cell>
          <cell r="B319" t="str">
            <v xml:space="preserve">    HEALTH COSTS &amp; OTHER</v>
          </cell>
          <cell r="L319">
            <v>0</v>
          </cell>
        </row>
        <row r="320">
          <cell r="A320">
            <v>5690</v>
          </cell>
          <cell r="B320" t="str">
            <v xml:space="preserve">    TUITION</v>
          </cell>
          <cell r="L320">
            <v>0</v>
          </cell>
        </row>
        <row r="321">
          <cell r="A321">
            <v>5740</v>
          </cell>
          <cell r="B321" t="str">
            <v xml:space="preserve">    COMPUTER SUPPLIES</v>
          </cell>
          <cell r="L321">
            <v>0</v>
          </cell>
        </row>
        <row r="322">
          <cell r="A322">
            <v>5750</v>
          </cell>
          <cell r="B322" t="str">
            <v xml:space="preserve">    INTERNET SUPPLIER</v>
          </cell>
          <cell r="L322">
            <v>0</v>
          </cell>
        </row>
        <row r="323">
          <cell r="A323">
            <v>5785</v>
          </cell>
          <cell r="B323" t="str">
            <v xml:space="preserve">    ADVERTISING/MARKETING</v>
          </cell>
          <cell r="L323">
            <v>0</v>
          </cell>
        </row>
        <row r="324">
          <cell r="A324">
            <v>5790</v>
          </cell>
          <cell r="B324" t="str">
            <v xml:space="preserve">    BANK SERVICE CHARGE</v>
          </cell>
          <cell r="L324">
            <v>0</v>
          </cell>
        </row>
        <row r="325">
          <cell r="A325">
            <v>5795</v>
          </cell>
          <cell r="B325" t="str">
            <v xml:space="preserve">    CONTRIBUTIONS</v>
          </cell>
          <cell r="L325">
            <v>0</v>
          </cell>
        </row>
        <row r="326">
          <cell r="A326">
            <v>5800</v>
          </cell>
          <cell r="B326" t="str">
            <v xml:space="preserve">    LETTER OF CREDIT FEE</v>
          </cell>
          <cell r="L326">
            <v>5741.776765110727</v>
          </cell>
        </row>
        <row r="327">
          <cell r="A327">
            <v>5805</v>
          </cell>
          <cell r="B327" t="str">
            <v xml:space="preserve">    LICENSE FEES</v>
          </cell>
          <cell r="L327">
            <v>0</v>
          </cell>
        </row>
        <row r="328">
          <cell r="A328">
            <v>5810</v>
          </cell>
          <cell r="B328" t="str">
            <v xml:space="preserve">    MEMBERSHIPS</v>
          </cell>
          <cell r="L328">
            <v>331.96170232688797</v>
          </cell>
        </row>
        <row r="329">
          <cell r="A329">
            <v>5815</v>
          </cell>
          <cell r="B329" t="str">
            <v xml:space="preserve">    PENALTIES/FINES</v>
          </cell>
          <cell r="L329">
            <v>64000</v>
          </cell>
        </row>
        <row r="330">
          <cell r="A330">
            <v>5820</v>
          </cell>
          <cell r="B330" t="str">
            <v xml:space="preserve">    TRAINING EXPENSE</v>
          </cell>
          <cell r="L330">
            <v>88.822950512664463</v>
          </cell>
        </row>
        <row r="331">
          <cell r="A331">
            <v>5825</v>
          </cell>
          <cell r="B331" t="str">
            <v xml:space="preserve">    OTHER MISC EXPENSE</v>
          </cell>
          <cell r="L331">
            <v>-16829.327200430736</v>
          </cell>
        </row>
        <row r="332">
          <cell r="A332">
            <v>5855</v>
          </cell>
          <cell r="B332" t="str">
            <v xml:space="preserve">    ANSWERING SERVICE</v>
          </cell>
          <cell r="L332">
            <v>522.88</v>
          </cell>
        </row>
        <row r="333">
          <cell r="A333">
            <v>5860</v>
          </cell>
          <cell r="B333" t="str">
            <v xml:space="preserve">    CLEANING SUPPLIES</v>
          </cell>
          <cell r="L333">
            <v>209.41110014513788</v>
          </cell>
        </row>
        <row r="334">
          <cell r="A334">
            <v>5865</v>
          </cell>
          <cell r="B334" t="str">
            <v xml:space="preserve">    COPY MACHINE</v>
          </cell>
          <cell r="L334">
            <v>0</v>
          </cell>
        </row>
        <row r="335">
          <cell r="A335">
            <v>5870</v>
          </cell>
          <cell r="B335" t="str">
            <v xml:space="preserve">    HOLIDAY EVENTS/PICNICS</v>
          </cell>
          <cell r="L335">
            <v>0</v>
          </cell>
        </row>
        <row r="336">
          <cell r="A336">
            <v>5880</v>
          </cell>
          <cell r="B336" t="str">
            <v xml:space="preserve">    OFFICE SUPPLY STORES</v>
          </cell>
          <cell r="L336">
            <v>1303.4921668617446</v>
          </cell>
        </row>
        <row r="337">
          <cell r="A337">
            <v>5885</v>
          </cell>
          <cell r="B337" t="str">
            <v xml:space="preserve">    PRINTING/BLUEPRINTS</v>
          </cell>
          <cell r="L337">
            <v>0</v>
          </cell>
        </row>
        <row r="338">
          <cell r="A338">
            <v>5890</v>
          </cell>
          <cell r="B338" t="str">
            <v xml:space="preserve">    PUBL SUBSCRIPTIONS/TAPES</v>
          </cell>
          <cell r="L338">
            <v>0</v>
          </cell>
        </row>
        <row r="339">
          <cell r="A339">
            <v>5895</v>
          </cell>
          <cell r="B339" t="str">
            <v xml:space="preserve">    SHIPPING CHARGES</v>
          </cell>
          <cell r="L339">
            <v>827.70592377920309</v>
          </cell>
        </row>
        <row r="340">
          <cell r="A340">
            <v>5900</v>
          </cell>
          <cell r="B340" t="str">
            <v xml:space="preserve">    OTHER OFFICE EXPENSES</v>
          </cell>
          <cell r="L340">
            <v>653.61520956037259</v>
          </cell>
        </row>
        <row r="341">
          <cell r="A341">
            <v>5930</v>
          </cell>
          <cell r="B341" t="str">
            <v xml:space="preserve">    OFFICE ELECTRIC</v>
          </cell>
          <cell r="L341">
            <v>2095.37</v>
          </cell>
        </row>
        <row r="342">
          <cell r="A342">
            <v>5935</v>
          </cell>
          <cell r="B342" t="str">
            <v xml:space="preserve">    OFFICE GAS</v>
          </cell>
          <cell r="L342">
            <v>0</v>
          </cell>
        </row>
        <row r="343">
          <cell r="A343">
            <v>5940</v>
          </cell>
          <cell r="B343" t="str">
            <v xml:space="preserve">    OFFICE WATER</v>
          </cell>
          <cell r="L343">
            <v>0</v>
          </cell>
        </row>
        <row r="344">
          <cell r="A344">
            <v>5945</v>
          </cell>
          <cell r="B344" t="str">
            <v xml:space="preserve">    OFFICE TELECOM</v>
          </cell>
          <cell r="L344">
            <v>21.35</v>
          </cell>
        </row>
        <row r="345">
          <cell r="A345">
            <v>5950</v>
          </cell>
          <cell r="B345" t="str">
            <v xml:space="preserve">    OFFICE GARBAGE REMOVAL</v>
          </cell>
          <cell r="L345">
            <v>4244.47</v>
          </cell>
        </row>
        <row r="346">
          <cell r="A346">
            <v>5955</v>
          </cell>
          <cell r="B346" t="str">
            <v xml:space="preserve">    OFFICE LANDSCAPE / MOW / P</v>
          </cell>
          <cell r="L346">
            <v>6149</v>
          </cell>
        </row>
        <row r="347">
          <cell r="A347">
            <v>5960</v>
          </cell>
          <cell r="B347" t="str">
            <v xml:space="preserve">    OFFICE ALARM SYS PHONE EXP</v>
          </cell>
          <cell r="L347">
            <v>0</v>
          </cell>
        </row>
        <row r="348">
          <cell r="A348">
            <v>5965</v>
          </cell>
          <cell r="B348" t="str">
            <v xml:space="preserve">    OFFICE MAINTENANCE</v>
          </cell>
          <cell r="L348">
            <v>56.27</v>
          </cell>
        </row>
        <row r="349">
          <cell r="A349">
            <v>5970</v>
          </cell>
          <cell r="B349" t="str">
            <v xml:space="preserve">    OFFICE CLEANING SERVICE</v>
          </cell>
          <cell r="L349">
            <v>0</v>
          </cell>
        </row>
        <row r="350">
          <cell r="A350">
            <v>5975</v>
          </cell>
          <cell r="B350" t="str">
            <v xml:space="preserve">    OFFICE MACHINE/HEAT&amp;COOL</v>
          </cell>
          <cell r="L350">
            <v>201.76</v>
          </cell>
        </row>
        <row r="351">
          <cell r="A351">
            <v>5980</v>
          </cell>
          <cell r="B351" t="str">
            <v xml:space="preserve">    OTHER OFFICE UTILITIES</v>
          </cell>
          <cell r="L351">
            <v>0</v>
          </cell>
        </row>
        <row r="352">
          <cell r="A352">
            <v>5985</v>
          </cell>
          <cell r="B352" t="str">
            <v xml:space="preserve">    TELEMETERING PHONE EXPENSE</v>
          </cell>
          <cell r="L352">
            <v>89.41</v>
          </cell>
        </row>
        <row r="353">
          <cell r="A353">
            <v>6020</v>
          </cell>
          <cell r="B353" t="str">
            <v xml:space="preserve">    ENGINEERING FEES</v>
          </cell>
          <cell r="L353">
            <v>0</v>
          </cell>
        </row>
        <row r="354">
          <cell r="A354">
            <v>6025</v>
          </cell>
          <cell r="B354" t="str">
            <v xml:space="preserve">    LEGAL FEES</v>
          </cell>
          <cell r="L354">
            <v>0</v>
          </cell>
        </row>
        <row r="355">
          <cell r="A355">
            <v>6045</v>
          </cell>
          <cell r="B355" t="str">
            <v xml:space="preserve">    TEMP EMPLOY - CLERICAL</v>
          </cell>
          <cell r="L355">
            <v>0</v>
          </cell>
        </row>
        <row r="356">
          <cell r="A356">
            <v>6050</v>
          </cell>
          <cell r="B356" t="str">
            <v xml:space="preserve">    OTHER OUTSIDE SERVICES</v>
          </cell>
          <cell r="L356">
            <v>0</v>
          </cell>
        </row>
        <row r="357">
          <cell r="A357">
            <v>6065</v>
          </cell>
          <cell r="B357" t="str">
            <v xml:space="preserve">    RATE CASE AMORT EXPENSE</v>
          </cell>
          <cell r="L357">
            <v>6917.1059314574659</v>
          </cell>
        </row>
        <row r="358">
          <cell r="A358">
            <v>6070</v>
          </cell>
          <cell r="B358" t="str">
            <v xml:space="preserve">    MISC REG MATTERS COMM EXP</v>
          </cell>
          <cell r="L358">
            <v>3858.0773568519126</v>
          </cell>
        </row>
        <row r="359">
          <cell r="A359">
            <v>6090</v>
          </cell>
          <cell r="B359" t="str">
            <v xml:space="preserve">    RENT</v>
          </cell>
          <cell r="L359">
            <v>2507.9421321222908</v>
          </cell>
        </row>
        <row r="360">
          <cell r="A360">
            <v>6110</v>
          </cell>
          <cell r="B360" t="str">
            <v xml:space="preserve">    SALARIES-ACCTG/FINANCE</v>
          </cell>
          <cell r="L360">
            <v>0</v>
          </cell>
        </row>
        <row r="361">
          <cell r="A361">
            <v>6140</v>
          </cell>
          <cell r="B361" t="str">
            <v xml:space="preserve">    SALARIES-REGULATORY</v>
          </cell>
          <cell r="L361">
            <v>15808.278709209233</v>
          </cell>
        </row>
        <row r="362">
          <cell r="A362">
            <v>6145</v>
          </cell>
          <cell r="B362" t="str">
            <v xml:space="preserve">    SALARIES-CUSTOMER SERVICE</v>
          </cell>
          <cell r="L362">
            <v>0</v>
          </cell>
        </row>
        <row r="363">
          <cell r="A363">
            <v>6150</v>
          </cell>
          <cell r="B363" t="str">
            <v xml:space="preserve">    SALARIES-OPERATIONS FIELD</v>
          </cell>
          <cell r="L363">
            <v>161977.38069151176</v>
          </cell>
        </row>
        <row r="364">
          <cell r="A364">
            <v>6155</v>
          </cell>
          <cell r="B364" t="str">
            <v xml:space="preserve">    SALARIES-OPERATIONS OFFICE</v>
          </cell>
          <cell r="L364">
            <v>-9.330141860573999</v>
          </cell>
        </row>
        <row r="365">
          <cell r="A365">
            <v>6165</v>
          </cell>
          <cell r="B365" t="str">
            <v xml:space="preserve">    CAPITALIZED TIME ADJUSTMEN</v>
          </cell>
          <cell r="L365">
            <v>-87598.238676670255</v>
          </cell>
        </row>
        <row r="366">
          <cell r="A366">
            <v>6185</v>
          </cell>
          <cell r="B366" t="str">
            <v xml:space="preserve">    TRAVEL LODGING</v>
          </cell>
          <cell r="L366">
            <v>101.48</v>
          </cell>
        </row>
        <row r="367">
          <cell r="A367">
            <v>6190</v>
          </cell>
          <cell r="B367" t="str">
            <v xml:space="preserve">    TRAVEL AIRFARE</v>
          </cell>
          <cell r="L367">
            <v>0</v>
          </cell>
        </row>
        <row r="368">
          <cell r="A368">
            <v>6195</v>
          </cell>
          <cell r="B368" t="str">
            <v xml:space="preserve">    TRAVEL TRANSPORTATION</v>
          </cell>
          <cell r="L368">
            <v>7.374544126597689</v>
          </cell>
        </row>
        <row r="369">
          <cell r="A369">
            <v>6200</v>
          </cell>
          <cell r="B369" t="str">
            <v xml:space="preserve">    TRAVEL MEALS</v>
          </cell>
          <cell r="L369">
            <v>318.95832033334898</v>
          </cell>
        </row>
        <row r="370">
          <cell r="A370">
            <v>6215</v>
          </cell>
          <cell r="B370" t="str">
            <v xml:space="preserve">    FUEL</v>
          </cell>
          <cell r="L370">
            <v>0</v>
          </cell>
        </row>
        <row r="371">
          <cell r="A371">
            <v>6220</v>
          </cell>
          <cell r="B371" t="str">
            <v xml:space="preserve">    AUTO REPAIR/TIRES</v>
          </cell>
          <cell r="L371">
            <v>0</v>
          </cell>
        </row>
        <row r="372">
          <cell r="A372">
            <v>6225</v>
          </cell>
          <cell r="B372" t="str">
            <v xml:space="preserve">    AUTO LICENSES</v>
          </cell>
          <cell r="L372">
            <v>0</v>
          </cell>
        </row>
        <row r="373">
          <cell r="A373">
            <v>6230</v>
          </cell>
          <cell r="B373" t="str">
            <v xml:space="preserve">    OTHER TRANS EXPENSES</v>
          </cell>
          <cell r="L373">
            <v>0</v>
          </cell>
        </row>
        <row r="374">
          <cell r="A374">
            <v>6255</v>
          </cell>
          <cell r="B374" t="str">
            <v xml:space="preserve">    TEST-WATER</v>
          </cell>
          <cell r="L374">
            <v>1843.33</v>
          </cell>
        </row>
        <row r="375">
          <cell r="A375">
            <v>6260</v>
          </cell>
          <cell r="B375" t="str">
            <v xml:space="preserve">    TEST-EQUIP/CHEMICAL</v>
          </cell>
          <cell r="L375">
            <v>401.32</v>
          </cell>
        </row>
        <row r="376">
          <cell r="A376">
            <v>6265</v>
          </cell>
          <cell r="B376" t="str">
            <v xml:space="preserve">    TEST-SAFE WATER DRINKING</v>
          </cell>
          <cell r="L376">
            <v>0</v>
          </cell>
        </row>
        <row r="377">
          <cell r="A377">
            <v>6270</v>
          </cell>
          <cell r="B377" t="str">
            <v xml:space="preserve">    TEST-SEWER</v>
          </cell>
          <cell r="L377">
            <v>17525.37</v>
          </cell>
        </row>
        <row r="378">
          <cell r="A378">
            <v>6285</v>
          </cell>
          <cell r="B378" t="str">
            <v xml:space="preserve">    WATER-MAINT SUPPLIES</v>
          </cell>
          <cell r="L378">
            <v>888.44425661313733</v>
          </cell>
        </row>
        <row r="379">
          <cell r="A379">
            <v>6290</v>
          </cell>
          <cell r="B379" t="str">
            <v xml:space="preserve">    WATER-MAINT REPAIRS</v>
          </cell>
          <cell r="L379">
            <v>2480.9699999999998</v>
          </cell>
        </row>
        <row r="380">
          <cell r="A380">
            <v>6295</v>
          </cell>
          <cell r="B380" t="str">
            <v xml:space="preserve">    WATER-MAIN BREAKS</v>
          </cell>
          <cell r="L380">
            <v>2852.45</v>
          </cell>
        </row>
        <row r="381">
          <cell r="A381">
            <v>6300</v>
          </cell>
          <cell r="B381" t="str">
            <v xml:space="preserve">    WATER-ELEC EQUIPT REPAIR</v>
          </cell>
          <cell r="L381">
            <v>268.75</v>
          </cell>
        </row>
        <row r="382">
          <cell r="A382">
            <v>6305</v>
          </cell>
          <cell r="B382" t="str">
            <v xml:space="preserve">    WATER-PERMITS</v>
          </cell>
          <cell r="L382">
            <v>1585</v>
          </cell>
        </row>
        <row r="383">
          <cell r="A383">
            <v>6310</v>
          </cell>
          <cell r="B383" t="str">
            <v xml:space="preserve">    WATER-OTHER MAINT EXP</v>
          </cell>
          <cell r="L383">
            <v>4051.24</v>
          </cell>
        </row>
        <row r="384">
          <cell r="A384">
            <v>6320</v>
          </cell>
          <cell r="B384" t="str">
            <v xml:space="preserve">    SEWER-MAINT SUPPLIES</v>
          </cell>
          <cell r="L384">
            <v>4144.6183557527793</v>
          </cell>
        </row>
        <row r="385">
          <cell r="A385">
            <v>6325</v>
          </cell>
          <cell r="B385" t="str">
            <v xml:space="preserve">    SEWER-MAINT REPAIRS</v>
          </cell>
          <cell r="L385">
            <v>2509.9299999999998</v>
          </cell>
        </row>
        <row r="386">
          <cell r="A386">
            <v>6330</v>
          </cell>
          <cell r="B386" t="str">
            <v xml:space="preserve">    SEWER-MAIN BREAKS</v>
          </cell>
          <cell r="L386">
            <v>0</v>
          </cell>
        </row>
        <row r="387">
          <cell r="A387">
            <v>6335</v>
          </cell>
          <cell r="B387" t="str">
            <v xml:space="preserve">    SEWER-ELEC EQUIPT REPAIR</v>
          </cell>
          <cell r="L387">
            <v>835.72</v>
          </cell>
        </row>
        <row r="388">
          <cell r="A388">
            <v>6340</v>
          </cell>
          <cell r="B388" t="str">
            <v xml:space="preserve">    SEWER-PERMITS</v>
          </cell>
          <cell r="L388">
            <v>1670</v>
          </cell>
        </row>
        <row r="389">
          <cell r="A389">
            <v>6345</v>
          </cell>
          <cell r="B389" t="str">
            <v xml:space="preserve">    SEWER-OTHER MAINT EXP</v>
          </cell>
          <cell r="L389">
            <v>31525.24</v>
          </cell>
        </row>
        <row r="390">
          <cell r="A390">
            <v>6355</v>
          </cell>
          <cell r="B390" t="str">
            <v xml:space="preserve">    DEFERRED MAINT EXPENSE</v>
          </cell>
          <cell r="L390">
            <v>32.51</v>
          </cell>
        </row>
        <row r="391">
          <cell r="A391">
            <v>6360</v>
          </cell>
          <cell r="B391" t="str">
            <v xml:space="preserve">    COMMUNICATION EXPENSE</v>
          </cell>
          <cell r="L391">
            <v>2154.83</v>
          </cell>
        </row>
        <row r="392">
          <cell r="A392">
            <v>6365</v>
          </cell>
          <cell r="B392" t="str">
            <v xml:space="preserve">    EQUIPMENT RENTALS</v>
          </cell>
          <cell r="L392">
            <v>0</v>
          </cell>
        </row>
        <row r="393">
          <cell r="A393">
            <v>6370</v>
          </cell>
          <cell r="B393" t="str">
            <v xml:space="preserve">    OPER CONTRACTED WORKERS</v>
          </cell>
          <cell r="L393">
            <v>0</v>
          </cell>
        </row>
        <row r="394">
          <cell r="A394">
            <v>6375</v>
          </cell>
          <cell r="B394" t="str">
            <v xml:space="preserve">    OUTSIDE LAB FEES-LAB,LAND</v>
          </cell>
          <cell r="L394">
            <v>0</v>
          </cell>
        </row>
        <row r="395">
          <cell r="A395">
            <v>6380</v>
          </cell>
          <cell r="B395" t="str">
            <v xml:space="preserve">    REPAIRS &amp; MAINT-MAINT,LAND</v>
          </cell>
          <cell r="L395">
            <v>0</v>
          </cell>
        </row>
        <row r="396">
          <cell r="A396">
            <v>6385</v>
          </cell>
          <cell r="B396" t="str">
            <v xml:space="preserve">    UNIFORMS</v>
          </cell>
          <cell r="L396">
            <v>566.37904386909509</v>
          </cell>
        </row>
        <row r="397">
          <cell r="A397">
            <v>6390</v>
          </cell>
          <cell r="B397" t="str">
            <v xml:space="preserve">    WEATHER/HURRICANE/FUEL EXP</v>
          </cell>
          <cell r="L397">
            <v>20428.97</v>
          </cell>
        </row>
        <row r="398">
          <cell r="A398">
            <v>6400</v>
          </cell>
          <cell r="B398" t="str">
            <v xml:space="preserve">   SEWER RODDING</v>
          </cell>
          <cell r="L398">
            <v>25818</v>
          </cell>
        </row>
        <row r="399">
          <cell r="A399">
            <v>6410</v>
          </cell>
          <cell r="B399" t="str">
            <v xml:space="preserve">   SLUDGE HAULING</v>
          </cell>
          <cell r="L399">
            <v>28516.7</v>
          </cell>
        </row>
        <row r="400">
          <cell r="A400">
            <v>6445</v>
          </cell>
          <cell r="B400" t="str">
            <v xml:space="preserve">    DEPREC-ORGANIZATION</v>
          </cell>
          <cell r="L400">
            <v>1400.5720621751955</v>
          </cell>
        </row>
        <row r="401">
          <cell r="A401">
            <v>6450</v>
          </cell>
          <cell r="B401" t="str">
            <v xml:space="preserve">    DEPREC-FRANCHISES</v>
          </cell>
          <cell r="L401">
            <v>0</v>
          </cell>
        </row>
        <row r="402">
          <cell r="A402">
            <v>6455</v>
          </cell>
          <cell r="B402" t="str">
            <v xml:space="preserve">    DEPREC-STRUCT &amp; IMPRV SRC</v>
          </cell>
          <cell r="L402">
            <v>1154.0221991666276</v>
          </cell>
        </row>
        <row r="403">
          <cell r="A403">
            <v>6460</v>
          </cell>
          <cell r="B403" t="str">
            <v xml:space="preserve">    DEPREC-STRUCT &amp; IMPRV WTP</v>
          </cell>
          <cell r="L403">
            <v>628.05999999999995</v>
          </cell>
        </row>
        <row r="404">
          <cell r="A404">
            <v>6465</v>
          </cell>
          <cell r="B404" t="str">
            <v xml:space="preserve">    DEPREC-STRUCT &amp; IMPRV DIST</v>
          </cell>
          <cell r="L404">
            <v>0</v>
          </cell>
        </row>
        <row r="405">
          <cell r="A405">
            <v>6470</v>
          </cell>
          <cell r="B405" t="str">
            <v xml:space="preserve">    DEPREC-STRUCT &amp; IMPRV GEN</v>
          </cell>
          <cell r="L405">
            <v>7.92</v>
          </cell>
        </row>
        <row r="406">
          <cell r="A406">
            <v>6485</v>
          </cell>
          <cell r="B406" t="str">
            <v xml:space="preserve">    DEPREC-WELLS &amp; SPRINGS</v>
          </cell>
          <cell r="L406">
            <v>6974.45</v>
          </cell>
        </row>
        <row r="407">
          <cell r="A407">
            <v>6490</v>
          </cell>
          <cell r="B407" t="str">
            <v xml:space="preserve">    DEPREC-INFILTRATION GALLER</v>
          </cell>
          <cell r="L407">
            <v>0</v>
          </cell>
        </row>
        <row r="408">
          <cell r="A408">
            <v>6495</v>
          </cell>
          <cell r="B408" t="str">
            <v xml:space="preserve">    DEPREC-SUPPLY MAINS</v>
          </cell>
          <cell r="L408">
            <v>0</v>
          </cell>
        </row>
        <row r="409">
          <cell r="A409">
            <v>6500</v>
          </cell>
          <cell r="B409" t="str">
            <v xml:space="preserve">    DEPREC-POWER GEN EQP</v>
          </cell>
          <cell r="L409">
            <v>0</v>
          </cell>
        </row>
        <row r="410">
          <cell r="A410">
            <v>6505</v>
          </cell>
          <cell r="B410" t="str">
            <v xml:space="preserve">    DEPREC-ELEC PUMP EQP SRC P</v>
          </cell>
          <cell r="L410">
            <v>42.747846809307546</v>
          </cell>
        </row>
        <row r="411">
          <cell r="A411">
            <v>6510</v>
          </cell>
          <cell r="B411" t="str">
            <v xml:space="preserve">    DEPREC-ELEC PUMP EQP WTP</v>
          </cell>
          <cell r="L411">
            <v>3743.96</v>
          </cell>
        </row>
        <row r="412">
          <cell r="A412">
            <v>6515</v>
          </cell>
          <cell r="B412" t="str">
            <v xml:space="preserve">    DEPREC-ELEC PUMP EQP TRANS</v>
          </cell>
          <cell r="L412">
            <v>2.0600953228147385</v>
          </cell>
        </row>
        <row r="413">
          <cell r="A413">
            <v>6520</v>
          </cell>
          <cell r="B413" t="str">
            <v xml:space="preserve">    DEPREC-WATER TREATMENT EQP</v>
          </cell>
          <cell r="L413">
            <v>967.84</v>
          </cell>
        </row>
        <row r="414">
          <cell r="A414">
            <v>6525</v>
          </cell>
          <cell r="B414" t="str">
            <v xml:space="preserve">    DEPREC-DIST RESV &amp; STANDPI</v>
          </cell>
          <cell r="L414">
            <v>11005.18</v>
          </cell>
        </row>
        <row r="415">
          <cell r="A415">
            <v>6530</v>
          </cell>
          <cell r="B415" t="str">
            <v xml:space="preserve">    DEPREC-TRANS &amp; DISTR MAINS</v>
          </cell>
          <cell r="L415">
            <v>24257.038468093077</v>
          </cell>
        </row>
        <row r="416">
          <cell r="A416">
            <v>6535</v>
          </cell>
          <cell r="B416" t="str">
            <v xml:space="preserve">    DEPREC-SERVICE LINES</v>
          </cell>
          <cell r="L416">
            <v>7093.8744476801348</v>
          </cell>
        </row>
        <row r="417">
          <cell r="A417">
            <v>6540</v>
          </cell>
          <cell r="B417" t="str">
            <v xml:space="preserve">    DEPREC-METERS</v>
          </cell>
          <cell r="L417">
            <v>1854.0669838475583</v>
          </cell>
        </row>
        <row r="418">
          <cell r="A418">
            <v>6545</v>
          </cell>
          <cell r="B418" t="str">
            <v xml:space="preserve">    DEPREC-METER INSTALLS</v>
          </cell>
          <cell r="L418">
            <v>1038.8699999999999</v>
          </cell>
        </row>
        <row r="419">
          <cell r="A419">
            <v>6550</v>
          </cell>
          <cell r="B419" t="str">
            <v xml:space="preserve">    DEPREC-HYDRANTS</v>
          </cell>
          <cell r="L419">
            <v>2764.5978468093076</v>
          </cell>
        </row>
        <row r="420">
          <cell r="A420">
            <v>6555</v>
          </cell>
          <cell r="B420" t="str">
            <v xml:space="preserve">    DEPREC-BACKFLOW PREVENT DE</v>
          </cell>
          <cell r="L420">
            <v>0</v>
          </cell>
        </row>
        <row r="421">
          <cell r="A421">
            <v>6565</v>
          </cell>
          <cell r="B421" t="str">
            <v xml:space="preserve">    DEPREC-OTH PLT&amp;MISC EQP SR</v>
          </cell>
          <cell r="L421">
            <v>0</v>
          </cell>
        </row>
        <row r="422">
          <cell r="A422">
            <v>6570</v>
          </cell>
          <cell r="B422" t="str">
            <v xml:space="preserve">    DEPREC-OTH PLT&amp;MISC EQP WT</v>
          </cell>
          <cell r="L422">
            <v>0</v>
          </cell>
        </row>
        <row r="423">
          <cell r="A423">
            <v>6580</v>
          </cell>
          <cell r="B423" t="str">
            <v xml:space="preserve">    DEPREC-OFFICE STRUCTURE</v>
          </cell>
          <cell r="L423">
            <v>156.53</v>
          </cell>
        </row>
        <row r="424">
          <cell r="A424">
            <v>6585</v>
          </cell>
          <cell r="B424" t="str">
            <v xml:space="preserve">    DEPREC-OFFICE FURN/EQPT</v>
          </cell>
          <cell r="L424">
            <v>95.53</v>
          </cell>
        </row>
        <row r="425">
          <cell r="A425">
            <v>6590</v>
          </cell>
          <cell r="B425" t="str">
            <v xml:space="preserve">    DEPREC-STORES EQUIPMENT</v>
          </cell>
          <cell r="L425">
            <v>0</v>
          </cell>
        </row>
        <row r="426">
          <cell r="A426">
            <v>6595</v>
          </cell>
          <cell r="B426" t="str">
            <v xml:space="preserve">    DEPREC-TOOL SHOP &amp; MISC EQ</v>
          </cell>
          <cell r="L426">
            <v>2588.7027234421084</v>
          </cell>
        </row>
        <row r="427">
          <cell r="A427">
            <v>6600</v>
          </cell>
          <cell r="B427" t="str">
            <v xml:space="preserve">    DEPREC-LABORATORY EQUIPMEN</v>
          </cell>
          <cell r="L427">
            <v>216.3</v>
          </cell>
        </row>
        <row r="428">
          <cell r="A428">
            <v>6605</v>
          </cell>
          <cell r="B428" t="str">
            <v xml:space="preserve">    DEPREC-POWER OPERATED EQUI</v>
          </cell>
          <cell r="L428">
            <v>47.82</v>
          </cell>
        </row>
        <row r="429">
          <cell r="A429">
            <v>6610</v>
          </cell>
          <cell r="B429" t="str">
            <v xml:space="preserve">    DEPREC-COMMUNICATION EQPT</v>
          </cell>
          <cell r="L429">
            <v>340.73621957956834</v>
          </cell>
        </row>
        <row r="430">
          <cell r="A430">
            <v>6615</v>
          </cell>
          <cell r="B430" t="str">
            <v xml:space="preserve">    DEPREC-MISC EQUIPMENT</v>
          </cell>
          <cell r="L430">
            <v>0</v>
          </cell>
        </row>
        <row r="431">
          <cell r="A431">
            <v>6620</v>
          </cell>
          <cell r="B431" t="str">
            <v xml:space="preserve">    DEPREC-OTHER TANG PLT WATE</v>
          </cell>
          <cell r="L431">
            <v>0</v>
          </cell>
        </row>
        <row r="432">
          <cell r="A432">
            <v>6640</v>
          </cell>
          <cell r="B432" t="str">
            <v xml:space="preserve">    DEPREC-ORGANIZATION</v>
          </cell>
          <cell r="L432">
            <v>156.38552177356462</v>
          </cell>
        </row>
        <row r="433">
          <cell r="A433">
            <v>6645</v>
          </cell>
          <cell r="B433" t="str">
            <v xml:space="preserve">    DEPREC-FRANCHISES INTANG P</v>
          </cell>
          <cell r="L433">
            <v>0</v>
          </cell>
        </row>
        <row r="434">
          <cell r="A434">
            <v>6655</v>
          </cell>
          <cell r="B434" t="str">
            <v xml:space="preserve">    DEPREC-STRUCT/IMPRV COLL P</v>
          </cell>
          <cell r="L434">
            <v>0</v>
          </cell>
        </row>
        <row r="435">
          <cell r="A435">
            <v>6660</v>
          </cell>
          <cell r="B435" t="str">
            <v xml:space="preserve">    DEPREC-STRUCT/IMPRV PUMP</v>
          </cell>
          <cell r="L435">
            <v>12137.996809203963</v>
          </cell>
        </row>
        <row r="436">
          <cell r="A436">
            <v>6665</v>
          </cell>
          <cell r="B436" t="str">
            <v xml:space="preserve">    DEPREC-STRUCT/IMPRV TREAT</v>
          </cell>
          <cell r="L436">
            <v>217.48</v>
          </cell>
        </row>
        <row r="437">
          <cell r="A437">
            <v>6670</v>
          </cell>
          <cell r="B437" t="str">
            <v xml:space="preserve">    DEPREC-STRUCT/IMPRV RCLM W</v>
          </cell>
          <cell r="L437">
            <v>0</v>
          </cell>
        </row>
        <row r="438">
          <cell r="A438">
            <v>6675</v>
          </cell>
          <cell r="B438" t="str">
            <v xml:space="preserve">    DEPREC-STRUCT/IMPRV RCLM D</v>
          </cell>
          <cell r="L438">
            <v>0</v>
          </cell>
        </row>
        <row r="439">
          <cell r="A439">
            <v>6680</v>
          </cell>
          <cell r="B439" t="str">
            <v xml:space="preserve">    DEPREC-STRUCT/IMPRV GEN PL</v>
          </cell>
          <cell r="L439">
            <v>4686.41</v>
          </cell>
        </row>
        <row r="440">
          <cell r="A440">
            <v>6685</v>
          </cell>
          <cell r="B440" t="str">
            <v xml:space="preserve">    DEPREC-POWER GEN EQUIP COL</v>
          </cell>
          <cell r="L440">
            <v>0</v>
          </cell>
        </row>
        <row r="441">
          <cell r="A441">
            <v>6690</v>
          </cell>
          <cell r="B441" t="str">
            <v xml:space="preserve">    DEPREC-POWER GEN EQUIP PUM</v>
          </cell>
          <cell r="L441">
            <v>0</v>
          </cell>
        </row>
        <row r="442">
          <cell r="A442">
            <v>6695</v>
          </cell>
          <cell r="B442" t="str">
            <v xml:space="preserve">    DEPREC-POWER GEN EQUIP TRE</v>
          </cell>
          <cell r="L442">
            <v>0</v>
          </cell>
        </row>
        <row r="443">
          <cell r="A443">
            <v>6710</v>
          </cell>
          <cell r="B443" t="str">
            <v xml:space="preserve">    DEPREC-SEWER FORCE MAIN</v>
          </cell>
          <cell r="L443">
            <v>7903.59</v>
          </cell>
        </row>
        <row r="444">
          <cell r="A444">
            <v>6715</v>
          </cell>
          <cell r="B444" t="str">
            <v xml:space="preserve">    DEPREC-SEWER GRAVITY MAIN</v>
          </cell>
          <cell r="L444">
            <v>81086.7</v>
          </cell>
        </row>
        <row r="445">
          <cell r="A445">
            <v>6717</v>
          </cell>
          <cell r="B445" t="str">
            <v xml:space="preserve">    DEPREC-MANHOLES</v>
          </cell>
          <cell r="L445">
            <v>0</v>
          </cell>
        </row>
        <row r="446">
          <cell r="A446">
            <v>6720</v>
          </cell>
          <cell r="B446" t="str">
            <v xml:space="preserve">    DEPREC-SPECIAL COLL STRUCT</v>
          </cell>
          <cell r="L446">
            <v>0</v>
          </cell>
        </row>
        <row r="447">
          <cell r="A447">
            <v>6725</v>
          </cell>
          <cell r="B447" t="str">
            <v xml:space="preserve">    DEPREC-SERVICES TO CUSTOME</v>
          </cell>
          <cell r="L447">
            <v>75.78</v>
          </cell>
        </row>
        <row r="448">
          <cell r="A448">
            <v>6730</v>
          </cell>
          <cell r="B448" t="str">
            <v xml:space="preserve">    DEPREC-FLOW MEASURE DEVICE</v>
          </cell>
          <cell r="L448">
            <v>84.94</v>
          </cell>
        </row>
        <row r="449">
          <cell r="A449">
            <v>6735</v>
          </cell>
          <cell r="B449" t="str">
            <v xml:space="preserve">    DEPREC-FLOW MEASURE INSTAL</v>
          </cell>
          <cell r="L449">
            <v>0</v>
          </cell>
        </row>
        <row r="450">
          <cell r="A450">
            <v>6740</v>
          </cell>
          <cell r="B450" t="str">
            <v xml:space="preserve">    DEPREC-RECEIVING WELLS</v>
          </cell>
          <cell r="L450">
            <v>0</v>
          </cell>
        </row>
        <row r="451">
          <cell r="A451">
            <v>6745</v>
          </cell>
          <cell r="B451" t="str">
            <v xml:space="preserve">    DEPREC-PUMP EQP PUMP PLT</v>
          </cell>
          <cell r="L451">
            <v>944.64</v>
          </cell>
        </row>
        <row r="452">
          <cell r="A452">
            <v>6750</v>
          </cell>
          <cell r="B452" t="str">
            <v xml:space="preserve">    DEPREC-PUMP EQP RCLM WTP</v>
          </cell>
          <cell r="L452">
            <v>0</v>
          </cell>
        </row>
        <row r="453">
          <cell r="A453">
            <v>6755</v>
          </cell>
          <cell r="B453" t="str">
            <v xml:space="preserve">    DEPREC-PUMP EQP RCLM WTR D</v>
          </cell>
          <cell r="L453">
            <v>0</v>
          </cell>
        </row>
        <row r="454">
          <cell r="A454">
            <v>6760</v>
          </cell>
          <cell r="B454" t="str">
            <v xml:space="preserve">    DEPREC-TREAT/DISP EQUIP LA</v>
          </cell>
          <cell r="L454">
            <v>0</v>
          </cell>
        </row>
        <row r="455">
          <cell r="A455">
            <v>6765</v>
          </cell>
          <cell r="B455" t="str">
            <v xml:space="preserve">    DEPREC-TREAT/DISP EQ TRT P</v>
          </cell>
          <cell r="L455">
            <v>48237.98</v>
          </cell>
        </row>
        <row r="456">
          <cell r="A456">
            <v>6770</v>
          </cell>
          <cell r="B456" t="str">
            <v xml:space="preserve">    DEPREC-TREAT/DISP EQ RCLM</v>
          </cell>
          <cell r="L456">
            <v>0</v>
          </cell>
        </row>
        <row r="457">
          <cell r="A457">
            <v>6775</v>
          </cell>
          <cell r="B457" t="str">
            <v xml:space="preserve">    DEPREC-PLANT SEWERS TRTMT</v>
          </cell>
          <cell r="L457">
            <v>43.68</v>
          </cell>
        </row>
        <row r="458">
          <cell r="A458">
            <v>6780</v>
          </cell>
          <cell r="B458" t="str">
            <v xml:space="preserve">    DEPREC-PLANT SEWERS RCLM W</v>
          </cell>
          <cell r="L458">
            <v>0</v>
          </cell>
        </row>
        <row r="459">
          <cell r="A459">
            <v>6785</v>
          </cell>
          <cell r="B459" t="str">
            <v xml:space="preserve">    DEPREC-OUTFALL LINES</v>
          </cell>
          <cell r="L459">
            <v>265.56</v>
          </cell>
        </row>
        <row r="460">
          <cell r="A460">
            <v>6790</v>
          </cell>
          <cell r="B460" t="str">
            <v xml:space="preserve">    DEPREC-OTHER PLT TANGIBLE</v>
          </cell>
          <cell r="L460">
            <v>0</v>
          </cell>
        </row>
        <row r="461">
          <cell r="A461">
            <v>6795</v>
          </cell>
          <cell r="B461" t="str">
            <v xml:space="preserve">    DEPREC-OTHER PLT COLLECTIO</v>
          </cell>
          <cell r="L461">
            <v>0</v>
          </cell>
        </row>
        <row r="462">
          <cell r="A462">
            <v>6800</v>
          </cell>
          <cell r="B462" t="str">
            <v xml:space="preserve">    DEPREC-OTHER PLT PUMP</v>
          </cell>
          <cell r="L462">
            <v>5.76</v>
          </cell>
        </row>
        <row r="463">
          <cell r="A463">
            <v>6805</v>
          </cell>
          <cell r="B463" t="str">
            <v xml:space="preserve">    DEPREC-OTHER PLT TREATMENT</v>
          </cell>
          <cell r="L463">
            <v>0</v>
          </cell>
        </row>
        <row r="464">
          <cell r="A464">
            <v>6810</v>
          </cell>
          <cell r="B464" t="str">
            <v xml:space="preserve">    DEPREC-OTHER PLT RCLM WTR</v>
          </cell>
          <cell r="L464">
            <v>103.8</v>
          </cell>
        </row>
        <row r="465">
          <cell r="A465">
            <v>6815</v>
          </cell>
          <cell r="B465" t="str">
            <v xml:space="preserve">    DEPREC-OTHER PLT RCLM WTR</v>
          </cell>
          <cell r="L465">
            <v>0</v>
          </cell>
        </row>
        <row r="466">
          <cell r="A466">
            <v>6820</v>
          </cell>
          <cell r="B466" t="str">
            <v xml:space="preserve">    DEPREC-OFFICE STRUCTURE</v>
          </cell>
          <cell r="L466">
            <v>0</v>
          </cell>
        </row>
        <row r="467">
          <cell r="A467">
            <v>6825</v>
          </cell>
          <cell r="B467" t="str">
            <v xml:space="preserve">    DEPREC-OFFICE FURN/EQPT</v>
          </cell>
          <cell r="L467">
            <v>0</v>
          </cell>
        </row>
        <row r="468">
          <cell r="A468">
            <v>6830</v>
          </cell>
          <cell r="B468" t="str">
            <v xml:space="preserve">    DEPREC-STORES EQUIPMENT</v>
          </cell>
          <cell r="L468">
            <v>0</v>
          </cell>
        </row>
        <row r="469">
          <cell r="A469">
            <v>6835</v>
          </cell>
          <cell r="B469" t="str">
            <v xml:space="preserve">    DEPREC-TOOL SHOP &amp; MISC EQ</v>
          </cell>
          <cell r="L469">
            <v>75.569999999999993</v>
          </cell>
        </row>
        <row r="470">
          <cell r="A470">
            <v>6840</v>
          </cell>
          <cell r="B470" t="str">
            <v xml:space="preserve">    DEPREC-LABORATORY EQPT</v>
          </cell>
          <cell r="L470">
            <v>40.69</v>
          </cell>
        </row>
        <row r="471">
          <cell r="A471">
            <v>6845</v>
          </cell>
          <cell r="B471" t="str">
            <v xml:space="preserve">    DEPREC-POWER OPERATED EQUI</v>
          </cell>
          <cell r="L471">
            <v>54.51</v>
          </cell>
        </row>
        <row r="472">
          <cell r="A472">
            <v>6850</v>
          </cell>
          <cell r="B472" t="str">
            <v xml:space="preserve">    DEPREC-COMMUNICATION EQPT</v>
          </cell>
          <cell r="L472">
            <v>52.9</v>
          </cell>
        </row>
        <row r="473">
          <cell r="A473">
            <v>6855</v>
          </cell>
          <cell r="B473" t="str">
            <v xml:space="preserve">    DEPREC-MISC EQUIP SEWER</v>
          </cell>
          <cell r="L473">
            <v>29.64</v>
          </cell>
        </row>
        <row r="474">
          <cell r="A474">
            <v>6860</v>
          </cell>
          <cell r="B474" t="str">
            <v xml:space="preserve">    DEPREC-OTHER TANG PLT SEWE</v>
          </cell>
          <cell r="L474">
            <v>0</v>
          </cell>
        </row>
        <row r="475">
          <cell r="A475">
            <v>6885</v>
          </cell>
          <cell r="B475" t="str">
            <v xml:space="preserve">    DEPREC-REUSE DIST RESERVOI</v>
          </cell>
          <cell r="L475">
            <v>0</v>
          </cell>
        </row>
        <row r="476">
          <cell r="A476">
            <v>6890</v>
          </cell>
          <cell r="B476" t="str">
            <v xml:space="preserve">    DEPREC-REUSE TRANSM / DIST</v>
          </cell>
          <cell r="L476">
            <v>804.47</v>
          </cell>
        </row>
        <row r="477">
          <cell r="A477">
            <v>6960</v>
          </cell>
          <cell r="B477" t="str">
            <v xml:space="preserve">   AMORT OF UTIL PAA-WATER</v>
          </cell>
          <cell r="L477">
            <v>-350.28</v>
          </cell>
        </row>
        <row r="478">
          <cell r="A478">
            <v>6965</v>
          </cell>
          <cell r="B478" t="str">
            <v xml:space="preserve">   AMORT OF UTIL PAA-SEWER</v>
          </cell>
          <cell r="L478">
            <v>-716.4</v>
          </cell>
        </row>
        <row r="479">
          <cell r="A479">
            <v>7025</v>
          </cell>
          <cell r="B479" t="str">
            <v xml:space="preserve">    AMORT-WELLS &amp; SPRINGS</v>
          </cell>
          <cell r="L479">
            <v>0</v>
          </cell>
        </row>
        <row r="480">
          <cell r="A480">
            <v>7070</v>
          </cell>
          <cell r="B480" t="str">
            <v xml:space="preserve">    AMORT-TRANS &amp; DISTR MAINS</v>
          </cell>
          <cell r="L480">
            <v>0</v>
          </cell>
        </row>
        <row r="481">
          <cell r="A481">
            <v>7075</v>
          </cell>
          <cell r="B481" t="str">
            <v xml:space="preserve">    AMORT-SERVICE LINES</v>
          </cell>
          <cell r="L481">
            <v>0</v>
          </cell>
        </row>
        <row r="482">
          <cell r="A482">
            <v>7090</v>
          </cell>
          <cell r="B482" t="str">
            <v xml:space="preserve">    AMORT-HYDRANTS</v>
          </cell>
          <cell r="L482">
            <v>-1542.160487850555</v>
          </cell>
        </row>
        <row r="483">
          <cell r="A483">
            <v>7160</v>
          </cell>
          <cell r="B483" t="str">
            <v xml:space="preserve">    AMORT-OTHER TANGIBLE PLT W</v>
          </cell>
          <cell r="L483">
            <v>-42520.19</v>
          </cell>
        </row>
        <row r="484">
          <cell r="A484">
            <v>7165</v>
          </cell>
          <cell r="B484" t="str">
            <v xml:space="preserve">    AMORT-WATER-TAP</v>
          </cell>
          <cell r="L484">
            <v>-4505.51</v>
          </cell>
        </row>
        <row r="485">
          <cell r="A485">
            <v>7180</v>
          </cell>
          <cell r="B485" t="str">
            <v xml:space="preserve">    AMORT-WTR PLT MOD FEE</v>
          </cell>
          <cell r="L485">
            <v>-2063.44</v>
          </cell>
        </row>
        <row r="486">
          <cell r="A486">
            <v>7185</v>
          </cell>
          <cell r="B486" t="str">
            <v xml:space="preserve">    AMORT-WTR PLT MTR FEE</v>
          </cell>
          <cell r="L486">
            <v>-7.56</v>
          </cell>
        </row>
        <row r="487">
          <cell r="A487">
            <v>7225</v>
          </cell>
          <cell r="B487" t="str">
            <v xml:space="preserve">    AMORT-STRUCT/IMPRV PUMP PL</v>
          </cell>
          <cell r="L487">
            <v>0</v>
          </cell>
        </row>
        <row r="488">
          <cell r="A488">
            <v>7230</v>
          </cell>
          <cell r="B488" t="str">
            <v xml:space="preserve">    AMORT-STRUCT/IMPRV TREAT P</v>
          </cell>
          <cell r="L488">
            <v>0</v>
          </cell>
        </row>
        <row r="489">
          <cell r="A489">
            <v>7245</v>
          </cell>
          <cell r="B489" t="str">
            <v xml:space="preserve">    AMORT-STRUCT/IMPRV GEN PLT</v>
          </cell>
          <cell r="L489">
            <v>-109055.16</v>
          </cell>
        </row>
        <row r="490">
          <cell r="A490">
            <v>7280</v>
          </cell>
          <cell r="B490" t="str">
            <v xml:space="preserve">    AMORT-SEWER GRAVITY MAIN</v>
          </cell>
          <cell r="L490">
            <v>0</v>
          </cell>
        </row>
        <row r="491">
          <cell r="A491">
            <v>7290</v>
          </cell>
          <cell r="B491" t="str">
            <v xml:space="preserve">    AMORT-SERVICES TO CUSTOMER</v>
          </cell>
          <cell r="L491">
            <v>0</v>
          </cell>
        </row>
        <row r="492">
          <cell r="A492">
            <v>7405</v>
          </cell>
          <cell r="B492" t="str">
            <v xml:space="preserve">    AMORT-LABORATORY EQPT</v>
          </cell>
          <cell r="L492">
            <v>0</v>
          </cell>
        </row>
        <row r="493">
          <cell r="A493">
            <v>7430</v>
          </cell>
          <cell r="B493" t="str">
            <v xml:space="preserve">    AMORT-SEWER-TAP</v>
          </cell>
          <cell r="L493">
            <v>-8949.44</v>
          </cell>
        </row>
        <row r="494">
          <cell r="A494">
            <v>7445</v>
          </cell>
          <cell r="B494" t="str">
            <v xml:space="preserve">    AMORT-SWR PLT MOD FEE</v>
          </cell>
          <cell r="L494">
            <v>-5655.88</v>
          </cell>
        </row>
        <row r="495">
          <cell r="A495">
            <v>7535</v>
          </cell>
          <cell r="B495" t="str">
            <v xml:space="preserve">    FRANCHISE TAX</v>
          </cell>
          <cell r="L495">
            <v>0</v>
          </cell>
        </row>
        <row r="496">
          <cell r="A496">
            <v>7540</v>
          </cell>
          <cell r="B496" t="str">
            <v xml:space="preserve">    GROSS RECEIPTS TAX</v>
          </cell>
          <cell r="L496">
            <v>49828.555620581494</v>
          </cell>
        </row>
        <row r="497">
          <cell r="A497">
            <v>7545</v>
          </cell>
          <cell r="B497" t="str">
            <v xml:space="preserve">    PERSONAL PROPERTY/ICT TAX</v>
          </cell>
          <cell r="L497">
            <v>4053.6107533124218</v>
          </cell>
        </row>
        <row r="498">
          <cell r="A498">
            <v>7550</v>
          </cell>
          <cell r="B498" t="str">
            <v xml:space="preserve">    PROPERTY/OTHER GENERAL TAX</v>
          </cell>
          <cell r="L498">
            <v>0</v>
          </cell>
        </row>
        <row r="499">
          <cell r="A499">
            <v>7555</v>
          </cell>
          <cell r="B499" t="str">
            <v xml:space="preserve">    REAL ESTATE TAX</v>
          </cell>
          <cell r="L499">
            <v>2879.9348881033761</v>
          </cell>
        </row>
        <row r="500">
          <cell r="A500">
            <v>7565</v>
          </cell>
          <cell r="B500" t="str">
            <v xml:space="preserve">    SPECIAL ASSESSMENTS</v>
          </cell>
          <cell r="L500">
            <v>0</v>
          </cell>
        </row>
        <row r="501">
          <cell r="A501">
            <v>7570</v>
          </cell>
          <cell r="B501" t="str">
            <v xml:space="preserve">    UTILITY/COMMISSION TAX</v>
          </cell>
          <cell r="L501">
            <v>2066.439819279929</v>
          </cell>
        </row>
        <row r="502">
          <cell r="A502">
            <v>7585</v>
          </cell>
          <cell r="B502" t="str">
            <v xml:space="preserve">   AMORT OF INVEST TAX CREDIT</v>
          </cell>
          <cell r="L502">
            <v>0</v>
          </cell>
        </row>
        <row r="503">
          <cell r="A503">
            <v>7595</v>
          </cell>
          <cell r="B503" t="str">
            <v xml:space="preserve">   DEF INCOME TAX-FEDERAL</v>
          </cell>
          <cell r="L503">
            <v>139172.80355133669</v>
          </cell>
        </row>
        <row r="504">
          <cell r="A504">
            <v>7600</v>
          </cell>
          <cell r="B504" t="str">
            <v xml:space="preserve">   DEF INCOME TAXES-STATE</v>
          </cell>
          <cell r="L504">
            <v>27807.461499836139</v>
          </cell>
        </row>
        <row r="505">
          <cell r="A505">
            <v>7605</v>
          </cell>
          <cell r="B505" t="str">
            <v xml:space="preserve">   INCOME TAXES-FEDERAL</v>
          </cell>
          <cell r="L505">
            <v>0</v>
          </cell>
        </row>
        <row r="506">
          <cell r="A506">
            <v>7610</v>
          </cell>
          <cell r="B506" t="str">
            <v xml:space="preserve">   INCOME TAXES-STATE</v>
          </cell>
          <cell r="L506">
            <v>0</v>
          </cell>
        </row>
        <row r="507">
          <cell r="A507">
            <v>7655</v>
          </cell>
          <cell r="B507" t="str">
            <v xml:space="preserve">    MISCELLANEOUS INC NON-UTIL</v>
          </cell>
          <cell r="L507">
            <v>0</v>
          </cell>
        </row>
        <row r="508">
          <cell r="A508">
            <v>7660</v>
          </cell>
          <cell r="B508" t="str">
            <v xml:space="preserve">    MISCELLANEOUS EXP NON-UTIL</v>
          </cell>
          <cell r="L508">
            <v>0</v>
          </cell>
        </row>
        <row r="509">
          <cell r="A509">
            <v>7680</v>
          </cell>
          <cell r="B509" t="str">
            <v xml:space="preserve">    RENTAL INCOME</v>
          </cell>
          <cell r="L509">
            <v>0</v>
          </cell>
        </row>
        <row r="510">
          <cell r="A510">
            <v>7691</v>
          </cell>
          <cell r="B510" t="str">
            <v xml:space="preserve">    NET BOOK VALUE-DISPOSAL</v>
          </cell>
          <cell r="L510">
            <v>0</v>
          </cell>
        </row>
        <row r="511">
          <cell r="A511">
            <v>7735</v>
          </cell>
          <cell r="B511" t="str">
            <v xml:space="preserve">    S/T INT EXP BANK ONE</v>
          </cell>
          <cell r="L511">
            <v>1968.4919900276234</v>
          </cell>
        </row>
        <row r="512">
          <cell r="A512">
            <v>7750</v>
          </cell>
          <cell r="B512" t="str">
            <v xml:space="preserve">   INTEREST DURING CONSTRUCTIO</v>
          </cell>
          <cell r="L512">
            <v>-759.22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PY ELECTRONIC TB HERE"/>
      <sheetName val="Input Schedule"/>
      <sheetName val="Linked TB"/>
      <sheetName val="Sch.A-B.S"/>
      <sheetName val="Sch.B-I.S"/>
      <sheetName val="Sch.C-R.B"/>
      <sheetName val="wp-p-restate(audit)"/>
      <sheetName val="Exhibit 9"/>
      <sheetName val="wp.h-cap.struc"/>
      <sheetName val="Schedule D"/>
      <sheetName val="xxxRate-Rev Comp"/>
      <sheetName val="Sch.E ORM "/>
      <sheetName val="Revenue Requirement"/>
      <sheetName val="wp-appendix"/>
      <sheetName val="wp.a-uncoll"/>
      <sheetName val="Wp b - salary"/>
      <sheetName val="wp b1"/>
      <sheetName val="Wp b2 - Captime"/>
      <sheetName val="wp b3 - CSR"/>
      <sheetName val="Wp b4 - WSC"/>
      <sheetName val="wp-d-rc.exp"/>
      <sheetName val="wp-e-toi"/>
      <sheetName val="wp-f-depr"/>
      <sheetName val="wp(g)-inc.tx"/>
      <sheetName val="wp-i-wc"/>
      <sheetName val="wp-o-restate-acq"/>
      <sheetName val="wp-p2 Allocation of Vehicles"/>
      <sheetName val="wp-p2a Allocation of Trans Exp"/>
      <sheetName val="wp-p3-alloc of State computers"/>
      <sheetName val="wp-p4-alloc of WSC computers"/>
      <sheetName val="wp-p5 Recon Summary"/>
      <sheetName val="wp-p5a-restatement (audit)"/>
      <sheetName val="wp-q City of Clinton"/>
      <sheetName val="wp-q(2) salary allocation"/>
      <sheetName val="wp-q(3) Clinton salary revised"/>
      <sheetName val="wp-q(4) Clinton trans exp"/>
      <sheetName val="CPI"/>
      <sheetName val="plnt category"/>
      <sheetName val="wp c2"/>
      <sheetName val="wp c3"/>
      <sheetName val="Rate Base Reallocation wp-$ "/>
      <sheetName val="16003-170"/>
      <sheetName val="16003-171"/>
      <sheetName val="16003-172"/>
      <sheetName val="16011-170"/>
      <sheetName val="16011-171"/>
      <sheetName val="16011-172"/>
      <sheetName val="16011-173"/>
      <sheetName val="16012-171"/>
      <sheetName val="16013-171"/>
      <sheetName val="16013-172"/>
      <sheetName val="16015-172"/>
      <sheetName val="16015-173"/>
      <sheetName val="16016-172"/>
      <sheetName val="16017-170"/>
      <sheetName val="16017-172"/>
      <sheetName val="16031-170"/>
      <sheetName val="16031-172"/>
      <sheetName val="16031-173"/>
      <sheetName val="16033-170"/>
      <sheetName val="16037-170"/>
      <sheetName val="16037-171"/>
      <sheetName val="16037-172"/>
      <sheetName val="16037-173"/>
      <sheetName val="16039-171"/>
      <sheetName val="16040-171"/>
      <sheetName val="16040-173"/>
      <sheetName val="16041-172"/>
      <sheetName val="16041-173"/>
      <sheetName val="16043-170"/>
      <sheetName val="16045-173"/>
      <sheetName val="16050-173"/>
      <sheetName val="16056-171"/>
      <sheetName val="16056-173"/>
      <sheetName val="16058-172"/>
      <sheetName val="16059-171"/>
      <sheetName val="16059-172"/>
      <sheetName val="16059-173"/>
      <sheetName val="16060-173"/>
      <sheetName val="16068-170"/>
      <sheetName val="16068-171"/>
      <sheetName val="16068-172"/>
      <sheetName val="16068-173"/>
      <sheetName val="16069-170"/>
      <sheetName val="16069-171"/>
      <sheetName val="16069-172"/>
      <sheetName val="16069-173"/>
      <sheetName val="16070-172"/>
      <sheetName val="16071-170"/>
      <sheetName val="16071-171"/>
      <sheetName val="16071-173"/>
      <sheetName val="16073-170"/>
      <sheetName val="16075-170"/>
      <sheetName val="16075-171"/>
      <sheetName val="16076-170"/>
      <sheetName val="16076-171"/>
      <sheetName val="16077-171"/>
      <sheetName val="16078-170"/>
      <sheetName val="16079-171"/>
      <sheetName val="16081-170"/>
      <sheetName val="16081-171"/>
      <sheetName val="16081-172"/>
      <sheetName val="16081-173"/>
      <sheetName val="16082-170"/>
      <sheetName val="16082-171"/>
      <sheetName val="16082-172"/>
      <sheetName val="16082-173"/>
      <sheetName val="16083-171"/>
      <sheetName val="16083-172"/>
      <sheetName val="16088-170"/>
      <sheetName val="16089-171"/>
      <sheetName val="16090-172"/>
      <sheetName val="16091-170"/>
      <sheetName val="16091-171"/>
      <sheetName val="16091-172"/>
      <sheetName val="16091-173"/>
      <sheetName val="16092-170"/>
      <sheetName val="16093-170"/>
      <sheetName val="16093-172"/>
      <sheetName val="16093-173"/>
      <sheetName val="16094-170"/>
      <sheetName val="16094-171"/>
      <sheetName val="16094-172"/>
      <sheetName val="16094-173"/>
      <sheetName val="16095-170"/>
      <sheetName val="16095-172"/>
      <sheetName val="16096-170"/>
      <sheetName val="16098-170"/>
      <sheetName val="16204"/>
      <sheetName val="16205"/>
      <sheetName val="16206"/>
      <sheetName val="16208"/>
      <sheetName val="16214"/>
      <sheetName val="16230"/>
      <sheetName val="16234"/>
      <sheetName val="16235"/>
      <sheetName val="16236"/>
      <sheetName val="16238"/>
      <sheetName val="16242"/>
      <sheetName val="16244"/>
      <sheetName val="16246"/>
      <sheetName val="16247"/>
      <sheetName val="16248"/>
      <sheetName val="16252"/>
      <sheetName val="16254"/>
      <sheetName val="16257"/>
      <sheetName val="16262"/>
      <sheetName val="16263"/>
      <sheetName val="16264"/>
      <sheetName val="16265"/>
      <sheetName val="16272"/>
      <sheetName val="16275"/>
      <sheetName val="16276"/>
      <sheetName val="16278"/>
      <sheetName val="16279"/>
      <sheetName val="16280"/>
      <sheetName val="16285"/>
      <sheetName val="16286"/>
      <sheetName val="16287"/>
      <sheetName val="16290"/>
      <sheetName val="16291"/>
      <sheetName val="16292"/>
      <sheetName val="16293"/>
      <sheetName val="16294"/>
      <sheetName val="16295"/>
      <sheetName val="16296"/>
      <sheetName val="Sch.D&amp;E-REV"/>
      <sheetName val="Expense Reallocation Wp-$"/>
      <sheetName val="wp-l-gl plant additions"/>
      <sheetName val="wp-j-pf.plant"/>
      <sheetName val="wp-k-retirements"/>
      <sheetName val="w.p-b2"/>
      <sheetName val="wp-r Expense Reports"/>
      <sheetName val="Allocation Calc"/>
      <sheetName val="Operators allocation"/>
    </sheetNames>
    <sheetDataSet>
      <sheetData sheetId="0"/>
      <sheetData sheetId="1">
        <row r="6">
          <cell r="G6" t="str">
            <v>WATER SERVICE CORPORATION OF KENTUCKY</v>
          </cell>
        </row>
        <row r="7">
          <cell r="D7">
            <v>1</v>
          </cell>
        </row>
        <row r="17">
          <cell r="D17">
            <v>2.775347522522463E-2</v>
          </cell>
        </row>
      </sheetData>
      <sheetData sheetId="2">
        <row r="684">
          <cell r="B684" t="str">
            <v>CUSTOMERS</v>
          </cell>
          <cell r="C684">
            <v>7362.4</v>
          </cell>
          <cell r="D684">
            <v>0</v>
          </cell>
          <cell r="E684">
            <v>7362.4</v>
          </cell>
          <cell r="F684">
            <v>1</v>
          </cell>
          <cell r="G684">
            <v>0</v>
          </cell>
          <cell r="H684">
            <v>1</v>
          </cell>
        </row>
        <row r="685">
          <cell r="B685" t="str">
            <v>REVENUES</v>
          </cell>
          <cell r="C685">
            <v>-2292930.77</v>
          </cell>
          <cell r="D685">
            <v>0</v>
          </cell>
          <cell r="E685">
            <v>-2292930.77</v>
          </cell>
          <cell r="F685">
            <v>1</v>
          </cell>
          <cell r="G685">
            <v>0</v>
          </cell>
          <cell r="H685">
            <v>1</v>
          </cell>
        </row>
        <row r="686">
          <cell r="B686" t="str">
            <v>PLANT IN SERVICE</v>
          </cell>
          <cell r="C686">
            <v>9281652.1099999994</v>
          </cell>
          <cell r="D686">
            <v>28129.280000000002</v>
          </cell>
          <cell r="E686">
            <v>9309781.3899999987</v>
          </cell>
          <cell r="F686">
            <v>0.99697852411118759</v>
          </cell>
          <cell r="G686">
            <v>3.0214758888124659E-3</v>
          </cell>
          <cell r="H686">
            <v>1</v>
          </cell>
        </row>
        <row r="687">
          <cell r="B687" t="str">
            <v>NET PLANT</v>
          </cell>
          <cell r="C687">
            <v>4788222.6000000006</v>
          </cell>
          <cell r="D687">
            <v>-488823.38999999996</v>
          </cell>
          <cell r="E687">
            <v>4299399.2100000009</v>
          </cell>
          <cell r="F687">
            <v>1.1136957435501784</v>
          </cell>
          <cell r="G687">
            <v>-0.11369574355017846</v>
          </cell>
          <cell r="H687">
            <v>1</v>
          </cell>
        </row>
        <row r="688">
          <cell r="B688" t="str">
            <v>DEFERRED MAINTENANCE</v>
          </cell>
          <cell r="C688">
            <v>180065.93</v>
          </cell>
          <cell r="D688">
            <v>0</v>
          </cell>
          <cell r="E688">
            <v>180065.93</v>
          </cell>
          <cell r="F688">
            <v>1</v>
          </cell>
          <cell r="G688">
            <v>0</v>
          </cell>
          <cell r="H688">
            <v>1</v>
          </cell>
        </row>
        <row r="689">
          <cell r="B689" t="str">
            <v>CIAC</v>
          </cell>
          <cell r="C689">
            <v>-165215.81</v>
          </cell>
          <cell r="D689">
            <v>0</v>
          </cell>
          <cell r="E689">
            <v>-165215.81</v>
          </cell>
          <cell r="F689">
            <v>1</v>
          </cell>
          <cell r="G689">
            <v>0</v>
          </cell>
          <cell r="H689">
            <v>1</v>
          </cell>
        </row>
        <row r="690">
          <cell r="B690" t="str">
            <v>CAP STRUCTURE</v>
          </cell>
          <cell r="C690">
            <v>33123.9845027626</v>
          </cell>
          <cell r="D690">
            <v>562518.17549723748</v>
          </cell>
          <cell r="E690">
            <v>595642.16</v>
          </cell>
          <cell r="F690">
            <v>5.5610543925840639E-2</v>
          </cell>
          <cell r="G690">
            <v>0.94438945607415947</v>
          </cell>
          <cell r="H690">
            <v>1</v>
          </cell>
        </row>
      </sheetData>
      <sheetData sheetId="3">
        <row r="2">
          <cell r="F2" t="str">
            <v>Case No. 2013 - 00237</v>
          </cell>
        </row>
      </sheetData>
      <sheetData sheetId="4">
        <row r="4">
          <cell r="A4" t="str">
            <v>Test Year 12/31/2012</v>
          </cell>
        </row>
        <row r="8">
          <cell r="F8">
            <v>2066451.4</v>
          </cell>
          <cell r="J8">
            <v>2103812.8677777764</v>
          </cell>
          <cell r="N8">
            <v>2165671</v>
          </cell>
        </row>
        <row r="11">
          <cell r="F11">
            <v>-37353.129999999997</v>
          </cell>
        </row>
        <row r="128">
          <cell r="J128">
            <v>0</v>
          </cell>
        </row>
        <row r="130">
          <cell r="J130">
            <v>0</v>
          </cell>
        </row>
      </sheetData>
      <sheetData sheetId="5">
        <row r="55">
          <cell r="N55">
            <v>0.10466779974961361</v>
          </cell>
        </row>
      </sheetData>
      <sheetData sheetId="6"/>
      <sheetData sheetId="7"/>
      <sheetData sheetId="8"/>
      <sheetData sheetId="9">
        <row r="4">
          <cell r="A4" t="str">
            <v>Test Year Ended December 31, 2012</v>
          </cell>
        </row>
      </sheetData>
      <sheetData sheetId="10">
        <row r="1">
          <cell r="A1" t="str">
            <v>WATER SERVICE CORPORATION OF KENTUCKY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ata"/>
      <sheetName val="WSC Factor"/>
      <sheetName val="WSC RB Adj"/>
      <sheetName val="CWS Off RB"/>
      <sheetName val="WSC ERC Adj"/>
      <sheetName val="WSC Alloc Adj"/>
      <sheetName val="WSC Exp Adj"/>
      <sheetName val="CWS Off Adj"/>
      <sheetName val="CWS Off Cost"/>
      <sheetName val="CWS Off %"/>
      <sheetName val="Legal Fees"/>
      <sheetName val="Other Outside Srv"/>
      <sheetName val="Finders Fees"/>
      <sheetName val="WSC Exp Alloc"/>
      <sheetName val="Benefits"/>
      <sheetName val="WSC Exp Compare"/>
      <sheetName val="CWS Off Exp"/>
      <sheetName val="CWS Off Compare"/>
      <sheetName val="WSC RB Alloc Per Books"/>
      <sheetName val="WSC RB Compare"/>
      <sheetName val="Insurance"/>
      <sheetName val="Audit Fees"/>
      <sheetName val="Oper Alloc - Dec 07"/>
      <sheetName val="Health Benefits"/>
      <sheetName val="Other Benefits"/>
    </sheetNames>
    <sheetDataSet>
      <sheetData sheetId="0">
        <row r="4">
          <cell r="C4" t="str">
            <v>For the Test Year Ended December 31, 2007</v>
          </cell>
        </row>
        <row r="42">
          <cell r="A42" t="str">
            <v>Calculated by the Public Staff based on information provided by the Company.</v>
          </cell>
        </row>
      </sheetData>
      <sheetData sheetId="1">
        <row r="1">
          <cell r="C1" t="str">
            <v>CAROLINA WATER SERVICE, INC., OF NC</v>
          </cell>
        </row>
        <row r="4">
          <cell r="C4" t="str">
            <v>For The Test Year Ended December 31, 2007</v>
          </cell>
        </row>
        <row r="101">
          <cell r="C101" t="str">
            <v>CAROLINA TRACE UTILITIES, INC.</v>
          </cell>
        </row>
        <row r="102">
          <cell r="C102" t="str">
            <v>Docket No. W-1013, Sub 7</v>
          </cell>
        </row>
        <row r="152">
          <cell r="C152" t="str">
            <v>CWS SYSTEMS, INC.</v>
          </cell>
        </row>
        <row r="153">
          <cell r="C153" t="str">
            <v>Docket No. W-778, Sub 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ata"/>
      <sheetName val="Index"/>
      <sheetName val="Water Return"/>
      <sheetName val="Sewer Return"/>
      <sheetName val="Combined RB (KF)"/>
      <sheetName val="Water RB (KF)"/>
      <sheetName val="Sewer RB (KF)"/>
      <sheetName val="Water plant"/>
      <sheetName val="Sewer plant"/>
      <sheetName val="Plant Adj"/>
      <sheetName val="Vehicles"/>
      <sheetName val="Computer"/>
      <sheetName val="Accum. Depr."/>
      <sheetName val="Org Costs"/>
      <sheetName val="Working Capital"/>
      <sheetName val="CIAC"/>
      <sheetName val="Mgmt Fees"/>
      <sheetName val="ADIT"/>
      <sheetName val="PAA"/>
      <sheetName val="Sub81PAA"/>
      <sheetName val="WSC RB"/>
      <sheetName val="Proforma"/>
      <sheetName val="Unamort. Deferred"/>
      <sheetName val="Def Maint"/>
      <sheetName val="Water Ex. Cap."/>
      <sheetName val="Ex. Book"/>
      <sheetName val="Cost Free"/>
      <sheetName val="CWS Off RB"/>
      <sheetName val="AFUDC"/>
      <sheetName val="Combined noi "/>
      <sheetName val="Water noi"/>
      <sheetName val="Sewer noi"/>
      <sheetName val="Depreciation"/>
      <sheetName val="Water comp."/>
      <sheetName val="Sewer comp."/>
      <sheetName val="Water footnotes"/>
      <sheetName val="Sewer footnotes"/>
      <sheetName val="Water misc. rev."/>
      <sheetName val="Sewer misc. rev."/>
      <sheetName val="Forfeit"/>
      <sheetName val="Uncollectibles"/>
      <sheetName val="Salaries"/>
      <sheetName val="Purchased Power"/>
      <sheetName val="Purchased Water &amp; Sewer"/>
      <sheetName val="Maint. &amp; Repair"/>
      <sheetName val="M&amp;R Deferred"/>
      <sheetName val="Chemicals"/>
      <sheetName val="Transportation"/>
      <sheetName val="Plant Salaries"/>
      <sheetName val="Outside Services-other"/>
      <sheetName val="Office Supplies"/>
      <sheetName val="Rate case"/>
      <sheetName val="Pension"/>
      <sheetName val="Other Insurance"/>
      <sheetName val="Miscellaneous"/>
      <sheetName val="Adjustment to CWS Office Exp"/>
      <sheetName val="Adjustment to WSC Expenses"/>
      <sheetName val="WSC Adj Factors"/>
      <sheetName val="Interest"/>
      <sheetName val="Water Annual."/>
      <sheetName val="Sewer Annual."/>
      <sheetName val="Property taxes"/>
      <sheetName val="Payroll Taxes"/>
      <sheetName val="Water Taxes"/>
      <sheetName val="Prod Deduct"/>
      <sheetName val="Sewer Taxes"/>
      <sheetName val="Water Rev. Req."/>
      <sheetName val="Sewer Rev. Req."/>
      <sheetName val="North Topsail Allocations"/>
      <sheetName val="PKS"/>
      <sheetName val="Water - Return - OR"/>
      <sheetName val="Sewer - Return - OR"/>
      <sheetName val="Water Inflat."/>
      <sheetName val="Water Ratios"/>
      <sheetName val="Sewer Inflat. "/>
      <sheetName val="Sewer Ratios"/>
      <sheetName val="New customer"/>
      <sheetName val="NSF"/>
      <sheetName val="Cut Off"/>
      <sheetName val="Corolla Return"/>
      <sheetName val="Corolla RB"/>
      <sheetName val="Corolla NOI"/>
      <sheetName val="Corolla Taxes"/>
      <sheetName val="Corolla Rev Rqmt"/>
      <sheetName val="PKS NOI"/>
      <sheetName val="PKS Taxes"/>
    </sheetNames>
    <sheetDataSet>
      <sheetData sheetId="0" refreshError="1">
        <row r="2">
          <cell r="C2" t="str">
            <v>CAROLINA WATER SERVICE, INC OF NC</v>
          </cell>
        </row>
        <row r="4">
          <cell r="C4" t="str">
            <v>For the Test Year Ended June 30, 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>
        <row r="5">
          <cell r="B5" t="str">
            <v>Carolina Trace</v>
          </cell>
        </row>
        <row r="10">
          <cell r="B10">
            <v>0.51164419541236206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>
        <row r="5">
          <cell r="B5" t="str">
            <v>CWS Systems, Inc.</v>
          </cell>
        </row>
        <row r="13">
          <cell r="B13">
            <v>0.57797075040636103</v>
          </cell>
        </row>
        <row r="14">
          <cell r="B14">
            <v>0.42202924959363891</v>
          </cell>
        </row>
        <row r="20">
          <cell r="B20">
            <v>0.125</v>
          </cell>
        </row>
        <row r="21">
          <cell r="B21">
            <v>0.25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60" zoomScaleNormal="100" workbookViewId="0">
      <selection activeCell="M16" sqref="M16"/>
    </sheetView>
  </sheetViews>
  <sheetFormatPr defaultRowHeight="15.75"/>
  <cols>
    <col min="1" max="1" width="46.75" style="2" bestFit="1" customWidth="1"/>
    <col min="2" max="2" width="10.75" style="2" bestFit="1" customWidth="1"/>
    <col min="3" max="3" width="10.875" style="2" bestFit="1" customWidth="1"/>
    <col min="4" max="4" width="11.625" style="2" bestFit="1" customWidth="1"/>
    <col min="5" max="5" width="9.875" style="2" bestFit="1" customWidth="1"/>
    <col min="6" max="6" width="12.375" style="2" bestFit="1" customWidth="1"/>
    <col min="7" max="7" width="12.25" style="2" bestFit="1" customWidth="1"/>
    <col min="8" max="8" width="19.875" style="2" bestFit="1" customWidth="1"/>
    <col min="9" max="9" width="11.875" style="2" bestFit="1" customWidth="1"/>
    <col min="10" max="10" width="20.75" style="2" bestFit="1" customWidth="1"/>
    <col min="11" max="11" width="9" style="2"/>
    <col min="12" max="12" width="15.125" style="2" bestFit="1" customWidth="1"/>
    <col min="13" max="16384" width="9" style="2"/>
  </cols>
  <sheetData>
    <row r="1" spans="1:8">
      <c r="A1" s="1" t="str">
        <f>+'[5]xxxRate-Rev Comp'!A1</f>
        <v>WATER SERVICE CORPORATION OF KENTUCKY</v>
      </c>
    </row>
    <row r="2" spans="1:8">
      <c r="A2" s="2" t="s">
        <v>126</v>
      </c>
    </row>
    <row r="3" spans="1:8">
      <c r="A3" s="3"/>
      <c r="B3" s="3"/>
      <c r="C3" s="3"/>
      <c r="D3" s="3"/>
      <c r="E3" s="3"/>
      <c r="F3" s="3"/>
      <c r="G3" s="3"/>
      <c r="H3" s="3"/>
    </row>
    <row r="4" spans="1:8" s="189" customFormat="1" ht="16.5">
      <c r="A4" s="188" t="s">
        <v>139</v>
      </c>
      <c r="B4" s="188" t="s">
        <v>140</v>
      </c>
      <c r="C4" s="188" t="s">
        <v>141</v>
      </c>
      <c r="D4" s="188" t="s">
        <v>142</v>
      </c>
      <c r="E4" s="188" t="s">
        <v>143</v>
      </c>
      <c r="F4" s="188" t="s">
        <v>144</v>
      </c>
      <c r="G4" s="188"/>
      <c r="H4" s="188"/>
    </row>
    <row r="5" spans="1:8">
      <c r="A5" s="3"/>
      <c r="B5" s="3"/>
      <c r="C5" s="3"/>
      <c r="D5" s="3"/>
      <c r="E5" s="3"/>
      <c r="F5" s="3"/>
      <c r="G5" s="3"/>
      <c r="H5" s="3"/>
    </row>
    <row r="6" spans="1:8">
      <c r="A6" s="3"/>
      <c r="B6" s="4" t="s">
        <v>0</v>
      </c>
      <c r="C6" s="3"/>
      <c r="D6" s="3"/>
      <c r="E6" s="3"/>
      <c r="F6" s="3"/>
      <c r="G6" s="3"/>
    </row>
    <row r="7" spans="1:8">
      <c r="A7" s="3"/>
      <c r="B7" s="4" t="s">
        <v>1</v>
      </c>
      <c r="C7" s="3"/>
      <c r="D7" s="4" t="s">
        <v>2</v>
      </c>
      <c r="E7" s="3"/>
      <c r="F7" s="4" t="s">
        <v>3</v>
      </c>
      <c r="G7" s="3"/>
    </row>
    <row r="8" spans="1:8">
      <c r="A8" s="5" t="s">
        <v>4</v>
      </c>
      <c r="B8" s="4" t="s">
        <v>5</v>
      </c>
      <c r="C8" s="3"/>
      <c r="D8" s="4" t="s">
        <v>6</v>
      </c>
      <c r="E8" s="3"/>
      <c r="F8" s="4" t="s">
        <v>7</v>
      </c>
      <c r="G8" s="3"/>
    </row>
    <row r="9" spans="1:8">
      <c r="A9" s="3"/>
      <c r="B9" s="6"/>
      <c r="C9" s="3"/>
      <c r="D9" s="6"/>
      <c r="E9" s="3"/>
      <c r="F9" s="6"/>
      <c r="G9" s="3"/>
    </row>
    <row r="10" spans="1:8">
      <c r="A10" s="3" t="s">
        <v>9</v>
      </c>
      <c r="B10" s="3"/>
      <c r="C10" s="3"/>
      <c r="D10" s="3"/>
      <c r="E10" s="3"/>
      <c r="F10" s="3"/>
      <c r="G10" s="3"/>
    </row>
    <row r="11" spans="1:8">
      <c r="A11" s="7" t="s">
        <v>10</v>
      </c>
      <c r="B11" s="8">
        <v>0</v>
      </c>
      <c r="C11" s="3"/>
      <c r="D11" s="3"/>
      <c r="E11" s="3"/>
      <c r="F11" s="3"/>
      <c r="G11" s="3"/>
    </row>
    <row r="12" spans="1:8">
      <c r="A12" s="7" t="s">
        <v>11</v>
      </c>
      <c r="B12" s="9">
        <v>0</v>
      </c>
      <c r="C12" s="3"/>
      <c r="D12" s="3"/>
      <c r="E12" s="3"/>
      <c r="F12" s="3"/>
      <c r="G12" s="3"/>
    </row>
    <row r="13" spans="1:8">
      <c r="A13" s="3" t="s">
        <v>12</v>
      </c>
      <c r="B13" s="1">
        <f>'wp-p4-alloc of WSC computers'!H76</f>
        <v>76684.770783805361</v>
      </c>
      <c r="C13" s="3" t="s">
        <v>35</v>
      </c>
      <c r="D13" s="3"/>
      <c r="E13" s="3"/>
      <c r="F13" s="3"/>
      <c r="G13" s="3"/>
    </row>
    <row r="14" spans="1:8">
      <c r="A14" s="7" t="s">
        <v>13</v>
      </c>
      <c r="B14" s="1">
        <v>0</v>
      </c>
      <c r="C14" s="3"/>
      <c r="D14" s="3"/>
      <c r="E14" s="3"/>
      <c r="F14" s="3"/>
      <c r="G14" s="3"/>
    </row>
    <row r="15" spans="1:8">
      <c r="A15" s="3" t="s">
        <v>14</v>
      </c>
      <c r="B15" s="1">
        <v>0</v>
      </c>
      <c r="C15" s="3"/>
      <c r="D15" s="3"/>
      <c r="E15" s="3"/>
      <c r="F15" s="3"/>
      <c r="G15" s="3"/>
    </row>
    <row r="16" spans="1:8">
      <c r="A16" s="3" t="s">
        <v>15</v>
      </c>
      <c r="B16" s="1">
        <v>0</v>
      </c>
      <c r="C16" s="9"/>
      <c r="D16" s="3"/>
      <c r="E16" s="3"/>
      <c r="F16" s="3"/>
      <c r="G16" s="3"/>
    </row>
    <row r="17" spans="1:9">
      <c r="A17" s="3" t="s">
        <v>16</v>
      </c>
      <c r="B17" s="1">
        <v>0</v>
      </c>
      <c r="C17" s="3"/>
      <c r="D17" s="3"/>
      <c r="E17" s="3"/>
      <c r="F17" s="3"/>
      <c r="G17" s="3"/>
    </row>
    <row r="18" spans="1:9">
      <c r="A18" s="3"/>
      <c r="B18" s="10"/>
      <c r="C18" s="3"/>
      <c r="D18" s="3"/>
      <c r="E18" s="3"/>
      <c r="F18" s="3"/>
      <c r="G18" s="3"/>
    </row>
    <row r="19" spans="1:9">
      <c r="A19" s="3" t="s">
        <v>17</v>
      </c>
      <c r="B19" s="1">
        <f>SUM(B11:B18)</f>
        <v>76684.770783805361</v>
      </c>
      <c r="C19" s="3"/>
      <c r="D19" s="11">
        <f>1-0.001583</f>
        <v>0.998417</v>
      </c>
      <c r="E19" s="3"/>
      <c r="F19" s="8">
        <f>ROUND(+B19/D19,0)</f>
        <v>76806</v>
      </c>
      <c r="G19" s="12"/>
    </row>
    <row r="20" spans="1:9">
      <c r="A20" s="3"/>
      <c r="B20" s="9"/>
      <c r="C20" s="3"/>
      <c r="D20" s="3"/>
      <c r="E20" s="3"/>
      <c r="F20" s="3"/>
      <c r="G20" s="3"/>
    </row>
    <row r="21" spans="1:9">
      <c r="A21" s="3"/>
      <c r="B21" s="9"/>
      <c r="C21" s="3"/>
      <c r="D21" s="3"/>
      <c r="E21" s="3"/>
      <c r="F21" s="3"/>
      <c r="G21" s="3"/>
    </row>
    <row r="22" spans="1:9">
      <c r="A22" s="3" t="s">
        <v>18</v>
      </c>
      <c r="B22" s="9"/>
      <c r="C22" s="3"/>
      <c r="D22" s="3"/>
      <c r="E22" s="3"/>
      <c r="F22" s="3"/>
      <c r="G22" s="3"/>
    </row>
    <row r="23" spans="1:9">
      <c r="A23" s="3" t="s">
        <v>19</v>
      </c>
      <c r="B23" s="1">
        <f>'PP wp.h-cap.struc'!E52</f>
        <v>8153.8030749479649</v>
      </c>
      <c r="C23" s="3" t="s">
        <v>36</v>
      </c>
      <c r="D23" s="11">
        <f>+D19</f>
        <v>0.998417</v>
      </c>
      <c r="E23" s="3"/>
      <c r="F23" s="1">
        <f>ROUND(+B23/D23,0)</f>
        <v>8167</v>
      </c>
      <c r="G23" s="9"/>
    </row>
    <row r="24" spans="1:9">
      <c r="A24" s="3" t="s">
        <v>20</v>
      </c>
      <c r="B24" s="9"/>
      <c r="C24" s="3"/>
      <c r="D24" s="3"/>
      <c r="E24" s="3"/>
      <c r="F24" s="3"/>
      <c r="G24" s="3"/>
    </row>
    <row r="25" spans="1:9">
      <c r="A25" s="3" t="s">
        <v>21</v>
      </c>
      <c r="B25" s="9">
        <f>B30</f>
        <v>10457.014197791636</v>
      </c>
      <c r="C25" s="3"/>
      <c r="D25" s="11">
        <f>D23*(1-0.06)*(1-0.34)</f>
        <v>0.61941790679999986</v>
      </c>
      <c r="E25" s="3"/>
      <c r="F25" s="1">
        <f>ROUND(B25/D25,0)</f>
        <v>16882</v>
      </c>
      <c r="G25" s="3"/>
    </row>
    <row r="26" spans="1:9">
      <c r="A26" s="3"/>
      <c r="B26" s="3"/>
      <c r="C26" s="3"/>
      <c r="D26" s="3"/>
      <c r="E26" s="3"/>
      <c r="F26" s="10"/>
      <c r="G26" s="3"/>
    </row>
    <row r="27" spans="1:9" ht="16.5" thickBot="1">
      <c r="A27" s="3" t="s">
        <v>22</v>
      </c>
      <c r="B27" s="3"/>
      <c r="C27" s="3"/>
      <c r="D27" s="3"/>
      <c r="E27" s="3"/>
      <c r="F27" s="13">
        <f>SUM(F19:F26)</f>
        <v>101855</v>
      </c>
      <c r="G27" s="3"/>
      <c r="I27" s="14"/>
    </row>
    <row r="28" spans="1:9" ht="16.5" thickTop="1">
      <c r="A28" s="3"/>
      <c r="B28" s="3"/>
      <c r="C28" s="3"/>
      <c r="D28" s="3"/>
      <c r="E28" s="3"/>
      <c r="F28" s="15"/>
      <c r="G28" s="3"/>
    </row>
    <row r="29" spans="1:9">
      <c r="A29" s="3"/>
      <c r="B29" s="3"/>
      <c r="C29" s="3"/>
      <c r="D29" s="3"/>
      <c r="E29" s="3"/>
      <c r="F29" s="3"/>
      <c r="G29" s="13"/>
      <c r="H29" s="3"/>
    </row>
    <row r="30" spans="1:9">
      <c r="A30" s="3" t="s">
        <v>23</v>
      </c>
      <c r="B30" s="18">
        <f>B34/B36-B34</f>
        <v>10457.014197791636</v>
      </c>
      <c r="C30" s="16"/>
      <c r="D30" s="17"/>
      <c r="E30" s="17"/>
      <c r="F30" s="17"/>
      <c r="G30" s="17"/>
    </row>
    <row r="32" spans="1:9">
      <c r="A32" s="16"/>
      <c r="B32" s="16"/>
      <c r="C32" s="16"/>
      <c r="D32" s="17"/>
      <c r="E32" s="17"/>
      <c r="F32" s="17"/>
      <c r="G32" s="17"/>
    </row>
    <row r="33" spans="1:7">
      <c r="A33" s="3" t="s">
        <v>24</v>
      </c>
      <c r="B33" s="16"/>
      <c r="C33" s="16"/>
      <c r="D33" s="17"/>
      <c r="E33" s="17"/>
      <c r="F33" s="17"/>
      <c r="G33" s="17"/>
    </row>
    <row r="34" spans="1:7">
      <c r="A34" s="3" t="s">
        <v>25</v>
      </c>
      <c r="B34" s="9">
        <f>B19</f>
        <v>76684.770783805361</v>
      </c>
      <c r="C34" s="16"/>
      <c r="D34" s="17"/>
      <c r="E34" s="17"/>
      <c r="F34" s="17"/>
      <c r="G34" s="17"/>
    </row>
    <row r="35" spans="1:7">
      <c r="A35" s="16"/>
      <c r="B35" s="19"/>
      <c r="C35" s="20"/>
      <c r="D35" s="17"/>
      <c r="E35" s="17"/>
      <c r="F35" s="17"/>
      <c r="G35" s="17"/>
    </row>
    <row r="36" spans="1:7" ht="16.5" thickBot="1">
      <c r="A36" s="3" t="s">
        <v>26</v>
      </c>
      <c r="B36" s="21">
        <v>0.88</v>
      </c>
      <c r="C36" s="20"/>
      <c r="D36" s="17"/>
      <c r="E36" s="17"/>
      <c r="F36" s="17"/>
      <c r="G36" s="17"/>
    </row>
    <row r="37" spans="1:7" ht="16.5" thickTop="1">
      <c r="A37" s="16"/>
      <c r="B37" s="22"/>
      <c r="C37" s="23"/>
      <c r="D37" s="24"/>
      <c r="E37" s="25"/>
      <c r="F37" s="24"/>
      <c r="G37" s="26"/>
    </row>
    <row r="38" spans="1:7">
      <c r="C38" s="27" t="s">
        <v>27</v>
      </c>
      <c r="G38" s="16"/>
    </row>
    <row r="39" spans="1:7">
      <c r="C39" s="28"/>
      <c r="G39" s="16"/>
    </row>
    <row r="40" spans="1:7">
      <c r="A40" s="2" t="s">
        <v>28</v>
      </c>
      <c r="C40" s="29">
        <f>'wp.a-uncoll'!D17</f>
        <v>1.8075977978480404E-2</v>
      </c>
      <c r="D40" s="2" t="s">
        <v>37</v>
      </c>
      <c r="G40" s="16"/>
    </row>
    <row r="41" spans="1:7">
      <c r="C41" s="28"/>
      <c r="G41" s="16"/>
    </row>
    <row r="42" spans="1:7">
      <c r="A42" s="2" t="s">
        <v>29</v>
      </c>
      <c r="C42" s="29">
        <v>1</v>
      </c>
    </row>
    <row r="43" spans="1:7">
      <c r="A43" s="2" t="s">
        <v>30</v>
      </c>
      <c r="C43" s="29">
        <f>C42*C40</f>
        <v>1.8075977978480404E-2</v>
      </c>
    </row>
    <row r="44" spans="1:7" ht="16.5" thickBot="1">
      <c r="A44" s="2" t="s">
        <v>31</v>
      </c>
      <c r="C44" s="30">
        <f>+C42-C43</f>
        <v>0.98192402202151963</v>
      </c>
    </row>
    <row r="45" spans="1:7" ht="16.5" thickTop="1">
      <c r="C45" s="28"/>
    </row>
    <row r="46" spans="1:7">
      <c r="A46" s="2" t="s">
        <v>32</v>
      </c>
      <c r="C46" s="28">
        <f>F27</f>
        <v>101855</v>
      </c>
    </row>
    <row r="47" spans="1:7">
      <c r="A47" s="2" t="s">
        <v>33</v>
      </c>
      <c r="C47" s="28">
        <v>0</v>
      </c>
    </row>
    <row r="48" spans="1:7">
      <c r="A48" s="2" t="s">
        <v>34</v>
      </c>
      <c r="C48" s="31">
        <f>+C46-C47</f>
        <v>101855</v>
      </c>
    </row>
    <row r="49" spans="1:3">
      <c r="A49" s="2" t="s">
        <v>6</v>
      </c>
      <c r="C49" s="29">
        <f>+C44</f>
        <v>0.98192402202151963</v>
      </c>
    </row>
    <row r="50" spans="1:3" ht="16.5" thickBot="1">
      <c r="A50" s="2" t="s">
        <v>31</v>
      </c>
      <c r="C50" s="32">
        <f>ROUND(C48/C49,0)</f>
        <v>103730</v>
      </c>
    </row>
    <row r="51" spans="1:3" ht="16.5" thickTop="1"/>
    <row r="52" spans="1:3">
      <c r="A52" s="2" t="s">
        <v>76</v>
      </c>
    </row>
    <row r="53" spans="1:3">
      <c r="A53" s="2" t="s">
        <v>127</v>
      </c>
    </row>
    <row r="54" spans="1:3">
      <c r="A54" s="2" t="s">
        <v>128</v>
      </c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68"/>
  <sheetViews>
    <sheetView view="pageBreakPreview" topLeftCell="A4" zoomScale="75" zoomScaleNormal="100" zoomScaleSheetLayoutView="75" workbookViewId="0">
      <selection activeCell="E47" sqref="E47"/>
    </sheetView>
  </sheetViews>
  <sheetFormatPr defaultColWidth="10.875" defaultRowHeight="15"/>
  <cols>
    <col min="1" max="1" width="2.5" style="43" customWidth="1"/>
    <col min="2" max="2" width="2.625" style="43" customWidth="1"/>
    <col min="3" max="3" width="42.375" style="43" customWidth="1"/>
    <col min="4" max="4" width="3.5" style="43" customWidth="1"/>
    <col min="5" max="5" width="13" style="43" customWidth="1"/>
    <col min="6" max="6" width="3.5" style="43" customWidth="1"/>
    <col min="7" max="7" width="10.75" style="42" bestFit="1" customWidth="1"/>
    <col min="8" max="8" width="1.625" style="43" customWidth="1"/>
    <col min="9" max="9" width="8.125" style="44" bestFit="1" customWidth="1"/>
    <col min="10" max="10" width="3.125" style="44" customWidth="1"/>
    <col min="11" max="11" width="12.5" style="45" customWidth="1"/>
    <col min="12" max="12" width="1.625" style="38" customWidth="1"/>
    <col min="13" max="13" width="8.125" style="38" bestFit="1" customWidth="1"/>
    <col min="14" max="14" width="26.625" style="38" customWidth="1"/>
    <col min="15" max="15" width="9.25" style="38" bestFit="1" customWidth="1"/>
    <col min="16" max="16" width="1.875" style="38" customWidth="1"/>
    <col min="17" max="20" width="12.125" style="38" hidden="1" customWidth="1"/>
    <col min="21" max="21" width="0" style="38" hidden="1" customWidth="1"/>
    <col min="22" max="16384" width="10.875" style="38"/>
  </cols>
  <sheetData>
    <row r="1" spans="1:11">
      <c r="A1" s="33" t="s">
        <v>39</v>
      </c>
      <c r="B1" s="33"/>
      <c r="C1" s="33"/>
      <c r="D1" s="33"/>
      <c r="E1" s="33"/>
      <c r="F1" s="33"/>
      <c r="G1" s="34"/>
      <c r="H1" s="35"/>
      <c r="I1" s="36"/>
      <c r="J1" s="36"/>
      <c r="K1" s="37"/>
    </row>
    <row r="2" spans="1:11">
      <c r="A2" s="33" t="s">
        <v>40</v>
      </c>
      <c r="B2" s="33"/>
      <c r="C2" s="33"/>
      <c r="D2" s="33"/>
      <c r="E2" s="33"/>
      <c r="F2" s="33"/>
      <c r="G2" s="34"/>
      <c r="H2" s="35"/>
      <c r="I2" s="39" t="s">
        <v>41</v>
      </c>
      <c r="J2" s="36"/>
      <c r="K2" s="37"/>
    </row>
    <row r="3" spans="1:11">
      <c r="A3" s="40"/>
      <c r="B3" s="40"/>
      <c r="C3" s="40"/>
      <c r="D3" s="40"/>
      <c r="E3" s="40"/>
      <c r="F3" s="40"/>
      <c r="G3" s="34"/>
      <c r="H3" s="35"/>
      <c r="I3" s="36"/>
      <c r="J3" s="36"/>
      <c r="K3" s="37"/>
    </row>
    <row r="4" spans="1:11">
      <c r="A4" s="41"/>
      <c r="B4" s="41"/>
      <c r="C4" s="41"/>
      <c r="D4" s="41"/>
      <c r="E4" s="41"/>
      <c r="F4" s="41"/>
    </row>
    <row r="5" spans="1:11">
      <c r="E5" s="46"/>
      <c r="G5" s="47" t="s">
        <v>42</v>
      </c>
    </row>
    <row r="6" spans="1:11">
      <c r="E6" s="46" t="s">
        <v>43</v>
      </c>
      <c r="G6" s="47" t="s">
        <v>44</v>
      </c>
      <c r="H6" s="46"/>
      <c r="I6" s="48" t="s">
        <v>45</v>
      </c>
      <c r="J6" s="49"/>
    </row>
    <row r="7" spans="1:11">
      <c r="E7" s="50">
        <v>2012</v>
      </c>
      <c r="G7" s="51" t="s">
        <v>46</v>
      </c>
      <c r="H7" s="52"/>
      <c r="I7" s="53" t="s">
        <v>47</v>
      </c>
      <c r="J7" s="54"/>
    </row>
    <row r="8" spans="1:11">
      <c r="A8" s="55" t="s">
        <v>48</v>
      </c>
      <c r="B8" s="56"/>
      <c r="C8" s="56"/>
      <c r="D8" s="57"/>
      <c r="E8" s="57"/>
      <c r="F8" s="57"/>
    </row>
    <row r="9" spans="1:11">
      <c r="A9" s="57"/>
      <c r="B9" s="57" t="s">
        <v>49</v>
      </c>
      <c r="C9" s="57"/>
      <c r="D9" s="57"/>
      <c r="E9" s="57"/>
      <c r="F9" s="57"/>
    </row>
    <row r="10" spans="1:11">
      <c r="A10" s="57"/>
      <c r="B10" s="57"/>
      <c r="C10" s="57" t="s">
        <v>50</v>
      </c>
      <c r="D10" s="58" t="s">
        <v>51</v>
      </c>
      <c r="E10" s="59">
        <f>[15]Cap.!$C$14</f>
        <v>100</v>
      </c>
      <c r="F10" s="60"/>
      <c r="G10" s="61"/>
      <c r="H10" s="44"/>
    </row>
    <row r="11" spans="1:11" ht="15" hidden="1" customHeight="1">
      <c r="A11" s="57"/>
      <c r="B11" s="57" t="s">
        <v>52</v>
      </c>
      <c r="C11" s="57"/>
      <c r="D11" s="57"/>
      <c r="E11" s="62">
        <v>0</v>
      </c>
      <c r="F11" s="63"/>
      <c r="G11" s="61"/>
      <c r="H11" s="44"/>
    </row>
    <row r="12" spans="1:11" hidden="1">
      <c r="A12" s="57"/>
      <c r="B12" s="57"/>
      <c r="C12" s="57" t="s">
        <v>53</v>
      </c>
      <c r="D12" s="57"/>
      <c r="E12" s="62">
        <v>0</v>
      </c>
      <c r="F12" s="63"/>
      <c r="G12" s="61"/>
      <c r="H12" s="44"/>
    </row>
    <row r="13" spans="1:11">
      <c r="A13" s="57"/>
      <c r="B13" s="57" t="s">
        <v>54</v>
      </c>
      <c r="C13" s="57"/>
      <c r="D13" s="57"/>
      <c r="E13" s="59">
        <f>[15]Cap.!$C$15</f>
        <v>106622615.90000001</v>
      </c>
      <c r="F13" s="63"/>
      <c r="G13" s="61"/>
      <c r="H13" s="44"/>
    </row>
    <row r="14" spans="1:11">
      <c r="A14" s="57"/>
      <c r="B14" s="57" t="s">
        <v>55</v>
      </c>
      <c r="C14" s="57"/>
      <c r="D14" s="57"/>
      <c r="E14" s="59">
        <f>[15]Cap.!$C$16</f>
        <v>56633254.109999992</v>
      </c>
      <c r="F14" s="63"/>
      <c r="G14" s="61"/>
      <c r="H14" s="44"/>
    </row>
    <row r="15" spans="1:11">
      <c r="B15" s="57"/>
      <c r="C15" s="57"/>
      <c r="D15" s="57"/>
      <c r="E15" s="63"/>
      <c r="F15" s="63"/>
      <c r="G15" s="64"/>
      <c r="H15" s="49"/>
      <c r="I15" s="65"/>
      <c r="J15" s="65"/>
      <c r="K15" s="66"/>
    </row>
    <row r="16" spans="1:11" ht="15.75" thickBot="1">
      <c r="A16" s="57" t="s">
        <v>56</v>
      </c>
      <c r="B16" s="63"/>
      <c r="C16" s="63"/>
      <c r="D16" s="60" t="s">
        <v>51</v>
      </c>
      <c r="E16" s="67">
        <f>SUM(E9:E14)</f>
        <v>163255970.00999999</v>
      </c>
      <c r="F16" s="60"/>
      <c r="G16" s="61"/>
      <c r="H16" s="68"/>
      <c r="I16" s="69">
        <f>E16/E29</f>
        <v>0.47560999450422931</v>
      </c>
      <c r="J16" s="70"/>
    </row>
    <row r="17" spans="1:17" ht="15.75" thickTop="1">
      <c r="A17" s="71"/>
      <c r="B17" s="72"/>
      <c r="C17" s="72"/>
      <c r="D17" s="44"/>
      <c r="E17" s="44"/>
      <c r="F17" s="44"/>
      <c r="G17" s="64"/>
      <c r="H17" s="49"/>
      <c r="J17" s="65"/>
      <c r="K17" s="65"/>
    </row>
    <row r="18" spans="1:17">
      <c r="A18" s="55" t="s">
        <v>57</v>
      </c>
      <c r="B18" s="56"/>
      <c r="C18" s="56"/>
      <c r="D18" s="63"/>
      <c r="E18" s="63"/>
      <c r="F18" s="63"/>
      <c r="G18" s="61"/>
      <c r="H18" s="44"/>
      <c r="J18" s="72"/>
      <c r="K18" s="72"/>
    </row>
    <row r="19" spans="1:17">
      <c r="A19" s="57"/>
      <c r="B19" s="57" t="s">
        <v>58</v>
      </c>
      <c r="C19" s="57"/>
      <c r="D19" s="57"/>
      <c r="E19" s="63"/>
      <c r="F19" s="63"/>
      <c r="G19" s="61"/>
      <c r="H19" s="44"/>
      <c r="K19" s="72"/>
    </row>
    <row r="20" spans="1:17">
      <c r="A20" s="57"/>
      <c r="B20" s="57"/>
      <c r="C20" s="57" t="s">
        <v>59</v>
      </c>
      <c r="D20" s="58" t="s">
        <v>51</v>
      </c>
      <c r="E20" s="60">
        <f>[15]Cap.!$C$24</f>
        <v>180000000</v>
      </c>
      <c r="F20" s="60"/>
      <c r="G20" s="61">
        <f>(E20*0.0658)+42434</f>
        <v>11886434</v>
      </c>
      <c r="H20" s="44"/>
      <c r="K20" s="72"/>
    </row>
    <row r="21" spans="1:17">
      <c r="A21" s="57"/>
      <c r="B21" s="57"/>
      <c r="C21" s="57" t="s">
        <v>60</v>
      </c>
      <c r="D21" s="57"/>
      <c r="E21" s="63"/>
      <c r="F21" s="63"/>
      <c r="G21" s="61"/>
      <c r="H21" s="44"/>
      <c r="K21" s="72"/>
    </row>
    <row r="22" spans="1:17" ht="15.75" thickBot="1">
      <c r="B22" s="43" t="s">
        <v>61</v>
      </c>
      <c r="D22" s="58" t="s">
        <v>51</v>
      </c>
      <c r="E22" s="67">
        <f>SUM(E20:E21)</f>
        <v>180000000</v>
      </c>
      <c r="F22" s="60"/>
      <c r="G22" s="73">
        <f>SUM(G20:G21)</f>
        <v>11886434</v>
      </c>
      <c r="H22" s="74"/>
      <c r="I22" s="69">
        <f>E22/E29</f>
        <v>0.52439000549577075</v>
      </c>
      <c r="J22" s="74"/>
      <c r="K22" s="75"/>
    </row>
    <row r="23" spans="1:17" ht="15.75" thickTop="1">
      <c r="D23" s="58"/>
      <c r="E23" s="60"/>
      <c r="F23" s="60"/>
      <c r="G23" s="76"/>
      <c r="H23" s="74"/>
      <c r="I23" s="45"/>
      <c r="J23" s="74"/>
      <c r="K23" s="75"/>
    </row>
    <row r="24" spans="1:17" hidden="1">
      <c r="D24" s="58"/>
      <c r="E24" s="60"/>
      <c r="F24" s="60"/>
      <c r="G24" s="76"/>
      <c r="H24" s="74"/>
      <c r="I24" s="45"/>
      <c r="J24" s="74"/>
      <c r="K24" s="75"/>
    </row>
    <row r="25" spans="1:17" hidden="1">
      <c r="D25" s="58"/>
      <c r="E25" s="60"/>
      <c r="F25" s="60"/>
      <c r="G25" s="76"/>
      <c r="H25" s="74"/>
      <c r="I25" s="45"/>
      <c r="J25" s="74"/>
      <c r="K25" s="75"/>
    </row>
    <row r="26" spans="1:17" hidden="1">
      <c r="D26" s="58"/>
      <c r="E26" s="60"/>
      <c r="F26" s="60"/>
      <c r="G26" s="76"/>
      <c r="H26" s="74"/>
      <c r="I26" s="45"/>
      <c r="J26" s="74"/>
      <c r="K26" s="75"/>
    </row>
    <row r="27" spans="1:17" hidden="1">
      <c r="D27" s="58"/>
      <c r="E27" s="60"/>
      <c r="F27" s="60"/>
      <c r="G27" s="76"/>
      <c r="H27" s="77"/>
      <c r="I27" s="77"/>
      <c r="J27" s="77"/>
    </row>
    <row r="28" spans="1:17">
      <c r="C28" s="44"/>
      <c r="D28" s="58"/>
      <c r="E28" s="60"/>
      <c r="F28" s="60"/>
      <c r="G28" s="76"/>
      <c r="H28" s="77"/>
      <c r="I28" s="77"/>
      <c r="J28" s="77"/>
      <c r="K28" s="38"/>
      <c r="M28" s="78" t="s">
        <v>1</v>
      </c>
      <c r="N28" s="78"/>
      <c r="O28" s="78" t="s">
        <v>62</v>
      </c>
      <c r="P28" s="78"/>
      <c r="Q28" s="79" t="s">
        <v>63</v>
      </c>
    </row>
    <row r="29" spans="1:17" ht="15.75" thickBot="1">
      <c r="A29" s="57" t="s">
        <v>64</v>
      </c>
      <c r="B29" s="57"/>
      <c r="C29" s="57"/>
      <c r="D29" s="58" t="s">
        <v>51</v>
      </c>
      <c r="E29" s="80">
        <f>E16+E22</f>
        <v>343255970.00999999</v>
      </c>
      <c r="F29" s="60"/>
      <c r="G29" s="61"/>
      <c r="H29" s="77"/>
      <c r="I29" s="81">
        <f>SUM(I15:I27)</f>
        <v>1</v>
      </c>
      <c r="J29" s="77"/>
      <c r="K29" s="38" t="s">
        <v>65</v>
      </c>
      <c r="M29" s="82">
        <f>I22</f>
        <v>0.52439000549577075</v>
      </c>
      <c r="O29" s="82">
        <f>E31</f>
        <v>6.6035744444444447E-2</v>
      </c>
      <c r="Q29" s="82">
        <f>M29*O29</f>
        <v>3.4628484392139537E-2</v>
      </c>
    </row>
    <row r="30" spans="1:17">
      <c r="A30" s="41"/>
      <c r="E30" s="44"/>
      <c r="F30" s="44"/>
      <c r="G30" s="61"/>
      <c r="H30" s="44"/>
      <c r="K30" s="38" t="s">
        <v>66</v>
      </c>
      <c r="M30" s="83">
        <f>I16</f>
        <v>0.47560999450422931</v>
      </c>
      <c r="O30" s="83">
        <f>'[5]Sch.C-R.B'!N55</f>
        <v>0.10466779974961361</v>
      </c>
      <c r="Q30" s="83">
        <f>M30*O30</f>
        <v>4.9781051663683504E-2</v>
      </c>
    </row>
    <row r="31" spans="1:17" ht="15.75" thickBot="1">
      <c r="A31" s="41" t="s">
        <v>67</v>
      </c>
      <c r="B31" s="41"/>
      <c r="C31" s="41"/>
      <c r="D31" s="41"/>
      <c r="E31" s="84">
        <f>G22/E22</f>
        <v>6.6035744444444447E-2</v>
      </c>
      <c r="F31" s="85"/>
      <c r="G31" s="86"/>
      <c r="H31" s="44"/>
      <c r="K31" s="38"/>
      <c r="M31" s="82">
        <f>SUM(M29:M30)</f>
        <v>1</v>
      </c>
      <c r="O31" s="82"/>
      <c r="Q31" s="82">
        <f>SUM(Q29:Q30)</f>
        <v>8.4409536055823048E-2</v>
      </c>
    </row>
    <row r="32" spans="1:17" ht="15.75" thickTop="1">
      <c r="A32" s="41"/>
      <c r="B32" s="41"/>
      <c r="C32" s="41"/>
      <c r="D32" s="41"/>
      <c r="E32" s="41"/>
      <c r="F32" s="41"/>
    </row>
    <row r="33" spans="1:11">
      <c r="A33" s="87" t="str">
        <f>'[5]Input Schedule'!G6</f>
        <v>WATER SERVICE CORPORATION OF KENTUCKY</v>
      </c>
      <c r="B33" s="41"/>
      <c r="C33" s="41"/>
      <c r="D33" s="41"/>
      <c r="E33" s="41"/>
      <c r="F33" s="41"/>
      <c r="I33" s="88" t="s">
        <v>68</v>
      </c>
    </row>
    <row r="34" spans="1:11">
      <c r="A34" s="89" t="s">
        <v>69</v>
      </c>
      <c r="B34" s="41"/>
      <c r="C34" s="41"/>
      <c r="D34" s="41"/>
      <c r="E34" s="41"/>
      <c r="F34" s="41"/>
    </row>
    <row r="35" spans="1:11">
      <c r="A35" s="87" t="s">
        <v>70</v>
      </c>
      <c r="B35" s="41"/>
      <c r="C35" s="41"/>
      <c r="D35" s="41"/>
      <c r="E35" s="41"/>
      <c r="F35" s="41"/>
    </row>
    <row r="36" spans="1:11">
      <c r="A36" s="87" t="str">
        <f>'[5]Sch.B-I.S'!A4</f>
        <v>Test Year 12/31/2012</v>
      </c>
      <c r="B36" s="41"/>
      <c r="C36" s="41"/>
      <c r="D36" s="41"/>
      <c r="E36" s="41"/>
      <c r="F36" s="41"/>
    </row>
    <row r="37" spans="1:11" ht="12" customHeight="1">
      <c r="A37" s="41"/>
      <c r="B37" s="41"/>
      <c r="C37" s="41"/>
      <c r="D37" s="41"/>
      <c r="E37" s="41"/>
      <c r="F37" s="41"/>
    </row>
    <row r="38" spans="1:11" ht="12" customHeight="1">
      <c r="A38" s="89"/>
      <c r="B38" s="41"/>
      <c r="C38" s="41"/>
      <c r="D38" s="41"/>
      <c r="E38" s="41"/>
      <c r="F38" s="41"/>
      <c r="I38" s="38"/>
    </row>
    <row r="39" spans="1:11">
      <c r="A39" s="41"/>
      <c r="B39" s="41"/>
      <c r="C39" s="41"/>
      <c r="D39" s="41"/>
      <c r="E39" s="41"/>
      <c r="F39" s="41"/>
    </row>
    <row r="40" spans="1:11">
      <c r="A40" s="38"/>
      <c r="B40" s="41"/>
      <c r="C40" s="41"/>
      <c r="D40" s="41"/>
      <c r="E40" s="41"/>
      <c r="F40" s="41"/>
    </row>
    <row r="41" spans="1:11">
      <c r="A41" s="41"/>
      <c r="B41" s="41"/>
      <c r="C41" s="41"/>
      <c r="D41" s="41"/>
      <c r="E41" s="41"/>
      <c r="F41" s="41"/>
    </row>
    <row r="42" spans="1:11">
      <c r="A42" s="41"/>
      <c r="B42" s="41"/>
      <c r="C42" s="41"/>
      <c r="D42" s="41"/>
      <c r="E42" s="41"/>
      <c r="F42" s="41"/>
    </row>
    <row r="43" spans="1:11">
      <c r="A43" s="41"/>
      <c r="B43" s="41"/>
      <c r="C43" s="41"/>
      <c r="D43" s="41"/>
      <c r="E43" s="90" t="s">
        <v>71</v>
      </c>
      <c r="F43" s="41"/>
      <c r="G43" s="91"/>
      <c r="H43" s="92"/>
      <c r="I43" s="65"/>
    </row>
    <row r="44" spans="1:11">
      <c r="A44" s="41"/>
      <c r="B44" s="41"/>
      <c r="C44" s="41"/>
      <c r="D44" s="41"/>
      <c r="E44" s="93"/>
      <c r="F44" s="41"/>
      <c r="G44" s="94"/>
      <c r="H44" s="71"/>
      <c r="I44" s="72"/>
    </row>
    <row r="45" spans="1:11">
      <c r="A45" s="41" t="s">
        <v>72</v>
      </c>
      <c r="B45" s="41"/>
      <c r="C45" s="41"/>
      <c r="D45" s="41"/>
      <c r="E45" s="61">
        <f>'wp-p4-alloc of WSC computers'!C74+'wp-p4-alloc of WSC computers'!J74</f>
        <v>235465.2020750533</v>
      </c>
      <c r="F45" s="41"/>
      <c r="G45" s="94" t="s">
        <v>75</v>
      </c>
      <c r="H45" s="94"/>
      <c r="I45" s="94"/>
    </row>
    <row r="46" spans="1:11">
      <c r="A46" s="41"/>
      <c r="B46" s="41"/>
      <c r="C46" s="41"/>
      <c r="D46" s="41"/>
      <c r="E46" s="61"/>
      <c r="F46" s="41"/>
      <c r="G46" s="94"/>
      <c r="H46" s="94"/>
      <c r="I46" s="94"/>
      <c r="K46" s="38"/>
    </row>
    <row r="47" spans="1:11">
      <c r="A47" s="41"/>
      <c r="B47" s="41"/>
      <c r="C47" s="41" t="s">
        <v>73</v>
      </c>
      <c r="D47" s="41"/>
      <c r="E47" s="86">
        <f>I22</f>
        <v>0.52439000549577075</v>
      </c>
      <c r="F47" s="41"/>
      <c r="G47" s="95"/>
      <c r="H47" s="95"/>
      <c r="I47" s="95"/>
      <c r="K47" s="38"/>
    </row>
    <row r="48" spans="1:11">
      <c r="A48" s="41"/>
      <c r="B48" s="41"/>
      <c r="C48" s="41"/>
      <c r="D48" s="41"/>
      <c r="E48" s="86"/>
      <c r="F48" s="41"/>
      <c r="G48" s="95"/>
      <c r="H48" s="95"/>
      <c r="I48" s="95"/>
      <c r="K48" s="38"/>
    </row>
    <row r="49" spans="1:11">
      <c r="A49" s="41"/>
      <c r="B49" s="41"/>
      <c r="C49" s="41" t="s">
        <v>74</v>
      </c>
      <c r="D49" s="41"/>
      <c r="E49" s="86">
        <f>E31</f>
        <v>6.6035744444444447E-2</v>
      </c>
      <c r="F49" s="41"/>
      <c r="G49" s="95"/>
      <c r="H49" s="95"/>
      <c r="I49" s="95"/>
      <c r="K49" s="38"/>
    </row>
    <row r="50" spans="1:11">
      <c r="A50" s="41"/>
      <c r="B50" s="41"/>
      <c r="C50" s="41"/>
      <c r="D50" s="41"/>
      <c r="E50" s="86"/>
      <c r="F50" s="41"/>
      <c r="G50" s="95"/>
      <c r="H50" s="95"/>
      <c r="I50" s="95"/>
    </row>
    <row r="51" spans="1:11">
      <c r="A51" s="41"/>
      <c r="B51" s="41"/>
      <c r="C51" s="41"/>
      <c r="D51" s="41"/>
      <c r="E51" s="61"/>
      <c r="F51" s="41"/>
      <c r="G51" s="94"/>
      <c r="H51" s="94"/>
      <c r="I51" s="94"/>
    </row>
    <row r="52" spans="1:11" ht="15.75" thickBot="1">
      <c r="A52" s="41" t="s">
        <v>69</v>
      </c>
      <c r="B52" s="41"/>
      <c r="C52" s="41"/>
      <c r="D52" s="41"/>
      <c r="E52" s="67">
        <f>E49*E47*E45</f>
        <v>8153.8030749479649</v>
      </c>
      <c r="F52" s="41"/>
      <c r="G52" s="94"/>
      <c r="H52" s="94"/>
      <c r="I52" s="94"/>
    </row>
    <row r="53" spans="1:11" ht="15.75" thickTop="1">
      <c r="A53" s="41"/>
      <c r="B53" s="41"/>
      <c r="C53" s="41"/>
      <c r="D53" s="41"/>
      <c r="E53" s="85"/>
      <c r="F53" s="41"/>
    </row>
    <row r="54" spans="1:11">
      <c r="A54" s="41"/>
      <c r="B54" s="41"/>
      <c r="C54" s="41"/>
      <c r="D54" s="41"/>
      <c r="E54" s="41"/>
      <c r="F54" s="41"/>
    </row>
    <row r="55" spans="1:11">
      <c r="A55" s="41"/>
      <c r="B55" s="41"/>
      <c r="C55" s="41"/>
      <c r="D55" s="41"/>
      <c r="E55" s="41"/>
      <c r="F55" s="41"/>
    </row>
    <row r="56" spans="1:11">
      <c r="A56" s="41"/>
      <c r="B56" s="41"/>
      <c r="C56" s="41"/>
      <c r="D56" s="41"/>
      <c r="E56" s="41"/>
      <c r="F56" s="41"/>
    </row>
    <row r="57" spans="1:11">
      <c r="A57" s="41"/>
      <c r="B57" s="41"/>
      <c r="C57" s="41"/>
      <c r="D57" s="41"/>
      <c r="E57" s="41"/>
      <c r="F57" s="41"/>
    </row>
    <row r="58" spans="1:11" s="98" customFormat="1">
      <c r="A58" s="96"/>
      <c r="B58" s="96"/>
      <c r="C58" s="97"/>
      <c r="D58" s="96"/>
      <c r="E58" s="96"/>
      <c r="F58" s="96"/>
      <c r="G58" s="76"/>
      <c r="H58" s="72"/>
      <c r="I58" s="72"/>
      <c r="J58" s="72"/>
      <c r="K58" s="45"/>
    </row>
    <row r="59" spans="1:11" s="98" customFormat="1">
      <c r="A59" s="96"/>
      <c r="B59" s="96"/>
      <c r="C59" s="96"/>
      <c r="D59" s="96"/>
      <c r="E59" s="96"/>
      <c r="F59" s="96"/>
      <c r="G59" s="76"/>
      <c r="H59" s="72"/>
      <c r="I59" s="72"/>
      <c r="J59" s="72"/>
      <c r="K59" s="45"/>
    </row>
    <row r="60" spans="1:11" s="98" customFormat="1">
      <c r="A60" s="72"/>
      <c r="B60" s="72"/>
      <c r="C60" s="72"/>
      <c r="D60" s="99"/>
      <c r="E60" s="99"/>
      <c r="F60" s="99"/>
      <c r="G60" s="76"/>
      <c r="H60" s="74"/>
      <c r="I60" s="100"/>
      <c r="J60" s="74"/>
      <c r="K60" s="45"/>
    </row>
    <row r="61" spans="1:11" s="98" customFormat="1">
      <c r="A61" s="101"/>
      <c r="B61" s="102"/>
      <c r="C61" s="102"/>
      <c r="D61" s="101"/>
      <c r="E61" s="101"/>
      <c r="F61" s="101"/>
      <c r="G61" s="76"/>
      <c r="H61" s="72"/>
      <c r="I61" s="103"/>
      <c r="J61" s="72"/>
      <c r="K61" s="72"/>
    </row>
    <row r="62" spans="1:11" s="106" customFormat="1">
      <c r="A62" s="71"/>
      <c r="B62" s="71"/>
      <c r="C62" s="71"/>
      <c r="D62" s="104"/>
      <c r="E62" s="104"/>
      <c r="F62" s="104"/>
      <c r="G62" s="94"/>
      <c r="H62" s="105"/>
      <c r="I62" s="74"/>
      <c r="J62" s="74"/>
      <c r="K62" s="45"/>
    </row>
    <row r="63" spans="1:11" s="106" customFormat="1">
      <c r="A63" s="107"/>
      <c r="B63" s="107"/>
      <c r="C63" s="107"/>
      <c r="D63" s="107"/>
      <c r="E63" s="107"/>
      <c r="F63" s="107"/>
      <c r="G63" s="94"/>
      <c r="H63" s="71"/>
      <c r="I63" s="72"/>
      <c r="J63" s="72"/>
      <c r="K63" s="45"/>
    </row>
    <row r="64" spans="1:11" s="106" customFormat="1">
      <c r="A64" s="71"/>
      <c r="B64" s="71"/>
      <c r="C64" s="107"/>
      <c r="D64" s="107"/>
      <c r="E64" s="107"/>
      <c r="F64" s="107"/>
      <c r="G64" s="94"/>
      <c r="H64" s="71"/>
      <c r="I64" s="72"/>
      <c r="J64" s="72"/>
      <c r="K64" s="45"/>
    </row>
    <row r="65" spans="1:11" s="106" customFormat="1">
      <c r="A65" s="71"/>
      <c r="B65" s="71"/>
      <c r="C65" s="107"/>
      <c r="D65" s="107"/>
      <c r="E65" s="107"/>
      <c r="F65" s="107"/>
      <c r="G65" s="94"/>
      <c r="H65" s="71"/>
      <c r="I65" s="72"/>
      <c r="J65" s="72"/>
      <c r="K65" s="45"/>
    </row>
    <row r="66" spans="1:11" s="106" customFormat="1">
      <c r="A66" s="71"/>
      <c r="B66" s="71"/>
      <c r="C66" s="107"/>
      <c r="D66" s="107"/>
      <c r="E66" s="107"/>
      <c r="F66" s="107"/>
      <c r="G66" s="94"/>
      <c r="H66" s="71"/>
      <c r="I66" s="72"/>
      <c r="J66" s="72"/>
      <c r="K66" s="45"/>
    </row>
    <row r="67" spans="1:11" s="106" customFormat="1">
      <c r="A67" s="71"/>
      <c r="B67" s="71"/>
      <c r="C67" s="108"/>
      <c r="D67" s="71"/>
      <c r="E67" s="71"/>
      <c r="F67" s="71"/>
      <c r="G67" s="94"/>
      <c r="H67" s="71"/>
      <c r="I67" s="72"/>
      <c r="J67" s="72"/>
      <c r="K67" s="45"/>
    </row>
    <row r="68" spans="1:11" s="106" customFormat="1">
      <c r="A68" s="71"/>
      <c r="B68" s="71"/>
      <c r="C68" s="72"/>
      <c r="D68" s="71"/>
      <c r="E68" s="71"/>
      <c r="F68" s="71"/>
      <c r="G68" s="94"/>
      <c r="H68" s="71"/>
      <c r="I68" s="72"/>
      <c r="J68" s="72"/>
      <c r="K68" s="45"/>
    </row>
  </sheetData>
  <pageMargins left="0.75" right="0.75" top="1" bottom="1" header="0.5" footer="0.5"/>
  <pageSetup scale="75" orientation="portrait" horizontalDpi="4294967292" verticalDpi="4294967292" r:id="rId1"/>
  <headerFooter alignWithMargins="0"/>
  <rowBreaks count="1" manualBreakCount="1">
    <brk id="3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Q130"/>
  <sheetViews>
    <sheetView view="pageBreakPreview" topLeftCell="A43" zoomScaleNormal="100" zoomScaleSheetLayoutView="100" workbookViewId="0">
      <selection activeCell="J74" sqref="J74"/>
    </sheetView>
  </sheetViews>
  <sheetFormatPr defaultRowHeight="12.75"/>
  <cols>
    <col min="1" max="1" width="3.375" style="171" customWidth="1"/>
    <col min="2" max="2" width="37.75" style="111" customWidth="1"/>
    <col min="3" max="3" width="10.125" style="111" bestFit="1" customWidth="1"/>
    <col min="4" max="4" width="4.375" style="110" customWidth="1"/>
    <col min="5" max="5" width="4.5" style="111" customWidth="1"/>
    <col min="6" max="6" width="7" style="115" bestFit="1" customWidth="1"/>
    <col min="7" max="7" width="2.625" style="110" customWidth="1"/>
    <col min="8" max="8" width="11.125" style="113" customWidth="1"/>
    <col min="9" max="9" width="2.625" style="110" customWidth="1"/>
    <col min="10" max="10" width="10.625" style="111" customWidth="1"/>
    <col min="11" max="11" width="3.625" style="110" customWidth="1"/>
    <col min="12" max="14" width="9" style="111"/>
    <col min="15" max="15" width="9.125" style="111" bestFit="1" customWidth="1"/>
    <col min="16" max="16384" width="9" style="111"/>
  </cols>
  <sheetData>
    <row r="1" spans="1:17" ht="12.75" customHeight="1">
      <c r="A1" s="190" t="str">
        <f>'[5]Input Schedule'!G6</f>
        <v>WATER SERVICE CORPORATION OF KENTUCKY</v>
      </c>
      <c r="B1" s="190"/>
      <c r="C1" s="109"/>
      <c r="F1" s="112"/>
      <c r="J1" s="114" t="s">
        <v>77</v>
      </c>
    </row>
    <row r="2" spans="1:17" ht="12.75" customHeight="1">
      <c r="A2" s="191" t="s">
        <v>78</v>
      </c>
      <c r="B2" s="191"/>
    </row>
    <row r="3" spans="1:17" ht="12.75" customHeight="1">
      <c r="A3" s="191" t="s">
        <v>79</v>
      </c>
      <c r="B3" s="191"/>
    </row>
    <row r="4" spans="1:17" ht="12.75" customHeight="1">
      <c r="A4" s="192" t="s">
        <v>80</v>
      </c>
      <c r="B4" s="192"/>
      <c r="C4" s="192"/>
    </row>
    <row r="5" spans="1:17" ht="12.75" customHeight="1">
      <c r="A5" s="116"/>
    </row>
    <row r="6" spans="1:17" ht="12.75" customHeight="1">
      <c r="A6" s="116"/>
    </row>
    <row r="7" spans="1:17" s="121" customFormat="1" ht="45" customHeight="1">
      <c r="A7" s="117" t="s">
        <v>81</v>
      </c>
      <c r="B7" s="117" t="s">
        <v>4</v>
      </c>
      <c r="C7" s="117" t="s">
        <v>82</v>
      </c>
      <c r="D7" s="118"/>
      <c r="E7" s="117"/>
      <c r="F7" s="119" t="s">
        <v>83</v>
      </c>
      <c r="G7" s="118"/>
      <c r="H7" s="120" t="s">
        <v>84</v>
      </c>
      <c r="I7" s="118" t="s">
        <v>37</v>
      </c>
      <c r="J7" s="117" t="s">
        <v>85</v>
      </c>
      <c r="K7" s="118"/>
      <c r="L7" s="117"/>
      <c r="P7" s="117"/>
      <c r="Q7" s="117"/>
    </row>
    <row r="8" spans="1:17" ht="12.75" customHeight="1">
      <c r="A8" s="122"/>
      <c r="B8" s="123"/>
      <c r="C8" s="122" t="s">
        <v>86</v>
      </c>
      <c r="D8" s="118"/>
      <c r="E8" s="122"/>
      <c r="F8" s="124" t="s">
        <v>87</v>
      </c>
      <c r="G8" s="118"/>
      <c r="H8" s="122" t="s">
        <v>88</v>
      </c>
      <c r="I8" s="118"/>
      <c r="J8" s="122" t="s">
        <v>8</v>
      </c>
      <c r="K8" s="118"/>
      <c r="L8" s="123"/>
      <c r="P8" s="123"/>
      <c r="Q8" s="123"/>
    </row>
    <row r="9" spans="1:17" ht="12.75" customHeight="1">
      <c r="A9" s="122"/>
      <c r="B9" s="123"/>
      <c r="C9" s="123"/>
      <c r="D9" s="118"/>
      <c r="E9" s="123"/>
      <c r="F9" s="124"/>
      <c r="G9" s="118"/>
      <c r="H9" s="125"/>
      <c r="I9" s="118"/>
      <c r="J9" s="123"/>
      <c r="K9" s="118"/>
      <c r="L9" s="123"/>
      <c r="P9" s="123"/>
      <c r="Q9" s="123"/>
    </row>
    <row r="10" spans="1:17" ht="12.75" customHeight="1">
      <c r="A10" s="122"/>
      <c r="B10" s="126" t="s">
        <v>89</v>
      </c>
      <c r="C10" s="123"/>
      <c r="D10" s="118"/>
      <c r="E10" s="123"/>
      <c r="F10" s="124"/>
      <c r="G10" s="118"/>
      <c r="H10" s="125"/>
      <c r="I10" s="118"/>
      <c r="J10" s="123"/>
      <c r="K10" s="118"/>
      <c r="L10" s="123"/>
      <c r="P10" s="123"/>
      <c r="Q10" s="123"/>
    </row>
    <row r="11" spans="1:17" ht="12.75" customHeight="1">
      <c r="A11" s="127">
        <v>1</v>
      </c>
      <c r="B11" s="128" t="s">
        <v>90</v>
      </c>
      <c r="C11" s="129">
        <v>371501.92</v>
      </c>
      <c r="D11" s="118" t="s">
        <v>38</v>
      </c>
      <c r="E11" s="123"/>
      <c r="F11" s="124"/>
      <c r="G11" s="118"/>
      <c r="H11" s="130">
        <v>0</v>
      </c>
      <c r="I11" s="118"/>
      <c r="J11" s="131">
        <f>-C11</f>
        <v>-371501.92</v>
      </c>
      <c r="K11" s="118"/>
      <c r="L11" s="123"/>
      <c r="M11" s="123"/>
      <c r="N11" s="123"/>
      <c r="O11" s="129"/>
      <c r="P11" s="123"/>
      <c r="Q11" s="123"/>
    </row>
    <row r="12" spans="1:17" ht="12.75" customHeight="1">
      <c r="A12" s="127">
        <f>+A11+1</f>
        <v>2</v>
      </c>
      <c r="B12" s="132">
        <v>2001</v>
      </c>
      <c r="C12" s="129">
        <v>0</v>
      </c>
      <c r="D12" s="118" t="s">
        <v>38</v>
      </c>
      <c r="E12" s="123"/>
      <c r="F12" s="133">
        <v>12</v>
      </c>
      <c r="G12" s="118"/>
      <c r="H12" s="130">
        <v>0</v>
      </c>
      <c r="I12" s="118"/>
      <c r="J12" s="134">
        <f t="shared" ref="J12:J23" si="0">-IF(C12/$D$123*F12&gt;=C12,C12,C12/$D$123*F12)</f>
        <v>0</v>
      </c>
      <c r="K12" s="118"/>
      <c r="L12" s="123"/>
      <c r="M12" s="123"/>
      <c r="N12" s="123"/>
      <c r="O12" s="129"/>
      <c r="P12" s="123"/>
      <c r="Q12" s="123"/>
    </row>
    <row r="13" spans="1:17" ht="12.75" customHeight="1">
      <c r="A13" s="127">
        <f t="shared" ref="A13:A23" si="1">+A12+1</f>
        <v>3</v>
      </c>
      <c r="B13" s="132">
        <v>2002</v>
      </c>
      <c r="C13" s="129">
        <v>5583.4</v>
      </c>
      <c r="D13" s="118" t="s">
        <v>38</v>
      </c>
      <c r="E13" s="123"/>
      <c r="F13" s="133">
        <v>11</v>
      </c>
      <c r="G13" s="118"/>
      <c r="H13" s="130">
        <v>0</v>
      </c>
      <c r="I13" s="118"/>
      <c r="J13" s="134">
        <f t="shared" si="0"/>
        <v>-5583.4</v>
      </c>
      <c r="K13" s="118"/>
      <c r="L13" s="123"/>
      <c r="M13" s="123"/>
      <c r="N13" s="123"/>
      <c r="O13" s="129"/>
      <c r="P13" s="123"/>
      <c r="Q13" s="123"/>
    </row>
    <row r="14" spans="1:17" ht="12.75" customHeight="1">
      <c r="A14" s="127">
        <f t="shared" si="1"/>
        <v>4</v>
      </c>
      <c r="B14" s="132">
        <v>2003</v>
      </c>
      <c r="C14" s="129">
        <v>171679.56</v>
      </c>
      <c r="D14" s="118" t="s">
        <v>38</v>
      </c>
      <c r="E14" s="123"/>
      <c r="F14" s="133">
        <v>10</v>
      </c>
      <c r="G14" s="118"/>
      <c r="H14" s="130">
        <v>0</v>
      </c>
      <c r="I14" s="118"/>
      <c r="J14" s="134">
        <f t="shared" si="0"/>
        <v>-171679.56</v>
      </c>
      <c r="K14" s="118"/>
      <c r="L14" s="123"/>
      <c r="M14" s="123"/>
      <c r="N14" s="123"/>
      <c r="O14" s="123"/>
      <c r="P14" s="123"/>
      <c r="Q14" s="123"/>
    </row>
    <row r="15" spans="1:17" ht="12.75" customHeight="1">
      <c r="A15" s="127">
        <f t="shared" si="1"/>
        <v>5</v>
      </c>
      <c r="B15" s="132">
        <v>2004</v>
      </c>
      <c r="C15" s="129">
        <v>13640.17</v>
      </c>
      <c r="D15" s="118" t="s">
        <v>38</v>
      </c>
      <c r="E15" s="123"/>
      <c r="F15" s="133">
        <v>9</v>
      </c>
      <c r="G15" s="118"/>
      <c r="H15" s="130">
        <v>0</v>
      </c>
      <c r="I15" s="118"/>
      <c r="J15" s="134">
        <f t="shared" si="0"/>
        <v>-13640.17</v>
      </c>
      <c r="K15" s="118"/>
      <c r="L15" s="123"/>
      <c r="M15" s="123"/>
      <c r="N15" s="123"/>
      <c r="O15" s="129"/>
      <c r="P15" s="123"/>
      <c r="Q15" s="123"/>
    </row>
    <row r="16" spans="1:17" ht="12.75" customHeight="1">
      <c r="A16" s="127">
        <f t="shared" si="1"/>
        <v>6</v>
      </c>
      <c r="B16" s="132">
        <v>2005</v>
      </c>
      <c r="C16" s="129">
        <v>0</v>
      </c>
      <c r="D16" s="118" t="s">
        <v>38</v>
      </c>
      <c r="E16" s="123"/>
      <c r="F16" s="133">
        <v>8</v>
      </c>
      <c r="G16" s="118"/>
      <c r="H16" s="130">
        <v>0</v>
      </c>
      <c r="I16" s="118"/>
      <c r="J16" s="134">
        <f t="shared" si="0"/>
        <v>0</v>
      </c>
      <c r="K16" s="118"/>
      <c r="L16" s="123"/>
      <c r="M16" s="123"/>
      <c r="N16" s="123"/>
      <c r="O16" s="129"/>
      <c r="P16" s="123"/>
      <c r="Q16" s="123"/>
    </row>
    <row r="17" spans="1:17" ht="12.75" customHeight="1">
      <c r="A17" s="127">
        <f t="shared" si="1"/>
        <v>7</v>
      </c>
      <c r="B17" s="132">
        <v>2006</v>
      </c>
      <c r="C17" s="129">
        <v>2385</v>
      </c>
      <c r="D17" s="118" t="s">
        <v>38</v>
      </c>
      <c r="E17" s="123"/>
      <c r="F17" s="133">
        <v>7</v>
      </c>
      <c r="G17" s="118"/>
      <c r="H17" s="130">
        <v>0</v>
      </c>
      <c r="I17" s="118"/>
      <c r="J17" s="134">
        <f t="shared" si="0"/>
        <v>-2385</v>
      </c>
      <c r="K17" s="118"/>
      <c r="L17" s="123"/>
      <c r="M17" s="123"/>
      <c r="N17" s="123"/>
      <c r="O17" s="129"/>
      <c r="P17" s="123"/>
      <c r="Q17" s="123"/>
    </row>
    <row r="18" spans="1:17" ht="12.75" customHeight="1">
      <c r="A18" s="127">
        <f t="shared" si="1"/>
        <v>8</v>
      </c>
      <c r="B18" s="132">
        <v>2007</v>
      </c>
      <c r="C18" s="129">
        <v>0</v>
      </c>
      <c r="D18" s="118" t="s">
        <v>38</v>
      </c>
      <c r="E18" s="123"/>
      <c r="F18" s="133">
        <v>6</v>
      </c>
      <c r="G18" s="118"/>
      <c r="H18" s="130">
        <v>0</v>
      </c>
      <c r="I18" s="118"/>
      <c r="J18" s="134">
        <f t="shared" si="0"/>
        <v>0</v>
      </c>
      <c r="K18" s="118"/>
      <c r="L18" s="123"/>
      <c r="M18" s="123"/>
      <c r="N18" s="123"/>
      <c r="O18" s="135"/>
      <c r="P18" s="123"/>
      <c r="Q18" s="123"/>
    </row>
    <row r="19" spans="1:17" ht="12.75" customHeight="1">
      <c r="A19" s="127">
        <f t="shared" si="1"/>
        <v>9</v>
      </c>
      <c r="B19" s="136">
        <v>2008</v>
      </c>
      <c r="C19" s="129">
        <v>6476.37</v>
      </c>
      <c r="D19" s="118" t="s">
        <v>38</v>
      </c>
      <c r="E19" s="123"/>
      <c r="F19" s="133">
        <v>5</v>
      </c>
      <c r="G19" s="118"/>
      <c r="H19" s="130">
        <f>+C19/$D$123</f>
        <v>1295.2739999999999</v>
      </c>
      <c r="I19" s="118"/>
      <c r="J19" s="134">
        <f t="shared" si="0"/>
        <v>-6476.37</v>
      </c>
      <c r="K19" s="118"/>
      <c r="L19" s="137"/>
      <c r="M19" s="123"/>
      <c r="N19" s="123"/>
      <c r="O19" s="123"/>
      <c r="P19" s="123"/>
      <c r="Q19" s="123"/>
    </row>
    <row r="20" spans="1:17" ht="12.75" customHeight="1">
      <c r="A20" s="127">
        <f t="shared" si="1"/>
        <v>10</v>
      </c>
      <c r="B20" s="136">
        <v>2009</v>
      </c>
      <c r="C20" s="129">
        <v>0</v>
      </c>
      <c r="D20" s="118" t="s">
        <v>38</v>
      </c>
      <c r="E20" s="123"/>
      <c r="F20" s="133">
        <v>4</v>
      </c>
      <c r="G20" s="118"/>
      <c r="H20" s="130">
        <f>+C20/$D$123</f>
        <v>0</v>
      </c>
      <c r="I20" s="118"/>
      <c r="J20" s="134">
        <f t="shared" si="0"/>
        <v>0</v>
      </c>
      <c r="K20" s="118"/>
      <c r="L20" s="123"/>
      <c r="M20" s="123"/>
      <c r="N20" s="123"/>
      <c r="O20" s="123"/>
      <c r="P20" s="123"/>
      <c r="Q20" s="123"/>
    </row>
    <row r="21" spans="1:17" ht="12.75" customHeight="1">
      <c r="A21" s="127">
        <f t="shared" si="1"/>
        <v>11</v>
      </c>
      <c r="B21" s="136">
        <v>2010</v>
      </c>
      <c r="C21" s="129">
        <v>508722.1</v>
      </c>
      <c r="D21" s="118" t="s">
        <v>38</v>
      </c>
      <c r="E21" s="123"/>
      <c r="F21" s="133">
        <v>3</v>
      </c>
      <c r="G21" s="118"/>
      <c r="H21" s="130">
        <f>+C21/$D$123</f>
        <v>101744.42</v>
      </c>
      <c r="I21" s="118"/>
      <c r="J21" s="134">
        <f t="shared" si="0"/>
        <v>-305233.26</v>
      </c>
      <c r="K21" s="118"/>
      <c r="L21" s="123"/>
      <c r="M21" s="123"/>
      <c r="N21" s="123"/>
      <c r="O21" s="123"/>
      <c r="P21" s="123"/>
      <c r="Q21" s="123"/>
    </row>
    <row r="22" spans="1:17" ht="12.75" customHeight="1">
      <c r="A22" s="127">
        <f t="shared" si="1"/>
        <v>12</v>
      </c>
      <c r="B22" s="136">
        <v>2011</v>
      </c>
      <c r="C22" s="129">
        <v>6608.58</v>
      </c>
      <c r="D22" s="118" t="s">
        <v>38</v>
      </c>
      <c r="E22" s="123"/>
      <c r="F22" s="133">
        <v>2</v>
      </c>
      <c r="G22" s="118"/>
      <c r="H22" s="130">
        <f>+C22/$D$123</f>
        <v>1321.7159999999999</v>
      </c>
      <c r="I22" s="118"/>
      <c r="J22" s="134">
        <f t="shared" si="0"/>
        <v>-2643.4319999999998</v>
      </c>
      <c r="K22" s="118"/>
      <c r="L22" s="123"/>
      <c r="M22" s="123"/>
      <c r="N22" s="123"/>
      <c r="O22" s="123"/>
      <c r="P22" s="123"/>
      <c r="Q22" s="123"/>
    </row>
    <row r="23" spans="1:17" ht="12.75" customHeight="1">
      <c r="A23" s="127">
        <f t="shared" si="1"/>
        <v>13</v>
      </c>
      <c r="B23" s="136">
        <v>2012</v>
      </c>
      <c r="C23" s="129">
        <v>0</v>
      </c>
      <c r="D23" s="118" t="s">
        <v>38</v>
      </c>
      <c r="E23" s="123"/>
      <c r="F23" s="133">
        <v>1</v>
      </c>
      <c r="G23" s="118"/>
      <c r="H23" s="130">
        <f>+C23/$D$123</f>
        <v>0</v>
      </c>
      <c r="I23" s="118"/>
      <c r="J23" s="134">
        <f t="shared" si="0"/>
        <v>0</v>
      </c>
      <c r="K23" s="118"/>
      <c r="L23" s="123"/>
      <c r="M23" s="123"/>
      <c r="N23" s="123"/>
      <c r="O23" s="123"/>
      <c r="P23" s="123"/>
      <c r="Q23" s="123"/>
    </row>
    <row r="24" spans="1:17" s="143" customFormat="1" ht="3.95" customHeight="1">
      <c r="A24" s="138"/>
      <c r="B24" s="139"/>
      <c r="C24" s="140">
        <v>0</v>
      </c>
      <c r="D24" s="141"/>
      <c r="E24" s="140"/>
      <c r="F24" s="142"/>
      <c r="G24" s="141"/>
      <c r="H24" s="141">
        <v>0</v>
      </c>
      <c r="I24" s="141"/>
      <c r="J24" s="140">
        <v>0</v>
      </c>
      <c r="K24" s="141"/>
      <c r="L24" s="140"/>
      <c r="M24" s="140"/>
      <c r="N24" s="140"/>
      <c r="O24" s="140"/>
      <c r="P24" s="140"/>
      <c r="Q24" s="140"/>
    </row>
    <row r="25" spans="1:17" ht="12.75" customHeight="1">
      <c r="A25" s="127">
        <f>+A23+1</f>
        <v>14</v>
      </c>
      <c r="B25" s="128" t="s">
        <v>91</v>
      </c>
      <c r="C25" s="129">
        <f>SUM(C10:C24)</f>
        <v>1086597.1000000001</v>
      </c>
      <c r="D25" s="118"/>
      <c r="E25" s="123"/>
      <c r="F25" s="124"/>
      <c r="G25" s="118"/>
      <c r="H25" s="130">
        <f>SUM(H11:H24)</f>
        <v>104361.41</v>
      </c>
      <c r="I25" s="118"/>
      <c r="J25" s="129">
        <f>SUM(J11:J24)</f>
        <v>-879143.11200000008</v>
      </c>
      <c r="K25" s="118"/>
      <c r="L25" s="123"/>
      <c r="M25" s="123"/>
      <c r="N25" s="123"/>
      <c r="O25" s="123"/>
      <c r="P25" s="123"/>
      <c r="Q25" s="123"/>
    </row>
    <row r="26" spans="1:17" ht="12.75" customHeight="1">
      <c r="A26" s="127">
        <f t="shared" ref="A26" si="2">+A25+1</f>
        <v>15</v>
      </c>
      <c r="B26" s="128" t="s">
        <v>92</v>
      </c>
      <c r="C26" s="144">
        <f>+'[5]Input Schedule'!D17</f>
        <v>2.775347522522463E-2</v>
      </c>
      <c r="D26" s="118"/>
      <c r="E26" s="123"/>
      <c r="F26" s="124"/>
      <c r="G26" s="118"/>
      <c r="H26" s="144">
        <f>C26</f>
        <v>2.775347522522463E-2</v>
      </c>
      <c r="I26" s="118"/>
      <c r="J26" s="144">
        <f>C26</f>
        <v>2.775347522522463E-2</v>
      </c>
      <c r="K26" s="118"/>
      <c r="L26" s="123"/>
      <c r="M26" s="123"/>
      <c r="N26" s="123"/>
      <c r="O26" s="123"/>
      <c r="P26" s="123"/>
      <c r="Q26" s="123"/>
    </row>
    <row r="27" spans="1:17" s="143" customFormat="1" ht="5.0999999999999996" customHeight="1">
      <c r="A27" s="138"/>
      <c r="B27" s="139"/>
      <c r="C27" s="140">
        <v>0</v>
      </c>
      <c r="D27" s="141"/>
      <c r="E27" s="140"/>
      <c r="F27" s="142"/>
      <c r="G27" s="141"/>
      <c r="H27" s="140">
        <v>0</v>
      </c>
      <c r="I27" s="141"/>
      <c r="J27" s="140">
        <v>0</v>
      </c>
      <c r="K27" s="141"/>
      <c r="L27" s="140"/>
      <c r="M27" s="140"/>
      <c r="N27" s="140"/>
      <c r="O27" s="140"/>
      <c r="P27" s="140"/>
      <c r="Q27" s="140"/>
    </row>
    <row r="28" spans="1:17" ht="12.75" customHeight="1">
      <c r="A28" s="127">
        <f>+A26+1</f>
        <v>16</v>
      </c>
      <c r="B28" s="128" t="str">
        <f>" WSC Mainframe computers Allocation"</f>
        <v xml:space="preserve"> WSC Mainframe computers Allocation</v>
      </c>
      <c r="C28" s="129">
        <f>+C25*C26</f>
        <v>30156.845694650932</v>
      </c>
      <c r="D28" s="145"/>
      <c r="E28" s="126"/>
      <c r="F28" s="146"/>
      <c r="G28" s="145"/>
      <c r="H28" s="129">
        <f>+H25*H26</f>
        <v>2896.3918069045103</v>
      </c>
      <c r="I28" s="145"/>
      <c r="J28" s="129">
        <f>+J25*J26</f>
        <v>-24399.276578318884</v>
      </c>
      <c r="K28" s="118"/>
      <c r="L28" s="123"/>
      <c r="M28" s="123"/>
      <c r="N28" s="123"/>
      <c r="O28" s="123"/>
      <c r="P28" s="123"/>
      <c r="Q28" s="123"/>
    </row>
    <row r="29" spans="1:17" ht="12.75" customHeight="1">
      <c r="A29" s="127"/>
      <c r="B29" s="128"/>
      <c r="C29" s="147"/>
      <c r="D29" s="118"/>
      <c r="E29" s="123"/>
      <c r="F29" s="124"/>
      <c r="G29" s="118"/>
      <c r="H29" s="125"/>
      <c r="I29" s="118"/>
      <c r="J29" s="148"/>
      <c r="K29" s="118"/>
      <c r="L29" s="123"/>
      <c r="M29" s="123"/>
      <c r="N29" s="123"/>
      <c r="O29" s="123"/>
      <c r="P29" s="123"/>
      <c r="Q29" s="123"/>
    </row>
    <row r="30" spans="1:17" ht="12.75" customHeight="1">
      <c r="A30" s="127">
        <f>+A28+1</f>
        <v>17</v>
      </c>
      <c r="B30" s="128" t="s">
        <v>93</v>
      </c>
      <c r="C30" s="129">
        <f>C28*1</f>
        <v>30156.845694650932</v>
      </c>
      <c r="D30" s="122" t="s">
        <v>35</v>
      </c>
      <c r="E30" s="123"/>
      <c r="F30" s="124"/>
      <c r="G30" s="118"/>
      <c r="H30" s="129">
        <f>H28*1</f>
        <v>2896.3918069045103</v>
      </c>
      <c r="I30" s="122" t="s">
        <v>35</v>
      </c>
      <c r="J30" s="129">
        <f>J28*1</f>
        <v>-24399.276578318884</v>
      </c>
      <c r="K30" s="122" t="s">
        <v>35</v>
      </c>
      <c r="L30" s="123"/>
      <c r="M30" s="123"/>
      <c r="N30" s="123"/>
      <c r="O30" s="123"/>
      <c r="P30" s="123"/>
      <c r="Q30" s="123"/>
    </row>
    <row r="31" spans="1:17" ht="12.75" customHeight="1">
      <c r="A31" s="127">
        <f t="shared" ref="A31" si="3">+A30+1</f>
        <v>18</v>
      </c>
      <c r="B31" s="128" t="s">
        <v>94</v>
      </c>
      <c r="C31" s="129">
        <f>C28*0</f>
        <v>0</v>
      </c>
      <c r="D31" s="122" t="s">
        <v>36</v>
      </c>
      <c r="E31" s="123"/>
      <c r="F31" s="124"/>
      <c r="G31" s="118"/>
      <c r="H31" s="129">
        <f>H28*0</f>
        <v>0</v>
      </c>
      <c r="I31" s="122" t="s">
        <v>36</v>
      </c>
      <c r="J31" s="129">
        <f>J28*0</f>
        <v>0</v>
      </c>
      <c r="K31" s="122" t="s">
        <v>36</v>
      </c>
      <c r="L31" s="123"/>
      <c r="M31" s="123"/>
      <c r="N31" s="123"/>
      <c r="O31" s="123"/>
      <c r="P31" s="123"/>
      <c r="Q31" s="123"/>
    </row>
    <row r="32" spans="1:17" ht="12.75" customHeight="1">
      <c r="A32" s="127"/>
      <c r="B32" s="128"/>
      <c r="C32" s="129"/>
      <c r="D32" s="118"/>
      <c r="E32" s="123"/>
      <c r="F32" s="124"/>
      <c r="G32" s="118"/>
      <c r="H32" s="125"/>
      <c r="I32" s="118"/>
      <c r="J32" s="129"/>
      <c r="K32" s="118"/>
      <c r="L32" s="123"/>
      <c r="M32" s="123"/>
      <c r="N32" s="123"/>
      <c r="O32" s="123"/>
      <c r="P32" s="123"/>
      <c r="Q32" s="123"/>
    </row>
    <row r="33" spans="1:17" ht="12.75" customHeight="1">
      <c r="A33" s="127"/>
      <c r="B33" s="149" t="s">
        <v>95</v>
      </c>
      <c r="C33" s="129"/>
      <c r="D33" s="118"/>
      <c r="E33" s="123"/>
      <c r="F33" s="124"/>
      <c r="G33" s="118"/>
      <c r="H33" s="125"/>
      <c r="I33" s="118"/>
      <c r="J33" s="129"/>
      <c r="K33" s="118"/>
      <c r="L33" s="123"/>
      <c r="M33" s="123"/>
      <c r="N33" s="123"/>
      <c r="O33" s="123"/>
      <c r="P33" s="123"/>
      <c r="Q33" s="123"/>
    </row>
    <row r="34" spans="1:17" ht="12.75" customHeight="1">
      <c r="A34" s="127">
        <f>+A31+1</f>
        <v>19</v>
      </c>
      <c r="B34" s="150" t="s">
        <v>96</v>
      </c>
      <c r="C34" s="151">
        <f>336703.35-74638.15-5422.29+21446.45+59267.49+43190.56+92778.78-10456.23+42112.09+26068.58-4786.54-3941.45</f>
        <v>522322.63999999984</v>
      </c>
      <c r="D34" s="118" t="s">
        <v>38</v>
      </c>
      <c r="E34" s="123"/>
      <c r="F34" s="124"/>
      <c r="G34" s="118"/>
      <c r="H34" s="130">
        <v>0</v>
      </c>
      <c r="I34" s="118"/>
      <c r="J34" s="129">
        <f t="shared" ref="J34" si="4">-C34</f>
        <v>-522322.63999999984</v>
      </c>
      <c r="K34" s="118"/>
      <c r="L34" s="123"/>
      <c r="M34" s="123"/>
      <c r="N34" s="123"/>
      <c r="O34" s="129"/>
      <c r="P34" s="123"/>
      <c r="Q34" s="123"/>
    </row>
    <row r="35" spans="1:17" ht="12.75" customHeight="1">
      <c r="A35" s="127">
        <f>+A34+1</f>
        <v>20</v>
      </c>
      <c r="B35" s="152">
        <v>2001</v>
      </c>
      <c r="C35" s="129">
        <v>24964.82</v>
      </c>
      <c r="D35" s="118" t="s">
        <v>38</v>
      </c>
      <c r="E35" s="123"/>
      <c r="F35" s="133">
        <v>12</v>
      </c>
      <c r="G35" s="118"/>
      <c r="H35" s="130">
        <v>0</v>
      </c>
      <c r="I35" s="118"/>
      <c r="J35" s="134">
        <f t="shared" ref="J35:J46" si="5">-IF(C35/$D$124*F35&gt;=C35,C35,C35/$D$124*F35)</f>
        <v>-24964.82</v>
      </c>
      <c r="K35" s="118"/>
      <c r="L35" s="123"/>
      <c r="M35" s="123"/>
      <c r="N35" s="123"/>
      <c r="O35" s="129"/>
      <c r="P35" s="123"/>
      <c r="Q35" s="123"/>
    </row>
    <row r="36" spans="1:17" ht="12.75" customHeight="1">
      <c r="A36" s="127">
        <f t="shared" ref="A36:A45" si="6">+A35+1</f>
        <v>21</v>
      </c>
      <c r="B36" s="152">
        <v>2002</v>
      </c>
      <c r="C36" s="129">
        <v>169303.75</v>
      </c>
      <c r="D36" s="118" t="s">
        <v>38</v>
      </c>
      <c r="E36" s="123"/>
      <c r="F36" s="133">
        <v>11</v>
      </c>
      <c r="G36" s="118"/>
      <c r="H36" s="130">
        <v>0</v>
      </c>
      <c r="I36" s="118"/>
      <c r="J36" s="134">
        <f t="shared" si="5"/>
        <v>-169303.75</v>
      </c>
      <c r="K36" s="118"/>
      <c r="L36" s="123"/>
      <c r="M36" s="123"/>
      <c r="N36" s="123"/>
      <c r="O36" s="129"/>
      <c r="P36" s="123"/>
      <c r="Q36" s="123"/>
    </row>
    <row r="37" spans="1:17" ht="12.75" customHeight="1">
      <c r="A37" s="127">
        <f t="shared" si="6"/>
        <v>22</v>
      </c>
      <c r="B37" s="152">
        <v>2003</v>
      </c>
      <c r="C37" s="129">
        <v>32992.83</v>
      </c>
      <c r="D37" s="118" t="s">
        <v>38</v>
      </c>
      <c r="E37" s="123"/>
      <c r="F37" s="133">
        <v>10</v>
      </c>
      <c r="G37" s="118"/>
      <c r="H37" s="130">
        <v>0</v>
      </c>
      <c r="I37" s="118"/>
      <c r="J37" s="134">
        <f t="shared" si="5"/>
        <v>-32992.83</v>
      </c>
      <c r="K37" s="118"/>
      <c r="L37" s="123"/>
      <c r="M37" s="123"/>
      <c r="N37" s="123"/>
      <c r="O37" s="123"/>
      <c r="P37" s="123"/>
      <c r="Q37" s="123"/>
    </row>
    <row r="38" spans="1:17" ht="12.75" customHeight="1">
      <c r="A38" s="127">
        <f t="shared" si="6"/>
        <v>23</v>
      </c>
      <c r="B38" s="152">
        <v>2004</v>
      </c>
      <c r="C38" s="129">
        <v>28300.37</v>
      </c>
      <c r="D38" s="118" t="s">
        <v>38</v>
      </c>
      <c r="E38" s="123"/>
      <c r="F38" s="133">
        <v>9</v>
      </c>
      <c r="G38" s="118"/>
      <c r="H38" s="130">
        <v>0</v>
      </c>
      <c r="I38" s="118"/>
      <c r="J38" s="134">
        <f t="shared" si="5"/>
        <v>-28300.37</v>
      </c>
      <c r="K38" s="118"/>
      <c r="L38" s="123"/>
      <c r="M38" s="123"/>
      <c r="N38" s="123"/>
      <c r="O38" s="129"/>
      <c r="P38" s="123"/>
      <c r="Q38" s="123"/>
    </row>
    <row r="39" spans="1:17" ht="12.75" customHeight="1">
      <c r="A39" s="127">
        <f t="shared" si="6"/>
        <v>24</v>
      </c>
      <c r="B39" s="152">
        <v>2005</v>
      </c>
      <c r="C39" s="129">
        <v>64443.01</v>
      </c>
      <c r="D39" s="118" t="s">
        <v>38</v>
      </c>
      <c r="E39" s="123"/>
      <c r="F39" s="133">
        <v>8</v>
      </c>
      <c r="G39" s="118"/>
      <c r="H39" s="130">
        <v>0</v>
      </c>
      <c r="I39" s="118"/>
      <c r="J39" s="134">
        <f t="shared" si="5"/>
        <v>-64443.01</v>
      </c>
      <c r="K39" s="118"/>
      <c r="L39" s="123"/>
      <c r="M39" s="123"/>
      <c r="N39" s="123"/>
      <c r="O39" s="129"/>
      <c r="P39" s="123"/>
      <c r="Q39" s="123"/>
    </row>
    <row r="40" spans="1:17" ht="12.75" customHeight="1">
      <c r="A40" s="127">
        <f t="shared" si="6"/>
        <v>25</v>
      </c>
      <c r="B40" s="152">
        <v>2006</v>
      </c>
      <c r="C40" s="153">
        <v>129917</v>
      </c>
      <c r="D40" s="118" t="s">
        <v>38</v>
      </c>
      <c r="E40" s="123"/>
      <c r="F40" s="133">
        <v>7</v>
      </c>
      <c r="G40" s="118"/>
      <c r="H40" s="130">
        <v>0</v>
      </c>
      <c r="I40" s="118"/>
      <c r="J40" s="134">
        <f t="shared" si="5"/>
        <v>-129917</v>
      </c>
      <c r="K40" s="118"/>
      <c r="L40" s="123"/>
      <c r="M40" s="123"/>
      <c r="N40" s="154"/>
      <c r="O40" s="129"/>
      <c r="P40" s="123"/>
      <c r="Q40" s="123"/>
    </row>
    <row r="41" spans="1:17" ht="12.75" customHeight="1">
      <c r="A41" s="127">
        <f t="shared" si="6"/>
        <v>26</v>
      </c>
      <c r="B41" s="152">
        <v>2007</v>
      </c>
      <c r="C41" s="153">
        <v>207293.74</v>
      </c>
      <c r="D41" s="118" t="s">
        <v>38</v>
      </c>
      <c r="E41" s="123"/>
      <c r="F41" s="133">
        <v>6</v>
      </c>
      <c r="G41" s="118"/>
      <c r="H41" s="130">
        <v>0</v>
      </c>
      <c r="I41" s="118"/>
      <c r="J41" s="134">
        <f t="shared" si="5"/>
        <v>-207293.74</v>
      </c>
      <c r="K41" s="118"/>
      <c r="L41" s="123"/>
      <c r="M41" s="123"/>
      <c r="N41" s="123"/>
      <c r="O41" s="135"/>
      <c r="P41" s="123"/>
      <c r="Q41" s="123"/>
    </row>
    <row r="42" spans="1:17" ht="12.75" customHeight="1">
      <c r="A42" s="127">
        <f t="shared" si="6"/>
        <v>27</v>
      </c>
      <c r="B42" s="136">
        <v>2008</v>
      </c>
      <c r="C42" s="153">
        <f>50144.23+20558</f>
        <v>70702.23000000001</v>
      </c>
      <c r="D42" s="118" t="s">
        <v>38</v>
      </c>
      <c r="E42" s="123"/>
      <c r="F42" s="133">
        <v>5</v>
      </c>
      <c r="G42" s="118"/>
      <c r="H42" s="130">
        <v>0</v>
      </c>
      <c r="I42" s="118"/>
      <c r="J42" s="134">
        <f t="shared" si="5"/>
        <v>-70702.23000000001</v>
      </c>
      <c r="K42" s="118"/>
      <c r="L42" s="123"/>
      <c r="M42" s="123"/>
      <c r="N42" s="123"/>
      <c r="O42" s="123"/>
      <c r="P42" s="123"/>
      <c r="Q42" s="123"/>
    </row>
    <row r="43" spans="1:17" ht="12.75" customHeight="1">
      <c r="A43" s="127">
        <f t="shared" si="6"/>
        <v>28</v>
      </c>
      <c r="B43" s="136">
        <v>2009</v>
      </c>
      <c r="C43" s="155">
        <v>58159.65</v>
      </c>
      <c r="D43" s="118" t="s">
        <v>38</v>
      </c>
      <c r="E43" s="123"/>
      <c r="F43" s="133">
        <v>4</v>
      </c>
      <c r="G43" s="118"/>
      <c r="H43" s="130">
        <v>0</v>
      </c>
      <c r="I43" s="118"/>
      <c r="J43" s="134">
        <f t="shared" si="5"/>
        <v>-58159.65</v>
      </c>
      <c r="K43" s="118"/>
      <c r="L43" s="123"/>
      <c r="M43" s="123"/>
      <c r="N43" s="123"/>
      <c r="O43" s="123"/>
      <c r="P43" s="123"/>
      <c r="Q43" s="123"/>
    </row>
    <row r="44" spans="1:17" ht="12.75" customHeight="1">
      <c r="A44" s="127">
        <f t="shared" si="6"/>
        <v>29</v>
      </c>
      <c r="B44" s="136">
        <v>2010</v>
      </c>
      <c r="C44" s="153">
        <v>93231.26</v>
      </c>
      <c r="D44" s="118" t="s">
        <v>38</v>
      </c>
      <c r="E44" s="123"/>
      <c r="F44" s="133">
        <v>3</v>
      </c>
      <c r="G44" s="118"/>
      <c r="H44" s="130">
        <f>+C44/$D$124</f>
        <v>31077.086666666666</v>
      </c>
      <c r="I44" s="118"/>
      <c r="J44" s="134">
        <f t="shared" si="5"/>
        <v>-93231.26</v>
      </c>
      <c r="K44" s="118"/>
      <c r="L44" s="137"/>
      <c r="M44" s="123"/>
      <c r="N44" s="123"/>
      <c r="O44" s="123"/>
      <c r="P44" s="123"/>
      <c r="Q44" s="123"/>
    </row>
    <row r="45" spans="1:17" ht="12.75" customHeight="1">
      <c r="A45" s="127">
        <f t="shared" si="6"/>
        <v>30</v>
      </c>
      <c r="B45" s="136">
        <v>2011</v>
      </c>
      <c r="C45" s="155">
        <v>175254.61</v>
      </c>
      <c r="D45" s="118" t="s">
        <v>38</v>
      </c>
      <c r="E45" s="123"/>
      <c r="F45" s="133">
        <v>2</v>
      </c>
      <c r="G45" s="118"/>
      <c r="H45" s="130">
        <f>+C45/$D$124</f>
        <v>58418.203333333331</v>
      </c>
      <c r="I45" s="118"/>
      <c r="J45" s="134">
        <f t="shared" si="5"/>
        <v>-116836.40666666666</v>
      </c>
      <c r="K45" s="118"/>
      <c r="L45" s="123"/>
      <c r="M45" s="123"/>
      <c r="N45" s="123"/>
      <c r="O45" s="123"/>
      <c r="P45" s="123"/>
      <c r="Q45" s="123"/>
    </row>
    <row r="46" spans="1:17" ht="12.75" customHeight="1">
      <c r="A46" s="127">
        <f>+A45+1</f>
        <v>31</v>
      </c>
      <c r="B46" s="136">
        <v>2012</v>
      </c>
      <c r="C46" s="155">
        <v>76063.22</v>
      </c>
      <c r="D46" s="118" t="s">
        <v>38</v>
      </c>
      <c r="E46" s="123"/>
      <c r="F46" s="133">
        <v>1</v>
      </c>
      <c r="G46" s="118"/>
      <c r="H46" s="130">
        <f>+C46/$D$124</f>
        <v>25354.406666666666</v>
      </c>
      <c r="I46" s="118"/>
      <c r="J46" s="134">
        <f t="shared" si="5"/>
        <v>-25354.406666666666</v>
      </c>
      <c r="K46" s="118"/>
      <c r="L46" s="123"/>
      <c r="M46" s="123"/>
      <c r="N46" s="123"/>
      <c r="O46" s="123"/>
      <c r="P46" s="123"/>
      <c r="Q46" s="123"/>
    </row>
    <row r="47" spans="1:17" s="143" customFormat="1" ht="5.0999999999999996" customHeight="1">
      <c r="A47" s="138"/>
      <c r="B47" s="139"/>
      <c r="C47" s="140">
        <v>0</v>
      </c>
      <c r="D47" s="141"/>
      <c r="E47" s="140"/>
      <c r="F47" s="142"/>
      <c r="G47" s="141"/>
      <c r="H47" s="156">
        <v>0</v>
      </c>
      <c r="I47" s="141"/>
      <c r="J47" s="140">
        <v>0</v>
      </c>
      <c r="K47" s="141"/>
      <c r="L47" s="140"/>
      <c r="M47" s="140"/>
      <c r="N47" s="140"/>
      <c r="O47" s="140"/>
      <c r="P47" s="140"/>
      <c r="Q47" s="140"/>
    </row>
    <row r="48" spans="1:17" ht="12.75" customHeight="1">
      <c r="A48" s="127">
        <f>+A46+1</f>
        <v>32</v>
      </c>
      <c r="B48" s="128" t="s">
        <v>97</v>
      </c>
      <c r="C48" s="129">
        <f>SUM(C34:C47)</f>
        <v>1652949.1299999997</v>
      </c>
      <c r="D48" s="118"/>
      <c r="E48" s="123"/>
      <c r="F48" s="133"/>
      <c r="G48" s="118"/>
      <c r="H48" s="130">
        <f>SUM(H34:H47)</f>
        <v>114849.69666666666</v>
      </c>
      <c r="I48" s="118"/>
      <c r="J48" s="129">
        <f>SUM(J34:J47)</f>
        <v>-1543822.1133333331</v>
      </c>
      <c r="K48" s="118"/>
      <c r="L48" s="123"/>
      <c r="M48" s="123"/>
      <c r="N48" s="123"/>
      <c r="O48" s="123"/>
      <c r="P48" s="123"/>
      <c r="Q48" s="123"/>
    </row>
    <row r="49" spans="1:17" ht="12.75" customHeight="1">
      <c r="A49" s="127">
        <f t="shared" ref="A49" si="7">+A48+1</f>
        <v>33</v>
      </c>
      <c r="B49" s="128" t="str">
        <f>B26</f>
        <v>Percentage allocated to WSC of Kentucky</v>
      </c>
      <c r="C49" s="144">
        <f>+C26</f>
        <v>2.775347522522463E-2</v>
      </c>
      <c r="D49" s="118"/>
      <c r="E49" s="123"/>
      <c r="F49" s="133"/>
      <c r="G49" s="118"/>
      <c r="H49" s="144">
        <f>H26</f>
        <v>2.775347522522463E-2</v>
      </c>
      <c r="I49" s="118"/>
      <c r="J49" s="144">
        <f>+J26</f>
        <v>2.775347522522463E-2</v>
      </c>
      <c r="K49" s="118"/>
      <c r="L49" s="123"/>
      <c r="M49" s="123"/>
      <c r="N49" s="123"/>
      <c r="O49" s="123"/>
      <c r="P49" s="123"/>
      <c r="Q49" s="123"/>
    </row>
    <row r="50" spans="1:17" s="143" customFormat="1" ht="5.0999999999999996" customHeight="1">
      <c r="A50" s="138"/>
      <c r="B50" s="139"/>
      <c r="C50" s="140">
        <v>0</v>
      </c>
      <c r="D50" s="141"/>
      <c r="E50" s="140"/>
      <c r="F50" s="142"/>
      <c r="G50" s="141"/>
      <c r="H50" s="140">
        <v>0</v>
      </c>
      <c r="I50" s="141"/>
      <c r="J50" s="140">
        <v>0</v>
      </c>
      <c r="K50" s="141"/>
      <c r="L50" s="140"/>
      <c r="M50" s="140"/>
      <c r="N50" s="140"/>
      <c r="O50" s="140"/>
      <c r="P50" s="140"/>
      <c r="Q50" s="140"/>
    </row>
    <row r="51" spans="1:17" ht="12.75" customHeight="1">
      <c r="A51" s="127">
        <f>+A49+1</f>
        <v>34</v>
      </c>
      <c r="B51" s="128" t="s">
        <v>98</v>
      </c>
      <c r="C51" s="129">
        <f>+C48*C49</f>
        <v>45875.082728011599</v>
      </c>
      <c r="D51" s="118"/>
      <c r="E51" s="123"/>
      <c r="F51" s="124"/>
      <c r="G51" s="118"/>
      <c r="H51" s="129">
        <f>+H48*H49</f>
        <v>3187.4782110628967</v>
      </c>
      <c r="I51" s="118"/>
      <c r="J51" s="129">
        <f>+J48*J49</f>
        <v>-42846.428774550594</v>
      </c>
      <c r="K51" s="118"/>
      <c r="L51" s="123"/>
      <c r="M51" s="123"/>
      <c r="N51" s="123"/>
      <c r="O51" s="123"/>
      <c r="P51" s="123"/>
      <c r="Q51" s="123"/>
    </row>
    <row r="52" spans="1:17" ht="12.75" customHeight="1">
      <c r="A52" s="127"/>
      <c r="B52" s="128"/>
      <c r="C52" s="129"/>
      <c r="D52" s="118"/>
      <c r="E52" s="123"/>
      <c r="F52" s="124"/>
      <c r="G52" s="118"/>
      <c r="H52" s="125"/>
      <c r="I52" s="118"/>
      <c r="J52" s="129"/>
      <c r="K52" s="118"/>
      <c r="L52" s="123"/>
      <c r="M52" s="123"/>
      <c r="N52" s="123"/>
      <c r="O52" s="123"/>
      <c r="P52" s="123"/>
      <c r="Q52" s="123"/>
    </row>
    <row r="53" spans="1:17" ht="12.75" customHeight="1">
      <c r="A53" s="127">
        <f>+A51+1</f>
        <v>35</v>
      </c>
      <c r="B53" s="128" t="s">
        <v>99</v>
      </c>
      <c r="C53" s="129">
        <f>C51*1</f>
        <v>45875.082728011599</v>
      </c>
      <c r="D53" s="122" t="s">
        <v>35</v>
      </c>
      <c r="E53" s="123"/>
      <c r="F53" s="124"/>
      <c r="G53" s="118"/>
      <c r="H53" s="129">
        <f>H51*1</f>
        <v>3187.4782110628967</v>
      </c>
      <c r="I53" s="122" t="s">
        <v>35</v>
      </c>
      <c r="J53" s="129">
        <f>J51*1</f>
        <v>-42846.428774550594</v>
      </c>
      <c r="K53" s="122" t="s">
        <v>35</v>
      </c>
      <c r="L53" s="123"/>
      <c r="M53" s="137"/>
      <c r="N53" s="123"/>
      <c r="O53" s="123"/>
      <c r="P53" s="123"/>
      <c r="Q53" s="123"/>
    </row>
    <row r="54" spans="1:17" ht="12.75" customHeight="1">
      <c r="A54" s="127">
        <f t="shared" ref="A54" si="8">+A53+1</f>
        <v>36</v>
      </c>
      <c r="B54" s="128" t="s">
        <v>100</v>
      </c>
      <c r="C54" s="129">
        <f>C51*0</f>
        <v>0</v>
      </c>
      <c r="D54" s="122" t="s">
        <v>36</v>
      </c>
      <c r="E54" s="123"/>
      <c r="F54" s="124"/>
      <c r="G54" s="118"/>
      <c r="H54" s="129">
        <f>H51*0</f>
        <v>0</v>
      </c>
      <c r="I54" s="122" t="s">
        <v>36</v>
      </c>
      <c r="J54" s="129">
        <f>J51*0</f>
        <v>0</v>
      </c>
      <c r="K54" s="122" t="s">
        <v>36</v>
      </c>
      <c r="L54" s="123"/>
      <c r="M54" s="157"/>
      <c r="N54" s="123"/>
      <c r="O54" s="123"/>
      <c r="P54" s="123"/>
      <c r="Q54" s="123"/>
    </row>
    <row r="55" spans="1:17" ht="12.75" customHeight="1">
      <c r="A55" s="127"/>
      <c r="B55" s="128"/>
      <c r="C55" s="129"/>
      <c r="D55" s="122"/>
      <c r="E55" s="123"/>
      <c r="F55" s="124"/>
      <c r="G55" s="118"/>
      <c r="H55" s="125"/>
      <c r="I55" s="118"/>
      <c r="J55" s="129"/>
      <c r="K55" s="122"/>
      <c r="L55" s="123"/>
      <c r="M55" s="157"/>
      <c r="N55" s="123"/>
      <c r="O55" s="123"/>
      <c r="P55" s="123"/>
      <c r="Q55" s="123"/>
    </row>
    <row r="56" spans="1:17" ht="12.75" customHeight="1">
      <c r="A56" s="127"/>
      <c r="B56" s="149" t="s">
        <v>101</v>
      </c>
      <c r="C56" s="129"/>
      <c r="D56" s="118"/>
      <c r="E56" s="123"/>
      <c r="F56" s="124"/>
      <c r="G56" s="118"/>
      <c r="H56" s="125"/>
      <c r="I56" s="118"/>
      <c r="J56" s="129"/>
      <c r="K56" s="118"/>
      <c r="L56" s="123"/>
      <c r="M56" s="157"/>
      <c r="N56" s="123"/>
      <c r="O56" s="123"/>
      <c r="P56" s="123"/>
      <c r="Q56" s="123"/>
    </row>
    <row r="57" spans="1:17" ht="12.75" customHeight="1">
      <c r="A57" s="127">
        <f>+A54+1</f>
        <v>37</v>
      </c>
      <c r="B57" s="150" t="s">
        <v>96</v>
      </c>
      <c r="C57" s="151">
        <v>771292.93</v>
      </c>
      <c r="D57" s="118" t="s">
        <v>38</v>
      </c>
      <c r="E57" s="123"/>
      <c r="F57" s="124"/>
      <c r="G57" s="118"/>
      <c r="H57" s="130">
        <v>0</v>
      </c>
      <c r="I57" s="118"/>
      <c r="J57" s="129">
        <f t="shared" ref="J57" si="9">-C57</f>
        <v>-771292.93</v>
      </c>
      <c r="K57" s="118"/>
      <c r="L57" s="123"/>
      <c r="M57" s="123"/>
      <c r="N57" s="123"/>
      <c r="O57" s="129"/>
      <c r="P57" s="123"/>
      <c r="Q57" s="123"/>
    </row>
    <row r="58" spans="1:17" ht="12.75" customHeight="1">
      <c r="A58" s="127">
        <f t="shared" ref="A58:A68" si="10">+A57+1</f>
        <v>38</v>
      </c>
      <c r="B58" s="152">
        <v>2001</v>
      </c>
      <c r="C58" s="129">
        <v>45542.34</v>
      </c>
      <c r="D58" s="118" t="s">
        <v>38</v>
      </c>
      <c r="E58" s="123"/>
      <c r="F58" s="133">
        <v>12</v>
      </c>
      <c r="G58" s="118"/>
      <c r="H58" s="130">
        <v>0</v>
      </c>
      <c r="I58" s="118"/>
      <c r="J58" s="134">
        <f t="shared" ref="J58:J69" si="11">-IF(C58/$D$125*F58&gt;=C58,C58,C58/$D$125*F58)</f>
        <v>-45542.34</v>
      </c>
      <c r="K58" s="118"/>
      <c r="L58" s="123"/>
      <c r="M58" s="123"/>
      <c r="N58" s="123"/>
      <c r="O58" s="129"/>
      <c r="P58" s="123"/>
      <c r="Q58" s="123"/>
    </row>
    <row r="59" spans="1:17" ht="12.75" customHeight="1">
      <c r="A59" s="127">
        <f t="shared" si="10"/>
        <v>39</v>
      </c>
      <c r="B59" s="152">
        <v>2002</v>
      </c>
      <c r="C59" s="129">
        <v>5912.31</v>
      </c>
      <c r="D59" s="118" t="s">
        <v>38</v>
      </c>
      <c r="E59" s="123"/>
      <c r="F59" s="133">
        <v>11</v>
      </c>
      <c r="G59" s="118"/>
      <c r="H59" s="130">
        <v>0</v>
      </c>
      <c r="I59" s="118"/>
      <c r="J59" s="134">
        <f t="shared" si="11"/>
        <v>-5912.31</v>
      </c>
      <c r="K59" s="118"/>
      <c r="L59" s="123"/>
      <c r="M59" s="123"/>
      <c r="N59" s="123"/>
      <c r="O59" s="129"/>
      <c r="P59" s="123"/>
      <c r="Q59" s="123"/>
    </row>
    <row r="60" spans="1:17" ht="12.75" customHeight="1">
      <c r="A60" s="127">
        <f t="shared" si="10"/>
        <v>40</v>
      </c>
      <c r="B60" s="152">
        <v>2003</v>
      </c>
      <c r="C60" s="129">
        <v>14240</v>
      </c>
      <c r="D60" s="118" t="s">
        <v>38</v>
      </c>
      <c r="E60" s="123"/>
      <c r="F60" s="133">
        <v>10</v>
      </c>
      <c r="G60" s="118"/>
      <c r="H60" s="130">
        <v>0</v>
      </c>
      <c r="I60" s="118"/>
      <c r="J60" s="134">
        <f t="shared" si="11"/>
        <v>-14240</v>
      </c>
      <c r="K60" s="118"/>
      <c r="L60" s="123"/>
      <c r="M60" s="123"/>
      <c r="N60" s="123"/>
      <c r="O60" s="123"/>
      <c r="P60" s="123"/>
      <c r="Q60" s="123"/>
    </row>
    <row r="61" spans="1:17" ht="12.75" customHeight="1">
      <c r="A61" s="127">
        <f t="shared" si="10"/>
        <v>41</v>
      </c>
      <c r="B61" s="152">
        <v>2004</v>
      </c>
      <c r="C61" s="129">
        <v>0</v>
      </c>
      <c r="D61" s="118" t="s">
        <v>38</v>
      </c>
      <c r="E61" s="123"/>
      <c r="F61" s="133">
        <v>9</v>
      </c>
      <c r="G61" s="118"/>
      <c r="H61" s="130">
        <v>0</v>
      </c>
      <c r="I61" s="118"/>
      <c r="J61" s="134">
        <f t="shared" si="11"/>
        <v>0</v>
      </c>
      <c r="K61" s="118"/>
      <c r="L61" s="123"/>
      <c r="M61" s="123"/>
      <c r="N61" s="123"/>
      <c r="O61" s="129"/>
      <c r="P61" s="123"/>
      <c r="Q61" s="123"/>
    </row>
    <row r="62" spans="1:17" ht="12.75" customHeight="1">
      <c r="A62" s="127">
        <f t="shared" si="10"/>
        <v>42</v>
      </c>
      <c r="B62" s="152">
        <v>2005</v>
      </c>
      <c r="C62" s="129">
        <v>0</v>
      </c>
      <c r="D62" s="118" t="s">
        <v>38</v>
      </c>
      <c r="E62" s="123"/>
      <c r="F62" s="133">
        <v>8</v>
      </c>
      <c r="G62" s="118"/>
      <c r="H62" s="130">
        <f t="shared" ref="H62:H69" si="12">+C62/$D$125</f>
        <v>0</v>
      </c>
      <c r="I62" s="118"/>
      <c r="J62" s="134">
        <f t="shared" si="11"/>
        <v>0</v>
      </c>
      <c r="K62" s="118"/>
      <c r="L62" s="123"/>
      <c r="M62" s="123"/>
      <c r="N62" s="123"/>
      <c r="O62" s="129"/>
      <c r="P62" s="123"/>
      <c r="Q62" s="123"/>
    </row>
    <row r="63" spans="1:17" ht="12.75" customHeight="1">
      <c r="A63" s="127">
        <f t="shared" si="10"/>
        <v>43</v>
      </c>
      <c r="B63" s="152">
        <v>2006</v>
      </c>
      <c r="C63" s="153">
        <v>0</v>
      </c>
      <c r="D63" s="118" t="s">
        <v>38</v>
      </c>
      <c r="E63" s="123"/>
      <c r="F63" s="133">
        <v>7</v>
      </c>
      <c r="G63" s="118"/>
      <c r="H63" s="130">
        <f t="shared" si="12"/>
        <v>0</v>
      </c>
      <c r="I63" s="118"/>
      <c r="J63" s="134">
        <f t="shared" si="11"/>
        <v>0</v>
      </c>
      <c r="K63" s="118"/>
      <c r="L63" s="123"/>
      <c r="M63" s="123"/>
      <c r="N63" s="123"/>
      <c r="O63" s="129"/>
      <c r="P63" s="123"/>
      <c r="Q63" s="123"/>
    </row>
    <row r="64" spans="1:17" ht="12.75" customHeight="1">
      <c r="A64" s="127">
        <f t="shared" si="10"/>
        <v>44</v>
      </c>
      <c r="B64" s="152">
        <v>2007</v>
      </c>
      <c r="C64" s="153">
        <v>0</v>
      </c>
      <c r="D64" s="118" t="s">
        <v>38</v>
      </c>
      <c r="E64" s="123"/>
      <c r="F64" s="133">
        <v>6</v>
      </c>
      <c r="G64" s="118"/>
      <c r="H64" s="130">
        <f t="shared" si="12"/>
        <v>0</v>
      </c>
      <c r="I64" s="118"/>
      <c r="J64" s="134">
        <f t="shared" si="11"/>
        <v>0</v>
      </c>
      <c r="K64" s="118"/>
      <c r="L64" s="123"/>
      <c r="M64" s="123"/>
      <c r="N64" s="123"/>
      <c r="O64" s="135"/>
      <c r="P64" s="123"/>
      <c r="Q64" s="123"/>
    </row>
    <row r="65" spans="1:17" ht="12.75" customHeight="1">
      <c r="A65" s="127">
        <f t="shared" si="10"/>
        <v>45</v>
      </c>
      <c r="B65" s="136">
        <v>2008</v>
      </c>
      <c r="C65" s="153">
        <f>20826256.86+795767</f>
        <v>21622023.859999999</v>
      </c>
      <c r="D65" s="118" t="s">
        <v>38</v>
      </c>
      <c r="E65" s="123"/>
      <c r="F65" s="133">
        <v>5</v>
      </c>
      <c r="G65" s="118"/>
      <c r="H65" s="130">
        <f t="shared" si="12"/>
        <v>2702752.9824999999</v>
      </c>
      <c r="I65" s="118"/>
      <c r="J65" s="134">
        <f t="shared" si="11"/>
        <v>-13513764.9125</v>
      </c>
      <c r="K65" s="118"/>
      <c r="L65" s="137"/>
      <c r="M65" s="123"/>
      <c r="N65" s="123"/>
      <c r="O65" s="123"/>
      <c r="P65" s="123"/>
      <c r="Q65" s="123"/>
    </row>
    <row r="66" spans="1:17" ht="12.75" customHeight="1">
      <c r="A66" s="127">
        <f t="shared" si="10"/>
        <v>46</v>
      </c>
      <c r="B66" s="136">
        <v>2009</v>
      </c>
      <c r="C66" s="153">
        <v>488372.76</v>
      </c>
      <c r="D66" s="118" t="s">
        <v>38</v>
      </c>
      <c r="E66" s="123"/>
      <c r="F66" s="133">
        <v>4</v>
      </c>
      <c r="G66" s="118"/>
      <c r="H66" s="130">
        <f t="shared" si="12"/>
        <v>61046.595000000001</v>
      </c>
      <c r="I66" s="118"/>
      <c r="J66" s="134">
        <f t="shared" si="11"/>
        <v>-244186.38</v>
      </c>
      <c r="K66" s="118"/>
      <c r="L66" s="137"/>
      <c r="M66" s="123"/>
      <c r="N66" s="123"/>
      <c r="O66" s="123"/>
      <c r="P66" s="123"/>
      <c r="Q66" s="123"/>
    </row>
    <row r="67" spans="1:17" ht="12.75" customHeight="1">
      <c r="A67" s="127">
        <f t="shared" si="10"/>
        <v>47</v>
      </c>
      <c r="B67" s="136">
        <v>2010</v>
      </c>
      <c r="C67" s="153">
        <v>-170056.34</v>
      </c>
      <c r="D67" s="118" t="s">
        <v>38</v>
      </c>
      <c r="E67" s="123"/>
      <c r="F67" s="133">
        <v>3</v>
      </c>
      <c r="G67" s="118"/>
      <c r="H67" s="130">
        <f t="shared" si="12"/>
        <v>-21257.0425</v>
      </c>
      <c r="I67" s="118"/>
      <c r="J67" s="134">
        <f t="shared" si="11"/>
        <v>170056.34</v>
      </c>
      <c r="K67" s="118"/>
      <c r="L67" s="123"/>
      <c r="M67" s="123"/>
      <c r="N67" s="123"/>
      <c r="O67" s="123"/>
      <c r="P67" s="123"/>
      <c r="Q67" s="123"/>
    </row>
    <row r="68" spans="1:17" ht="13.5" customHeight="1">
      <c r="A68" s="127">
        <f t="shared" si="10"/>
        <v>48</v>
      </c>
      <c r="B68" s="136">
        <v>2011</v>
      </c>
      <c r="C68" s="155">
        <v>95692.17</v>
      </c>
      <c r="D68" s="118" t="s">
        <v>38</v>
      </c>
      <c r="E68" s="123"/>
      <c r="F68" s="133">
        <v>2</v>
      </c>
      <c r="G68" s="118"/>
      <c r="H68" s="130">
        <f t="shared" si="12"/>
        <v>11961.52125</v>
      </c>
      <c r="I68" s="118"/>
      <c r="J68" s="134">
        <f t="shared" si="11"/>
        <v>-23923.0425</v>
      </c>
      <c r="K68" s="118"/>
      <c r="L68" s="123"/>
      <c r="M68" s="123"/>
      <c r="N68" s="123"/>
      <c r="O68" s="123"/>
      <c r="P68" s="123"/>
      <c r="Q68" s="123"/>
    </row>
    <row r="69" spans="1:17" ht="13.5" customHeight="1">
      <c r="A69" s="127">
        <f>+A68+1</f>
        <v>49</v>
      </c>
      <c r="B69" s="136">
        <v>2012</v>
      </c>
      <c r="C69" s="155">
        <v>68520.63</v>
      </c>
      <c r="D69" s="118" t="s">
        <v>38</v>
      </c>
      <c r="E69" s="123"/>
      <c r="F69" s="133">
        <v>1</v>
      </c>
      <c r="G69" s="118"/>
      <c r="H69" s="130">
        <f t="shared" si="12"/>
        <v>8565.0787500000006</v>
      </c>
      <c r="I69" s="118"/>
      <c r="J69" s="134">
        <f t="shared" si="11"/>
        <v>-8565.0787500000006</v>
      </c>
      <c r="K69" s="118"/>
      <c r="L69" s="123"/>
      <c r="M69" s="123"/>
      <c r="N69" s="123"/>
      <c r="O69" s="123"/>
      <c r="P69" s="123"/>
      <c r="Q69" s="123"/>
    </row>
    <row r="70" spans="1:17" ht="5.0999999999999996" customHeight="1">
      <c r="A70" s="127"/>
      <c r="B70" s="136"/>
      <c r="C70" s="140">
        <v>0</v>
      </c>
      <c r="D70" s="118"/>
      <c r="E70" s="123"/>
      <c r="F70" s="133"/>
      <c r="G70" s="118"/>
      <c r="H70" s="156">
        <v>0</v>
      </c>
      <c r="I70" s="118"/>
      <c r="J70" s="140">
        <v>0</v>
      </c>
      <c r="K70" s="118"/>
      <c r="L70" s="123"/>
      <c r="M70" s="123"/>
      <c r="N70" s="123"/>
      <c r="O70" s="123"/>
      <c r="P70" s="123"/>
      <c r="Q70" s="123"/>
    </row>
    <row r="71" spans="1:17" ht="12.75" customHeight="1">
      <c r="A71" s="127">
        <f>+A69+1</f>
        <v>50</v>
      </c>
      <c r="B71" s="128" t="s">
        <v>102</v>
      </c>
      <c r="C71" s="129">
        <f>SUM(C57:C70)</f>
        <v>22941540.66</v>
      </c>
      <c r="D71" s="118"/>
      <c r="E71" s="123"/>
      <c r="F71" s="124"/>
      <c r="G71" s="118"/>
      <c r="H71" s="130">
        <f>SUM(H57:H70)</f>
        <v>2763069.1350000002</v>
      </c>
      <c r="I71" s="118"/>
      <c r="J71" s="129">
        <f>SUM(J57:J70)</f>
        <v>-14457370.653750001</v>
      </c>
      <c r="K71" s="118"/>
      <c r="L71" s="123"/>
      <c r="M71" s="123"/>
      <c r="N71" s="123"/>
      <c r="O71" s="123"/>
      <c r="P71" s="123"/>
      <c r="Q71" s="123"/>
    </row>
    <row r="72" spans="1:17" ht="12.75" customHeight="1">
      <c r="A72" s="127">
        <f t="shared" ref="A72" si="13">+A71+1</f>
        <v>51</v>
      </c>
      <c r="B72" s="128" t="str">
        <f>B49</f>
        <v>Percentage allocated to WSC of Kentucky</v>
      </c>
      <c r="C72" s="144">
        <f>+C49</f>
        <v>2.775347522522463E-2</v>
      </c>
      <c r="D72" s="118"/>
      <c r="E72" s="123"/>
      <c r="F72" s="124"/>
      <c r="G72" s="118"/>
      <c r="H72" s="144">
        <f>H49</f>
        <v>2.775347522522463E-2</v>
      </c>
      <c r="I72" s="118"/>
      <c r="J72" s="144">
        <f>J49</f>
        <v>2.775347522522463E-2</v>
      </c>
      <c r="K72" s="118"/>
      <c r="L72" s="123"/>
      <c r="M72" s="123"/>
      <c r="N72" s="123"/>
      <c r="O72" s="123"/>
      <c r="P72" s="123"/>
      <c r="Q72" s="123"/>
    </row>
    <row r="73" spans="1:17" ht="5.0999999999999996" customHeight="1">
      <c r="A73" s="138"/>
      <c r="B73" s="139"/>
      <c r="C73" s="140">
        <v>0</v>
      </c>
      <c r="D73" s="141"/>
      <c r="E73" s="140"/>
      <c r="F73" s="142"/>
      <c r="G73" s="141"/>
      <c r="H73" s="140">
        <v>0</v>
      </c>
      <c r="I73" s="141"/>
      <c r="J73" s="140">
        <v>0</v>
      </c>
      <c r="K73" s="141"/>
      <c r="L73" s="123"/>
      <c r="M73" s="123"/>
      <c r="N73" s="123"/>
      <c r="O73" s="123"/>
      <c r="P73" s="123"/>
      <c r="Q73" s="123"/>
    </row>
    <row r="74" spans="1:17" ht="12.75" customHeight="1">
      <c r="A74" s="127">
        <f>+A72+1</f>
        <v>52</v>
      </c>
      <c r="B74" s="128" t="s">
        <v>103</v>
      </c>
      <c r="C74" s="129">
        <f>+C71*C72</f>
        <v>636707.48033579357</v>
      </c>
      <c r="D74" s="118"/>
      <c r="E74" s="123"/>
      <c r="F74" s="124"/>
      <c r="G74" s="118"/>
      <c r="H74" s="129">
        <f>+H71*H72</f>
        <v>76684.770783805361</v>
      </c>
      <c r="I74" s="118"/>
      <c r="J74" s="129">
        <f>+J71*J72</f>
        <v>-401242.27826074028</v>
      </c>
      <c r="K74" s="118"/>
      <c r="L74" s="123"/>
      <c r="M74" s="123"/>
      <c r="N74" s="158"/>
      <c r="O74" s="123"/>
      <c r="P74" s="123"/>
      <c r="Q74" s="123"/>
    </row>
    <row r="75" spans="1:17" ht="12.75" customHeight="1">
      <c r="A75" s="127"/>
      <c r="B75" s="128"/>
      <c r="C75" s="129"/>
      <c r="D75" s="118"/>
      <c r="E75" s="123"/>
      <c r="F75" s="124"/>
      <c r="G75" s="118"/>
      <c r="H75" s="125"/>
      <c r="I75" s="118"/>
      <c r="J75" s="129"/>
      <c r="K75" s="118"/>
      <c r="L75" s="123"/>
      <c r="M75" s="123"/>
      <c r="N75" s="123"/>
      <c r="O75" s="123"/>
      <c r="P75" s="123"/>
      <c r="Q75" s="123"/>
    </row>
    <row r="76" spans="1:17" ht="12.75" customHeight="1">
      <c r="A76" s="127">
        <f>+A74+1</f>
        <v>53</v>
      </c>
      <c r="B76" s="128" t="s">
        <v>104</v>
      </c>
      <c r="C76" s="129">
        <f>C74*1</f>
        <v>636707.48033579357</v>
      </c>
      <c r="D76" s="122" t="s">
        <v>35</v>
      </c>
      <c r="E76" s="123"/>
      <c r="F76" s="124"/>
      <c r="G76" s="118"/>
      <c r="H76" s="129">
        <f>H74*1</f>
        <v>76684.770783805361</v>
      </c>
      <c r="I76" s="122" t="s">
        <v>35</v>
      </c>
      <c r="J76" s="129">
        <f>J74*1</f>
        <v>-401242.27826074028</v>
      </c>
      <c r="K76" s="122" t="s">
        <v>35</v>
      </c>
      <c r="L76" s="123"/>
      <c r="M76" s="123"/>
      <c r="N76" s="123"/>
      <c r="O76" s="123"/>
      <c r="P76" s="123"/>
      <c r="Q76" s="123"/>
    </row>
    <row r="77" spans="1:17" ht="12.75" customHeight="1">
      <c r="A77" s="127">
        <f t="shared" ref="A77" si="14">+A76+1</f>
        <v>54</v>
      </c>
      <c r="B77" s="128" t="s">
        <v>105</v>
      </c>
      <c r="C77" s="129">
        <f>C74*0</f>
        <v>0</v>
      </c>
      <c r="D77" s="122" t="s">
        <v>36</v>
      </c>
      <c r="E77" s="123"/>
      <c r="F77" s="124"/>
      <c r="G77" s="118"/>
      <c r="H77" s="129">
        <f>H74*0</f>
        <v>0</v>
      </c>
      <c r="I77" s="122" t="s">
        <v>36</v>
      </c>
      <c r="J77" s="129">
        <f>J74*0</f>
        <v>0</v>
      </c>
      <c r="K77" s="122" t="s">
        <v>36</v>
      </c>
      <c r="L77" s="123"/>
      <c r="M77" s="123"/>
      <c r="N77" s="123"/>
      <c r="O77" s="123"/>
      <c r="P77" s="123"/>
      <c r="Q77" s="123"/>
    </row>
    <row r="78" spans="1:17" ht="12.75" customHeight="1">
      <c r="A78" s="127"/>
      <c r="B78" s="128"/>
      <c r="C78" s="129"/>
      <c r="D78" s="122"/>
      <c r="E78" s="123"/>
      <c r="F78" s="124"/>
      <c r="G78" s="118"/>
      <c r="H78" s="125"/>
      <c r="I78" s="118"/>
      <c r="J78" s="129"/>
      <c r="K78" s="122"/>
      <c r="L78" s="123"/>
      <c r="M78" s="123"/>
      <c r="N78" s="123"/>
      <c r="O78" s="123"/>
      <c r="P78" s="123"/>
      <c r="Q78" s="123"/>
    </row>
    <row r="79" spans="1:17" ht="12.75" customHeight="1">
      <c r="A79" s="127"/>
      <c r="B79" s="159" t="s">
        <v>106</v>
      </c>
      <c r="C79" s="129"/>
      <c r="D79" s="118"/>
      <c r="E79" s="123"/>
      <c r="F79" s="124"/>
      <c r="G79" s="118"/>
      <c r="H79" s="125"/>
      <c r="I79" s="118"/>
      <c r="J79" s="129"/>
      <c r="K79" s="118"/>
      <c r="L79" s="123"/>
      <c r="M79" s="123"/>
      <c r="N79" s="123"/>
      <c r="O79" s="123"/>
      <c r="P79" s="123"/>
      <c r="Q79" s="123"/>
    </row>
    <row r="80" spans="1:17" ht="12.75" customHeight="1">
      <c r="A80" s="127">
        <f>+A77+1</f>
        <v>55</v>
      </c>
      <c r="B80" s="160" t="s">
        <v>107</v>
      </c>
      <c r="C80" s="129">
        <v>89398.85</v>
      </c>
      <c r="D80" s="118" t="s">
        <v>38</v>
      </c>
      <c r="E80" s="123"/>
      <c r="F80" s="133"/>
      <c r="G80" s="118"/>
      <c r="H80" s="130">
        <v>0</v>
      </c>
      <c r="I80" s="118"/>
      <c r="J80" s="129">
        <f>-C80</f>
        <v>-89398.85</v>
      </c>
      <c r="K80" s="118"/>
      <c r="L80" s="123"/>
      <c r="M80" s="123"/>
      <c r="N80" s="123"/>
      <c r="O80" s="129"/>
      <c r="P80" s="123"/>
      <c r="Q80" s="123"/>
    </row>
    <row r="81" spans="1:17" ht="12.75" customHeight="1">
      <c r="A81" s="127">
        <f t="shared" ref="A81:A91" si="15">+A80+1</f>
        <v>56</v>
      </c>
      <c r="B81" s="161">
        <v>2001</v>
      </c>
      <c r="C81" s="129">
        <v>9222.02</v>
      </c>
      <c r="D81" s="118" t="s">
        <v>38</v>
      </c>
      <c r="E81" s="123"/>
      <c r="F81" s="133">
        <v>12</v>
      </c>
      <c r="G81" s="118"/>
      <c r="H81" s="130">
        <v>0</v>
      </c>
      <c r="I81" s="118"/>
      <c r="J81" s="134">
        <f t="shared" ref="J81:J92" si="16">-IF(C81/$D$126*F81&gt;=C81,C81,C81/$D$126*F81)</f>
        <v>-9222.02</v>
      </c>
      <c r="K81" s="118"/>
      <c r="L81" s="123"/>
      <c r="M81" s="123"/>
      <c r="N81" s="123"/>
      <c r="O81" s="129"/>
      <c r="P81" s="123"/>
      <c r="Q81" s="123"/>
    </row>
    <row r="82" spans="1:17" ht="12.75" customHeight="1">
      <c r="A82" s="127">
        <f t="shared" si="15"/>
        <v>57</v>
      </c>
      <c r="B82" s="161">
        <v>2002</v>
      </c>
      <c r="C82" s="129">
        <v>17117.28</v>
      </c>
      <c r="D82" s="118" t="s">
        <v>38</v>
      </c>
      <c r="E82" s="123"/>
      <c r="F82" s="133">
        <v>11</v>
      </c>
      <c r="G82" s="118"/>
      <c r="H82" s="130">
        <v>0</v>
      </c>
      <c r="I82" s="118"/>
      <c r="J82" s="134">
        <f t="shared" si="16"/>
        <v>-17117.28</v>
      </c>
      <c r="K82" s="118"/>
      <c r="L82" s="123"/>
      <c r="M82" s="123"/>
      <c r="N82" s="123"/>
      <c r="O82" s="129"/>
      <c r="P82" s="123"/>
      <c r="Q82" s="123"/>
    </row>
    <row r="83" spans="1:17" ht="12.75" customHeight="1">
      <c r="A83" s="127">
        <f t="shared" si="15"/>
        <v>58</v>
      </c>
      <c r="B83" s="161">
        <v>2003</v>
      </c>
      <c r="C83" s="129">
        <v>8312.1</v>
      </c>
      <c r="D83" s="118" t="s">
        <v>38</v>
      </c>
      <c r="E83" s="123"/>
      <c r="F83" s="133">
        <v>10</v>
      </c>
      <c r="G83" s="118"/>
      <c r="H83" s="130">
        <v>0</v>
      </c>
      <c r="I83" s="118"/>
      <c r="J83" s="134">
        <f t="shared" si="16"/>
        <v>-8312.1</v>
      </c>
      <c r="K83" s="118"/>
      <c r="L83" s="123"/>
      <c r="M83" s="123"/>
      <c r="N83" s="123"/>
      <c r="O83" s="123"/>
      <c r="P83" s="123"/>
      <c r="Q83" s="123"/>
    </row>
    <row r="84" spans="1:17" ht="12.75" customHeight="1">
      <c r="A84" s="127">
        <f t="shared" si="15"/>
        <v>59</v>
      </c>
      <c r="B84" s="161">
        <v>2004</v>
      </c>
      <c r="C84" s="129">
        <v>5069.38</v>
      </c>
      <c r="D84" s="118" t="s">
        <v>38</v>
      </c>
      <c r="E84" s="123"/>
      <c r="F84" s="133">
        <v>9</v>
      </c>
      <c r="G84" s="118"/>
      <c r="H84" s="130">
        <v>0</v>
      </c>
      <c r="I84" s="118"/>
      <c r="J84" s="134">
        <f t="shared" si="16"/>
        <v>-5069.38</v>
      </c>
      <c r="K84" s="118"/>
      <c r="L84" s="123"/>
      <c r="M84" s="123"/>
      <c r="N84" s="123"/>
      <c r="O84" s="129"/>
      <c r="P84" s="123"/>
      <c r="Q84" s="123"/>
    </row>
    <row r="85" spans="1:17" ht="12.75" customHeight="1">
      <c r="A85" s="127">
        <f t="shared" si="15"/>
        <v>60</v>
      </c>
      <c r="B85" s="161">
        <v>2005</v>
      </c>
      <c r="C85" s="129">
        <v>30905.93</v>
      </c>
      <c r="D85" s="118" t="s">
        <v>38</v>
      </c>
      <c r="E85" s="123"/>
      <c r="F85" s="133">
        <v>8</v>
      </c>
      <c r="G85" s="118"/>
      <c r="H85" s="130">
        <v>0</v>
      </c>
      <c r="I85" s="118"/>
      <c r="J85" s="134">
        <f t="shared" si="16"/>
        <v>-30905.93</v>
      </c>
      <c r="K85" s="118"/>
      <c r="L85" s="123"/>
      <c r="M85" s="123"/>
      <c r="N85" s="123"/>
      <c r="O85" s="129"/>
      <c r="P85" s="123"/>
      <c r="Q85" s="123"/>
    </row>
    <row r="86" spans="1:17" ht="12.75" customHeight="1">
      <c r="A86" s="127">
        <f t="shared" si="15"/>
        <v>61</v>
      </c>
      <c r="B86" s="161">
        <v>2006</v>
      </c>
      <c r="C86" s="162">
        <v>20309.55</v>
      </c>
      <c r="D86" s="118" t="s">
        <v>38</v>
      </c>
      <c r="E86" s="123"/>
      <c r="F86" s="133">
        <v>7</v>
      </c>
      <c r="G86" s="118"/>
      <c r="H86" s="130">
        <v>0</v>
      </c>
      <c r="I86" s="118"/>
      <c r="J86" s="134">
        <f t="shared" si="16"/>
        <v>-20309.55</v>
      </c>
      <c r="K86" s="118"/>
      <c r="L86" s="123"/>
      <c r="M86" s="123"/>
      <c r="N86" s="123"/>
      <c r="O86" s="129"/>
      <c r="P86" s="123"/>
      <c r="Q86" s="123"/>
    </row>
    <row r="87" spans="1:17" ht="12.75" customHeight="1">
      <c r="A87" s="127">
        <f t="shared" si="15"/>
        <v>62</v>
      </c>
      <c r="B87" s="161">
        <v>2007</v>
      </c>
      <c r="C87" s="162">
        <v>318624.71999999997</v>
      </c>
      <c r="D87" s="118" t="s">
        <v>38</v>
      </c>
      <c r="E87" s="123"/>
      <c r="F87" s="133">
        <v>6</v>
      </c>
      <c r="G87" s="118"/>
      <c r="H87" s="130">
        <v>0</v>
      </c>
      <c r="I87" s="118"/>
      <c r="J87" s="134">
        <f t="shared" si="16"/>
        <v>-318624.71999999997</v>
      </c>
      <c r="K87" s="118"/>
      <c r="L87" s="123"/>
      <c r="M87" s="123"/>
      <c r="N87" s="123"/>
      <c r="O87" s="135"/>
      <c r="P87" s="123"/>
      <c r="Q87" s="123"/>
    </row>
    <row r="88" spans="1:17" ht="12.75" customHeight="1">
      <c r="A88" s="127">
        <f t="shared" si="15"/>
        <v>63</v>
      </c>
      <c r="B88" s="136">
        <v>2008</v>
      </c>
      <c r="C88" s="162">
        <v>60603.839999999997</v>
      </c>
      <c r="D88" s="118" t="s">
        <v>38</v>
      </c>
      <c r="E88" s="123"/>
      <c r="F88" s="133">
        <v>5</v>
      </c>
      <c r="G88" s="118"/>
      <c r="H88" s="130">
        <v>0</v>
      </c>
      <c r="I88" s="118"/>
      <c r="J88" s="134">
        <f t="shared" si="16"/>
        <v>-60603.839999999997</v>
      </c>
      <c r="K88" s="118"/>
      <c r="L88" s="123"/>
      <c r="M88" s="123"/>
      <c r="N88" s="123"/>
      <c r="O88" s="123"/>
      <c r="P88" s="123"/>
      <c r="Q88" s="123"/>
    </row>
    <row r="89" spans="1:17" ht="12.75" customHeight="1">
      <c r="A89" s="127">
        <f t="shared" si="15"/>
        <v>64</v>
      </c>
      <c r="B89" s="136">
        <v>2009</v>
      </c>
      <c r="C89" s="162">
        <v>2762.01</v>
      </c>
      <c r="D89" s="118" t="s">
        <v>38</v>
      </c>
      <c r="E89" s="123"/>
      <c r="F89" s="133">
        <v>4</v>
      </c>
      <c r="G89" s="118"/>
      <c r="H89" s="130">
        <v>0</v>
      </c>
      <c r="I89" s="118"/>
      <c r="J89" s="134">
        <f t="shared" si="16"/>
        <v>-2762.01</v>
      </c>
      <c r="K89" s="118"/>
      <c r="L89" s="123"/>
      <c r="M89" s="123"/>
      <c r="N89" s="123"/>
      <c r="O89" s="123"/>
      <c r="P89" s="123"/>
      <c r="Q89" s="123"/>
    </row>
    <row r="90" spans="1:17" ht="12.75" customHeight="1">
      <c r="A90" s="127">
        <f t="shared" si="15"/>
        <v>65</v>
      </c>
      <c r="B90" s="136">
        <v>2010</v>
      </c>
      <c r="C90" s="162">
        <v>0</v>
      </c>
      <c r="D90" s="118" t="s">
        <v>38</v>
      </c>
      <c r="E90" s="123"/>
      <c r="F90" s="133">
        <v>3</v>
      </c>
      <c r="G90" s="118"/>
      <c r="H90" s="130">
        <f>+C90/$D$126</f>
        <v>0</v>
      </c>
      <c r="I90" s="118"/>
      <c r="J90" s="134">
        <f t="shared" si="16"/>
        <v>0</v>
      </c>
      <c r="K90" s="118"/>
      <c r="L90" s="123"/>
      <c r="M90" s="123"/>
      <c r="N90" s="123"/>
      <c r="O90" s="123"/>
      <c r="P90" s="123"/>
      <c r="Q90" s="123"/>
    </row>
    <row r="91" spans="1:17" ht="12.75" customHeight="1">
      <c r="A91" s="127">
        <f t="shared" si="15"/>
        <v>66</v>
      </c>
      <c r="B91" s="136">
        <v>2011</v>
      </c>
      <c r="C91" s="162">
        <v>0</v>
      </c>
      <c r="D91" s="118" t="s">
        <v>38</v>
      </c>
      <c r="E91" s="123"/>
      <c r="F91" s="133">
        <v>2</v>
      </c>
      <c r="G91" s="118"/>
      <c r="H91" s="130">
        <f>+C91/$D$126</f>
        <v>0</v>
      </c>
      <c r="I91" s="118"/>
      <c r="J91" s="134">
        <f t="shared" si="16"/>
        <v>0</v>
      </c>
      <c r="K91" s="118"/>
      <c r="L91" s="123"/>
      <c r="M91" s="123"/>
      <c r="N91" s="123"/>
      <c r="O91" s="123"/>
      <c r="P91" s="123"/>
      <c r="Q91" s="123"/>
    </row>
    <row r="92" spans="1:17" ht="12.75" customHeight="1">
      <c r="A92" s="127">
        <f>+A91+1</f>
        <v>67</v>
      </c>
      <c r="B92" s="136">
        <v>2012</v>
      </c>
      <c r="C92" s="162">
        <v>0</v>
      </c>
      <c r="D92" s="118" t="s">
        <v>38</v>
      </c>
      <c r="E92" s="123"/>
      <c r="F92" s="133">
        <v>1</v>
      </c>
      <c r="G92" s="118"/>
      <c r="H92" s="130">
        <f>+C92/$D$126</f>
        <v>0</v>
      </c>
      <c r="I92" s="118"/>
      <c r="J92" s="134">
        <f t="shared" si="16"/>
        <v>0</v>
      </c>
      <c r="K92" s="118"/>
      <c r="L92" s="123"/>
      <c r="M92" s="123"/>
      <c r="N92" s="123"/>
      <c r="O92" s="123"/>
      <c r="P92" s="123"/>
      <c r="Q92" s="123"/>
    </row>
    <row r="93" spans="1:17" ht="5.0999999999999996" customHeight="1">
      <c r="A93" s="127"/>
      <c r="B93" s="163"/>
      <c r="C93" s="164">
        <v>0</v>
      </c>
      <c r="D93" s="123"/>
      <c r="E93" s="123"/>
      <c r="F93" s="124"/>
      <c r="G93" s="118"/>
      <c r="H93" s="141">
        <v>0</v>
      </c>
      <c r="I93" s="118"/>
      <c r="J93" s="140">
        <v>0</v>
      </c>
      <c r="K93" s="118"/>
      <c r="L93" s="123"/>
      <c r="M93" s="123"/>
      <c r="N93" s="123"/>
      <c r="O93" s="123"/>
      <c r="P93" s="123"/>
      <c r="Q93" s="123"/>
    </row>
    <row r="94" spans="1:17" ht="12.75" customHeight="1">
      <c r="A94" s="127">
        <f>+A92+1</f>
        <v>68</v>
      </c>
      <c r="B94" s="163" t="s">
        <v>108</v>
      </c>
      <c r="C94" s="162">
        <f>SUM(C80:C93)</f>
        <v>562325.67999999993</v>
      </c>
      <c r="D94" s="123"/>
      <c r="E94" s="123"/>
      <c r="F94" s="124"/>
      <c r="G94" s="118"/>
      <c r="H94" s="130">
        <f>SUM(H80:H93)</f>
        <v>0</v>
      </c>
      <c r="I94" s="118"/>
      <c r="J94" s="130">
        <f>SUM(J80:J93)</f>
        <v>-562325.67999999993</v>
      </c>
      <c r="K94" s="118"/>
      <c r="L94" s="123"/>
      <c r="M94" s="123"/>
      <c r="N94" s="123"/>
      <c r="O94" s="129"/>
      <c r="P94" s="123"/>
      <c r="Q94" s="123"/>
    </row>
    <row r="95" spans="1:17" ht="12.75" customHeight="1">
      <c r="A95" s="127">
        <f t="shared" ref="A95" si="17">+A94+1</f>
        <v>69</v>
      </c>
      <c r="B95" s="163" t="str">
        <f>B26</f>
        <v>Percentage allocated to WSC of Kentucky</v>
      </c>
      <c r="C95" s="144">
        <f>C72</f>
        <v>2.775347522522463E-2</v>
      </c>
      <c r="D95" s="123"/>
      <c r="E95" s="123"/>
      <c r="F95" s="124"/>
      <c r="G95" s="118"/>
      <c r="H95" s="144">
        <f>H72</f>
        <v>2.775347522522463E-2</v>
      </c>
      <c r="I95" s="118"/>
      <c r="J95" s="144">
        <f>J72</f>
        <v>2.775347522522463E-2</v>
      </c>
      <c r="K95" s="118"/>
      <c r="L95" s="123"/>
      <c r="M95" s="123"/>
      <c r="N95" s="123"/>
      <c r="O95" s="129"/>
      <c r="P95" s="123"/>
      <c r="Q95" s="123"/>
    </row>
    <row r="96" spans="1:17" ht="5.0999999999999996" customHeight="1">
      <c r="A96" s="127"/>
      <c r="B96" s="163"/>
      <c r="C96" s="140">
        <v>0</v>
      </c>
      <c r="D96" s="123"/>
      <c r="E96" s="123"/>
      <c r="F96" s="124"/>
      <c r="G96" s="118"/>
      <c r="H96" s="140">
        <v>0</v>
      </c>
      <c r="I96" s="118"/>
      <c r="J96" s="140">
        <v>0</v>
      </c>
      <c r="K96" s="118"/>
      <c r="L96" s="123"/>
      <c r="M96" s="123"/>
      <c r="N96" s="123"/>
      <c r="O96" s="123"/>
      <c r="P96" s="123"/>
      <c r="Q96" s="123"/>
    </row>
    <row r="97" spans="1:17" ht="12.75" customHeight="1">
      <c r="A97" s="127">
        <f>+A95+1</f>
        <v>70</v>
      </c>
      <c r="B97" s="163" t="s">
        <v>109</v>
      </c>
      <c r="C97" s="162">
        <f>C94*C95</f>
        <v>15606.491828387592</v>
      </c>
      <c r="D97" s="123"/>
      <c r="E97" s="123"/>
      <c r="F97" s="124"/>
      <c r="G97" s="118"/>
      <c r="H97" s="129">
        <f>+H94*H95</f>
        <v>0</v>
      </c>
      <c r="I97" s="118"/>
      <c r="J97" s="129">
        <f>J94*J95</f>
        <v>-15606.491828387592</v>
      </c>
      <c r="K97" s="118"/>
      <c r="L97" s="123"/>
      <c r="M97" s="123"/>
      <c r="N97" s="123"/>
      <c r="O97" s="129"/>
      <c r="P97" s="123"/>
      <c r="Q97" s="123"/>
    </row>
    <row r="98" spans="1:17" ht="12.75" customHeight="1">
      <c r="A98" s="127"/>
      <c r="B98" s="163"/>
      <c r="C98" s="165"/>
      <c r="D98" s="123"/>
      <c r="E98" s="123"/>
      <c r="F98" s="124"/>
      <c r="G98" s="118"/>
      <c r="H98" s="125"/>
      <c r="I98" s="118"/>
      <c r="J98" s="129"/>
      <c r="K98" s="118"/>
      <c r="L98" s="123"/>
      <c r="M98" s="123"/>
      <c r="N98" s="123"/>
      <c r="O98" s="144"/>
      <c r="P98" s="123"/>
      <c r="Q98" s="123"/>
    </row>
    <row r="99" spans="1:17" ht="12.75" customHeight="1">
      <c r="A99" s="127">
        <f>+A97+1</f>
        <v>71</v>
      </c>
      <c r="B99" s="128" t="s">
        <v>110</v>
      </c>
      <c r="C99" s="129">
        <f>C97*1</f>
        <v>15606.491828387592</v>
      </c>
      <c r="D99" s="122" t="s">
        <v>35</v>
      </c>
      <c r="E99" s="123"/>
      <c r="F99" s="124"/>
      <c r="G99" s="118"/>
      <c r="H99" s="129">
        <f>H97*1</f>
        <v>0</v>
      </c>
      <c r="I99" s="122" t="s">
        <v>35</v>
      </c>
      <c r="J99" s="129">
        <f>J97*1</f>
        <v>-15606.491828387592</v>
      </c>
      <c r="K99" s="122" t="s">
        <v>35</v>
      </c>
      <c r="L99" s="123"/>
      <c r="M99" s="123"/>
      <c r="N99" s="123"/>
      <c r="O99" s="123"/>
      <c r="P99" s="123"/>
      <c r="Q99" s="123"/>
    </row>
    <row r="100" spans="1:17" ht="12.75" customHeight="1">
      <c r="A100" s="127">
        <f t="shared" ref="A100" si="18">+A99+1</f>
        <v>72</v>
      </c>
      <c r="B100" s="128" t="s">
        <v>111</v>
      </c>
      <c r="C100" s="129">
        <f>C97*0</f>
        <v>0</v>
      </c>
      <c r="D100" s="122" t="s">
        <v>36</v>
      </c>
      <c r="E100" s="123"/>
      <c r="F100" s="124"/>
      <c r="G100" s="118"/>
      <c r="H100" s="129">
        <f>H97*0</f>
        <v>0</v>
      </c>
      <c r="I100" s="122" t="s">
        <v>36</v>
      </c>
      <c r="J100" s="129">
        <f>J97*0</f>
        <v>0</v>
      </c>
      <c r="K100" s="122" t="s">
        <v>36</v>
      </c>
      <c r="L100" s="123"/>
      <c r="M100" s="123"/>
      <c r="N100" s="123"/>
      <c r="O100" s="123"/>
      <c r="P100" s="123"/>
      <c r="Q100" s="123"/>
    </row>
    <row r="101" spans="1:17" ht="12.75" customHeight="1">
      <c r="A101" s="127"/>
      <c r="B101" s="163"/>
      <c r="C101" s="165"/>
      <c r="D101" s="123"/>
      <c r="E101" s="123"/>
      <c r="F101" s="124"/>
      <c r="G101" s="118"/>
      <c r="H101" s="125"/>
      <c r="I101" s="118"/>
      <c r="J101" s="129"/>
      <c r="K101" s="118"/>
      <c r="L101" s="123"/>
      <c r="M101" s="123"/>
      <c r="N101" s="123"/>
      <c r="O101" s="123"/>
      <c r="P101" s="123"/>
      <c r="Q101" s="123"/>
    </row>
    <row r="102" spans="1:17" ht="14.25">
      <c r="A102" s="127"/>
      <c r="B102" s="149" t="s">
        <v>112</v>
      </c>
      <c r="C102" s="129"/>
      <c r="D102" s="118"/>
      <c r="E102" s="123"/>
      <c r="F102" s="124"/>
      <c r="G102" s="118"/>
      <c r="H102" s="125"/>
      <c r="I102" s="118"/>
      <c r="J102" s="129"/>
      <c r="K102" s="118"/>
      <c r="L102" s="123"/>
      <c r="M102" s="123"/>
      <c r="N102" s="123"/>
      <c r="O102" s="123"/>
      <c r="P102" s="123"/>
      <c r="Q102" s="123"/>
    </row>
    <row r="103" spans="1:17" ht="12.75" customHeight="1">
      <c r="A103" s="127">
        <f>+A100+1</f>
        <v>73</v>
      </c>
      <c r="B103" s="128" t="s">
        <v>113</v>
      </c>
      <c r="C103" s="129">
        <f>+C30+C53+C99+C76</f>
        <v>728345.90058684372</v>
      </c>
      <c r="D103" s="118"/>
      <c r="E103" s="123"/>
      <c r="F103" s="124"/>
      <c r="G103" s="118"/>
      <c r="H103" s="129">
        <f>+H30+H53+H99+H76</f>
        <v>82768.640801772766</v>
      </c>
      <c r="I103" s="118"/>
      <c r="J103" s="129">
        <f>+J30+J53+J99+J76</f>
        <v>-484094.47544199735</v>
      </c>
      <c r="K103" s="118"/>
      <c r="L103" s="123"/>
      <c r="M103" s="123"/>
      <c r="N103" s="123"/>
      <c r="O103" s="123"/>
      <c r="P103" s="123"/>
      <c r="Q103" s="123"/>
    </row>
    <row r="104" spans="1:17" ht="12.75" customHeight="1">
      <c r="A104" s="127">
        <f t="shared" ref="A104" si="19">+A103+1</f>
        <v>74</v>
      </c>
      <c r="B104" s="128" t="s">
        <v>114</v>
      </c>
      <c r="C104" s="129">
        <f>+C31+C54+C100+C77</f>
        <v>0</v>
      </c>
      <c r="D104" s="118"/>
      <c r="E104" s="123"/>
      <c r="F104" s="124"/>
      <c r="G104" s="118"/>
      <c r="H104" s="129">
        <f>+H31+H54+H100+H77</f>
        <v>0</v>
      </c>
      <c r="I104" s="118"/>
      <c r="J104" s="129">
        <f>+J31+J54+J100+J77</f>
        <v>0</v>
      </c>
      <c r="K104" s="118"/>
      <c r="L104" s="123"/>
      <c r="M104" s="123"/>
      <c r="N104" s="123"/>
      <c r="O104" s="123"/>
      <c r="P104" s="123"/>
      <c r="Q104" s="123"/>
    </row>
    <row r="105" spans="1:17" ht="12.75" customHeight="1">
      <c r="A105" s="127"/>
      <c r="B105" s="128"/>
      <c r="C105" s="123"/>
      <c r="D105" s="118"/>
      <c r="E105" s="123"/>
      <c r="F105" s="124"/>
      <c r="G105" s="118"/>
      <c r="H105" s="125"/>
      <c r="I105" s="118"/>
      <c r="J105" s="123"/>
      <c r="K105" s="118"/>
      <c r="L105" s="123"/>
      <c r="M105" s="123"/>
      <c r="N105" s="123"/>
      <c r="O105" s="123"/>
      <c r="P105" s="123"/>
      <c r="Q105" s="123"/>
    </row>
    <row r="106" spans="1:17" ht="12.75" customHeight="1">
      <c r="A106" s="127"/>
      <c r="B106" s="128"/>
      <c r="C106" s="123"/>
      <c r="D106" s="118"/>
      <c r="E106" s="123"/>
      <c r="F106" s="124"/>
      <c r="G106" s="118"/>
      <c r="H106" s="125"/>
      <c r="I106" s="118"/>
      <c r="J106" s="123"/>
      <c r="K106" s="118"/>
      <c r="L106" s="123"/>
      <c r="M106" s="123"/>
      <c r="N106" s="123"/>
      <c r="O106" s="123"/>
      <c r="P106" s="123"/>
      <c r="Q106" s="123"/>
    </row>
    <row r="107" spans="1:17" ht="12.75" customHeight="1">
      <c r="A107" s="127"/>
      <c r="B107" s="149" t="s">
        <v>115</v>
      </c>
      <c r="C107" s="123"/>
      <c r="D107" s="118"/>
      <c r="E107" s="123"/>
      <c r="F107" s="124"/>
      <c r="G107" s="118"/>
      <c r="H107" s="125"/>
      <c r="I107" s="118"/>
      <c r="J107" s="123"/>
      <c r="K107" s="118"/>
      <c r="L107" s="123"/>
      <c r="M107" s="123"/>
      <c r="N107" s="123"/>
      <c r="O107" s="123"/>
      <c r="P107" s="123"/>
      <c r="Q107" s="123"/>
    </row>
    <row r="108" spans="1:17">
      <c r="A108" s="127">
        <f>+A104+1</f>
        <v>75</v>
      </c>
      <c r="B108" s="160" t="str">
        <f>+B10</f>
        <v>Mainframe computers</v>
      </c>
      <c r="C108" s="166">
        <f>SUM(C11:C19)</f>
        <v>571266.42000000004</v>
      </c>
      <c r="D108" s="118"/>
      <c r="E108" s="123"/>
      <c r="F108" s="124"/>
      <c r="G108" s="118"/>
      <c r="H108" s="125"/>
      <c r="I108" s="118"/>
      <c r="J108" s="123"/>
      <c r="K108" s="118"/>
      <c r="L108" s="123"/>
      <c r="M108" s="123"/>
      <c r="N108" s="123"/>
      <c r="O108" s="123"/>
      <c r="P108" s="123"/>
      <c r="Q108" s="123"/>
    </row>
    <row r="109" spans="1:17">
      <c r="A109" s="127">
        <f>+A108+1</f>
        <v>76</v>
      </c>
      <c r="B109" s="160" t="str">
        <f>+B33</f>
        <v>Mini-computers</v>
      </c>
      <c r="C109" s="166">
        <f>SUM(C34:C43)</f>
        <v>1308400.0399999996</v>
      </c>
      <c r="D109" s="118"/>
      <c r="E109" s="123"/>
      <c r="F109" s="124"/>
      <c r="G109" s="118"/>
      <c r="H109" s="125"/>
      <c r="I109" s="118"/>
      <c r="J109" s="123"/>
      <c r="K109" s="118"/>
      <c r="L109" s="123"/>
      <c r="M109" s="123"/>
      <c r="N109" s="123"/>
      <c r="O109" s="123"/>
      <c r="P109" s="123"/>
      <c r="Q109" s="123"/>
    </row>
    <row r="110" spans="1:17" s="143" customFormat="1" ht="15">
      <c r="A110" s="127">
        <f t="shared" ref="A110:A111" si="20">+A109+1</f>
        <v>77</v>
      </c>
      <c r="B110" s="128" t="s">
        <v>101</v>
      </c>
      <c r="C110" s="167">
        <f>SUM(C57:C64)</f>
        <v>836987.58000000007</v>
      </c>
      <c r="D110" s="118"/>
      <c r="E110" s="123"/>
      <c r="F110" s="124"/>
      <c r="G110" s="118"/>
      <c r="H110" s="125"/>
      <c r="I110" s="118"/>
      <c r="J110" s="123"/>
      <c r="K110" s="118"/>
      <c r="L110" s="123"/>
      <c r="M110" s="123"/>
      <c r="N110" s="123"/>
      <c r="O110" s="123"/>
      <c r="P110" s="123"/>
      <c r="Q110" s="123"/>
    </row>
    <row r="111" spans="1:17" ht="12.75" customHeight="1">
      <c r="A111" s="127">
        <f t="shared" si="20"/>
        <v>78</v>
      </c>
      <c r="B111" s="160" t="str">
        <f>B79</f>
        <v>Software Amortization</v>
      </c>
      <c r="C111" s="166">
        <f>SUM(C80:C89)</f>
        <v>562325.67999999993</v>
      </c>
      <c r="D111" s="118"/>
      <c r="E111" s="123"/>
      <c r="F111" s="124"/>
      <c r="G111" s="118"/>
      <c r="H111" s="125"/>
      <c r="I111" s="118"/>
      <c r="J111" s="123"/>
      <c r="K111" s="118"/>
      <c r="L111" s="123"/>
      <c r="M111" s="123"/>
      <c r="N111" s="123"/>
      <c r="O111" s="123"/>
      <c r="P111" s="123"/>
      <c r="Q111" s="123"/>
    </row>
    <row r="112" spans="1:17" ht="5.0999999999999996" customHeight="1">
      <c r="A112" s="138"/>
      <c r="B112" s="139"/>
      <c r="C112" s="140">
        <v>0</v>
      </c>
      <c r="D112" s="141"/>
      <c r="E112" s="140"/>
      <c r="F112" s="142"/>
      <c r="G112" s="141"/>
      <c r="H112" s="141"/>
      <c r="I112" s="141"/>
      <c r="J112" s="140"/>
      <c r="K112" s="141"/>
      <c r="L112" s="140"/>
      <c r="M112" s="140"/>
      <c r="N112" s="140"/>
      <c r="O112" s="140"/>
      <c r="P112" s="140"/>
      <c r="Q112" s="140"/>
    </row>
    <row r="113" spans="1:17" s="143" customFormat="1" ht="15">
      <c r="A113" s="127">
        <f>+A111+1</f>
        <v>79</v>
      </c>
      <c r="B113" s="128" t="s">
        <v>116</v>
      </c>
      <c r="C113" s="129">
        <f>SUM(C108:C112)</f>
        <v>3278979.7199999997</v>
      </c>
      <c r="D113" s="118"/>
      <c r="E113" s="123"/>
      <c r="F113" s="124"/>
      <c r="G113" s="118"/>
      <c r="H113" s="125"/>
      <c r="I113" s="118"/>
      <c r="J113" s="129"/>
      <c r="K113" s="118"/>
      <c r="L113" s="123"/>
      <c r="M113" s="123"/>
      <c r="N113" s="123"/>
      <c r="O113" s="123"/>
      <c r="P113" s="123"/>
      <c r="Q113" s="123"/>
    </row>
    <row r="114" spans="1:17" ht="12.75" customHeight="1">
      <c r="A114" s="127">
        <f>+A113+1</f>
        <v>80</v>
      </c>
      <c r="B114" s="160" t="str">
        <f>+B49</f>
        <v>Percentage allocated to WSC of Kentucky</v>
      </c>
      <c r="C114" s="144">
        <f>+C49</f>
        <v>2.775347522522463E-2</v>
      </c>
      <c r="D114" s="118"/>
      <c r="E114" s="123"/>
      <c r="F114" s="124"/>
      <c r="G114" s="118"/>
      <c r="H114" s="125"/>
      <c r="I114" s="118"/>
      <c r="J114" s="123"/>
      <c r="K114" s="118"/>
      <c r="L114" s="123"/>
      <c r="M114" s="123"/>
      <c r="N114" s="123"/>
      <c r="O114" s="123"/>
      <c r="P114" s="123"/>
      <c r="Q114" s="123"/>
    </row>
    <row r="115" spans="1:17" ht="5.0999999999999996" customHeight="1">
      <c r="A115" s="138"/>
      <c r="B115" s="139"/>
      <c r="C115" s="140">
        <v>0</v>
      </c>
      <c r="D115" s="141"/>
      <c r="E115" s="140"/>
      <c r="F115" s="142"/>
      <c r="G115" s="141"/>
      <c r="H115" s="141"/>
      <c r="I115" s="141"/>
      <c r="J115" s="140"/>
      <c r="K115" s="141"/>
      <c r="L115" s="140"/>
      <c r="M115" s="140"/>
      <c r="N115" s="140"/>
      <c r="O115" s="140"/>
      <c r="P115" s="140"/>
      <c r="Q115" s="140"/>
    </row>
    <row r="116" spans="1:17" ht="12.75" customHeight="1">
      <c r="A116" s="127">
        <f>+A114+1</f>
        <v>81</v>
      </c>
      <c r="B116" s="128" t="s">
        <v>116</v>
      </c>
      <c r="C116" s="129">
        <f>+C113*C114</f>
        <v>91003.082423033993</v>
      </c>
      <c r="D116" s="118"/>
      <c r="E116" s="123"/>
      <c r="F116" s="124"/>
      <c r="G116" s="118"/>
      <c r="H116" s="125"/>
      <c r="I116" s="118"/>
      <c r="J116" s="129"/>
      <c r="K116" s="118"/>
      <c r="L116" s="123"/>
      <c r="M116" s="123"/>
      <c r="N116" s="123"/>
      <c r="O116" s="123"/>
      <c r="P116" s="123"/>
      <c r="Q116" s="123"/>
    </row>
    <row r="117" spans="1:17" ht="12.75" customHeight="1">
      <c r="A117" s="122"/>
      <c r="B117" s="123"/>
      <c r="C117" s="123"/>
      <c r="D117" s="118"/>
      <c r="E117" s="123"/>
      <c r="F117" s="124"/>
      <c r="G117" s="118"/>
      <c r="H117" s="125"/>
      <c r="I117" s="118"/>
      <c r="J117" s="123"/>
      <c r="K117" s="118"/>
      <c r="L117" s="123"/>
      <c r="M117" s="123"/>
      <c r="N117" s="123"/>
      <c r="O117" s="123"/>
      <c r="P117" s="123"/>
      <c r="Q117" s="123"/>
    </row>
    <row r="118" spans="1:17" ht="12.75" customHeight="1">
      <c r="A118" s="122"/>
      <c r="B118" s="128"/>
      <c r="C118" s="123"/>
      <c r="D118" s="118"/>
      <c r="E118" s="123"/>
      <c r="F118" s="124"/>
      <c r="G118" s="118"/>
      <c r="H118" s="125"/>
      <c r="I118" s="118"/>
      <c r="J118" s="123"/>
      <c r="K118" s="118"/>
      <c r="L118" s="123"/>
      <c r="M118" s="123"/>
      <c r="N118" s="123"/>
      <c r="O118" s="123"/>
      <c r="P118" s="123"/>
      <c r="Q118" s="123"/>
    </row>
    <row r="119" spans="1:17" ht="12.75" customHeight="1">
      <c r="A119" s="122" t="s">
        <v>35</v>
      </c>
      <c r="B119" s="128" t="str">
        <f>"Water allocation based on customer ratio of "&amp;TEXT('[5]Input Schedule'!D7,"##.#0%")</f>
        <v>Water allocation based on customer ratio of 100.0%</v>
      </c>
      <c r="C119" s="144"/>
      <c r="D119" s="118"/>
      <c r="E119" s="123"/>
      <c r="F119" s="124"/>
      <c r="G119" s="118"/>
      <c r="H119" s="125"/>
      <c r="I119" s="118"/>
      <c r="J119" s="123"/>
      <c r="K119" s="118"/>
      <c r="L119" s="123"/>
      <c r="M119" s="123"/>
      <c r="N119" s="123"/>
      <c r="O119" s="123"/>
      <c r="P119" s="123"/>
      <c r="Q119" s="123"/>
    </row>
    <row r="120" spans="1:17" ht="12.75" customHeight="1">
      <c r="A120" s="122" t="s">
        <v>36</v>
      </c>
      <c r="B120" s="128" t="str">
        <f>"Sewer allocation based on customer ratio of "&amp;TEXT('[5]Input Schedule'!D8,"##.#0%")</f>
        <v>Sewer allocation based on customer ratio of .0%</v>
      </c>
      <c r="C120" s="144"/>
      <c r="D120" s="118"/>
      <c r="E120" s="123"/>
      <c r="F120" s="124"/>
      <c r="G120" s="118"/>
      <c r="H120" s="125"/>
      <c r="I120" s="118"/>
      <c r="J120" s="123"/>
      <c r="K120" s="118"/>
      <c r="L120" s="123"/>
      <c r="M120" s="123"/>
      <c r="N120" s="123"/>
      <c r="O120" s="123"/>
      <c r="P120" s="123"/>
      <c r="Q120" s="123"/>
    </row>
    <row r="121" spans="1:17" ht="12.75" customHeight="1">
      <c r="A121" s="122" t="s">
        <v>37</v>
      </c>
      <c r="B121" s="128" t="s">
        <v>117</v>
      </c>
      <c r="C121" s="144"/>
      <c r="D121" s="118"/>
      <c r="E121" s="123"/>
      <c r="F121" s="124"/>
      <c r="G121" s="118"/>
      <c r="H121" s="125"/>
      <c r="I121" s="118"/>
      <c r="J121" s="123"/>
      <c r="K121" s="118"/>
      <c r="L121" s="123"/>
      <c r="M121" s="123"/>
      <c r="N121" s="123"/>
      <c r="O121" s="123"/>
      <c r="P121" s="123"/>
      <c r="Q121" s="123"/>
    </row>
    <row r="122" spans="1:17" ht="12.75" customHeight="1">
      <c r="A122" s="122"/>
      <c r="C122" s="122" t="s">
        <v>118</v>
      </c>
      <c r="D122" s="122" t="s">
        <v>119</v>
      </c>
      <c r="E122" s="122" t="s">
        <v>120</v>
      </c>
      <c r="F122" s="124"/>
      <c r="G122" s="118"/>
      <c r="H122" s="125"/>
      <c r="I122" s="118"/>
      <c r="J122" s="123"/>
      <c r="K122" s="118"/>
      <c r="L122" s="123"/>
      <c r="M122" s="123"/>
      <c r="N122" s="123"/>
      <c r="O122" s="123"/>
      <c r="P122" s="123"/>
      <c r="Q122" s="123"/>
    </row>
    <row r="123" spans="1:17" ht="12.75" customHeight="1">
      <c r="A123" s="122"/>
      <c r="B123" s="168" t="s">
        <v>121</v>
      </c>
      <c r="C123" s="169">
        <v>60</v>
      </c>
      <c r="D123" s="169">
        <v>5</v>
      </c>
      <c r="E123" s="170">
        <f>1/D123</f>
        <v>0.2</v>
      </c>
      <c r="F123" s="124"/>
      <c r="G123" s="118"/>
      <c r="H123" s="125"/>
      <c r="I123" s="118"/>
      <c r="J123" s="123"/>
      <c r="K123" s="118"/>
      <c r="L123" s="123"/>
      <c r="M123" s="123"/>
      <c r="N123" s="123"/>
      <c r="O123" s="123"/>
      <c r="P123" s="123"/>
      <c r="Q123" s="123"/>
    </row>
    <row r="124" spans="1:17" ht="12.75" customHeight="1">
      <c r="A124" s="122"/>
      <c r="B124" s="168" t="s">
        <v>122</v>
      </c>
      <c r="C124" s="169">
        <v>36</v>
      </c>
      <c r="D124" s="169">
        <v>3</v>
      </c>
      <c r="E124" s="170">
        <f t="shared" ref="E124:E126" si="21">1/D124</f>
        <v>0.33333333333333331</v>
      </c>
      <c r="F124" s="124"/>
      <c r="G124" s="118"/>
      <c r="H124" s="125"/>
      <c r="I124" s="118"/>
      <c r="J124" s="123"/>
      <c r="K124" s="118"/>
      <c r="L124" s="123"/>
      <c r="M124" s="123"/>
      <c r="N124" s="123"/>
      <c r="O124" s="123"/>
      <c r="P124" s="123"/>
      <c r="Q124" s="123"/>
    </row>
    <row r="125" spans="1:17" ht="12.75" customHeight="1">
      <c r="A125" s="122"/>
      <c r="B125" s="168" t="s">
        <v>123</v>
      </c>
      <c r="C125" s="169">
        <v>96</v>
      </c>
      <c r="D125" s="169">
        <v>8</v>
      </c>
      <c r="E125" s="170">
        <f t="shared" si="21"/>
        <v>0.125</v>
      </c>
      <c r="F125" s="124"/>
      <c r="G125" s="118"/>
      <c r="H125" s="125"/>
      <c r="I125" s="118"/>
      <c r="J125" s="123"/>
      <c r="K125" s="118"/>
      <c r="L125" s="123"/>
      <c r="M125" s="123"/>
      <c r="N125" s="123"/>
      <c r="O125" s="123"/>
      <c r="P125" s="123"/>
      <c r="Q125" s="123"/>
    </row>
    <row r="126" spans="1:17" ht="12.75" customHeight="1">
      <c r="A126" s="122"/>
      <c r="B126" s="168" t="s">
        <v>124</v>
      </c>
      <c r="C126" s="169">
        <v>36</v>
      </c>
      <c r="D126" s="169">
        <v>3</v>
      </c>
      <c r="E126" s="170">
        <f t="shared" si="21"/>
        <v>0.33333333333333331</v>
      </c>
      <c r="F126" s="124"/>
      <c r="G126" s="118"/>
      <c r="H126" s="125"/>
      <c r="I126" s="118"/>
      <c r="J126" s="123"/>
      <c r="K126" s="118"/>
      <c r="L126" s="123"/>
      <c r="M126" s="123"/>
      <c r="N126" s="123"/>
      <c r="O126" s="123"/>
      <c r="P126" s="123"/>
      <c r="Q126" s="123"/>
    </row>
    <row r="127" spans="1:17" ht="12.75" customHeight="1">
      <c r="A127" s="122" t="s">
        <v>38</v>
      </c>
      <c r="B127" s="123" t="s">
        <v>125</v>
      </c>
      <c r="C127" s="123"/>
      <c r="D127" s="118"/>
      <c r="E127" s="123"/>
      <c r="F127" s="124"/>
      <c r="G127" s="118"/>
      <c r="H127" s="125"/>
      <c r="I127" s="118"/>
      <c r="J127" s="123"/>
      <c r="K127" s="118"/>
      <c r="L127" s="123"/>
      <c r="M127" s="123"/>
      <c r="N127" s="123"/>
      <c r="O127" s="123"/>
      <c r="P127" s="123"/>
      <c r="Q127" s="123"/>
    </row>
    <row r="128" spans="1:17" ht="12.75" customHeight="1">
      <c r="A128" s="122"/>
      <c r="B128" s="123"/>
      <c r="C128" s="123"/>
      <c r="D128" s="118"/>
      <c r="E128" s="123"/>
      <c r="F128" s="124"/>
      <c r="G128" s="118"/>
      <c r="H128" s="125"/>
      <c r="I128" s="118"/>
      <c r="J128" s="123"/>
      <c r="K128" s="118"/>
      <c r="L128" s="123"/>
      <c r="M128" s="123"/>
      <c r="N128" s="123"/>
      <c r="O128" s="123"/>
      <c r="P128" s="123"/>
      <c r="Q128" s="123"/>
    </row>
    <row r="129" spans="1:17" ht="12.75" customHeight="1">
      <c r="A129" s="122"/>
      <c r="B129" s="123"/>
      <c r="C129" s="123"/>
      <c r="D129" s="118"/>
      <c r="E129" s="123"/>
      <c r="F129" s="124"/>
      <c r="G129" s="118"/>
      <c r="H129" s="125"/>
      <c r="I129" s="118"/>
      <c r="J129" s="123"/>
      <c r="K129" s="118"/>
      <c r="L129" s="123"/>
      <c r="M129" s="123"/>
      <c r="N129" s="123"/>
      <c r="O129" s="123"/>
      <c r="P129" s="123"/>
      <c r="Q129" s="123"/>
    </row>
    <row r="130" spans="1:17" ht="12.75" customHeight="1">
      <c r="A130" s="122"/>
      <c r="B130" s="123"/>
      <c r="C130" s="123"/>
      <c r="D130" s="118"/>
      <c r="E130" s="123"/>
      <c r="F130" s="124"/>
      <c r="G130" s="118"/>
      <c r="H130" s="125"/>
      <c r="I130" s="118"/>
      <c r="J130" s="123"/>
      <c r="K130" s="118"/>
      <c r="L130" s="123"/>
      <c r="M130" s="123"/>
      <c r="N130" s="123"/>
      <c r="O130" s="123"/>
      <c r="P130" s="123"/>
      <c r="Q130" s="123"/>
    </row>
  </sheetData>
  <mergeCells count="4">
    <mergeCell ref="A1:B1"/>
    <mergeCell ref="A2:B2"/>
    <mergeCell ref="A3:B3"/>
    <mergeCell ref="A4:C4"/>
  </mergeCells>
  <pageMargins left="1.5" right="0.7" top="0.75" bottom="0.75" header="0.3" footer="0.3"/>
  <pageSetup scale="66" orientation="portrait" r:id="rId1"/>
  <headerFooter alignWithMargins="0"/>
  <rowBreaks count="1" manualBreakCount="1">
    <brk id="7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view="pageBreakPreview" zoomScale="75" zoomScaleNormal="100" zoomScaleSheetLayoutView="75" workbookViewId="0">
      <selection activeCell="C22" sqref="C22"/>
    </sheetView>
  </sheetViews>
  <sheetFormatPr defaultColWidth="10.875" defaultRowHeight="15"/>
  <cols>
    <col min="1" max="1" width="60.125" style="173" customWidth="1"/>
    <col min="2" max="2" width="3.5" style="173" customWidth="1"/>
    <col min="3" max="3" width="2.875" style="173" customWidth="1"/>
    <col min="4" max="4" width="13" style="173" customWidth="1"/>
    <col min="5" max="5" width="2.625" style="173" hidden="1" customWidth="1"/>
    <col min="6" max="6" width="10.625" style="177" hidden="1" customWidth="1"/>
    <col min="7" max="7" width="2.625" style="177" hidden="1" customWidth="1"/>
    <col min="8" max="8" width="10.625" style="177" hidden="1" customWidth="1"/>
    <col min="9" max="10" width="12.5" style="177" customWidth="1"/>
    <col min="11" max="12" width="10.875" style="176" customWidth="1"/>
    <col min="13" max="13" width="0" style="176" hidden="1" customWidth="1"/>
    <col min="14" max="14" width="26.625" style="176" customWidth="1"/>
    <col min="15" max="17" width="0" style="176" hidden="1" customWidth="1"/>
    <col min="18" max="16384" width="10.875" style="176"/>
  </cols>
  <sheetData>
    <row r="1" spans="1:10">
      <c r="A1" s="172" t="str">
        <f>'[5]Input Schedule'!G6</f>
        <v>WATER SERVICE CORPORATION OF KENTUCKY</v>
      </c>
      <c r="D1" s="174" t="s">
        <v>129</v>
      </c>
      <c r="F1" s="175"/>
      <c r="G1" s="176"/>
      <c r="H1" s="175" t="s">
        <v>129</v>
      </c>
    </row>
    <row r="2" spans="1:10">
      <c r="A2" s="172" t="str">
        <f>'[5]Sch.A-B.S'!F2</f>
        <v>Case No. 2013 - 00237</v>
      </c>
      <c r="D2" s="178"/>
      <c r="F2" s="175"/>
      <c r="G2" s="176"/>
      <c r="H2" s="175"/>
    </row>
    <row r="3" spans="1:10">
      <c r="A3" s="172" t="s">
        <v>130</v>
      </c>
    </row>
    <row r="4" spans="1:10">
      <c r="A4" s="172" t="str">
        <f>'[5]Schedule D'!A4</f>
        <v>Test Year Ended December 31, 2012</v>
      </c>
      <c r="F4" s="173"/>
    </row>
    <row r="5" spans="1:10">
      <c r="F5" s="173"/>
    </row>
    <row r="7" spans="1:10">
      <c r="D7" s="179" t="s">
        <v>27</v>
      </c>
      <c r="F7" s="177" t="s">
        <v>131</v>
      </c>
      <c r="H7" s="177" t="s">
        <v>132</v>
      </c>
    </row>
    <row r="9" spans="1:10" ht="15.75" thickBot="1">
      <c r="A9" s="173" t="s">
        <v>133</v>
      </c>
      <c r="D9" s="180">
        <f>'[5]Sch.B-I.S'!F8</f>
        <v>2066451.4</v>
      </c>
      <c r="F9" s="180">
        <f>+'[5]Sch.B-I.S'!J128</f>
        <v>0</v>
      </c>
      <c r="H9" s="177">
        <f>D9+F9</f>
        <v>2066451.4</v>
      </c>
    </row>
    <row r="10" spans="1:10" ht="15.75" thickTop="1"/>
    <row r="11" spans="1:10">
      <c r="A11" s="173" t="s">
        <v>130</v>
      </c>
      <c r="D11" s="181">
        <f>-'[5]Sch.B-I.S'!F11</f>
        <v>37353.129999999997</v>
      </c>
      <c r="F11" s="177">
        <f>+'[5]Sch.B-I.S'!J130</f>
        <v>0</v>
      </c>
      <c r="H11" s="177">
        <f>D11+F11</f>
        <v>37353.129999999997</v>
      </c>
      <c r="J11" s="176"/>
    </row>
    <row r="12" spans="1:10">
      <c r="D12" s="181"/>
      <c r="J12" s="176"/>
    </row>
    <row r="13" spans="1:10">
      <c r="D13" s="182"/>
      <c r="I13" s="176"/>
      <c r="J13" s="176"/>
    </row>
    <row r="14" spans="1:10">
      <c r="D14" s="183"/>
      <c r="I14" s="176"/>
      <c r="J14" s="176"/>
    </row>
    <row r="15" spans="1:10" ht="15.75" thickBot="1">
      <c r="A15" s="173" t="s">
        <v>134</v>
      </c>
      <c r="D15" s="184">
        <f>D11-D13</f>
        <v>37353.129999999997</v>
      </c>
      <c r="J15" s="176"/>
    </row>
    <row r="17" spans="1:10" ht="15.75" thickBot="1">
      <c r="A17" s="173" t="s">
        <v>135</v>
      </c>
      <c r="D17" s="185">
        <f>D15/D9</f>
        <v>1.8075977978480404E-2</v>
      </c>
      <c r="F17" s="185" t="e">
        <f>F11/F9</f>
        <v>#DIV/0!</v>
      </c>
      <c r="H17" s="185">
        <f>H11/H9</f>
        <v>1.8075977978480404E-2</v>
      </c>
      <c r="J17" s="176"/>
    </row>
    <row r="18" spans="1:10" ht="15.75" thickTop="1">
      <c r="I18" s="176"/>
      <c r="J18" s="176"/>
    </row>
    <row r="21" spans="1:10" ht="15.75" thickBot="1">
      <c r="A21" s="173" t="s">
        <v>136</v>
      </c>
      <c r="D21" s="180">
        <f>'[5]Sch.B-I.S'!J8</f>
        <v>2103812.8677777764</v>
      </c>
      <c r="I21" s="176"/>
      <c r="J21" s="176"/>
    </row>
    <row r="22" spans="1:10" ht="15.75" thickTop="1">
      <c r="I22" s="176"/>
      <c r="J22" s="176"/>
    </row>
    <row r="23" spans="1:10">
      <c r="A23" s="173" t="s">
        <v>135</v>
      </c>
      <c r="D23" s="186">
        <f>D17</f>
        <v>1.8075977978480404E-2</v>
      </c>
      <c r="I23" s="176"/>
      <c r="J23" s="176"/>
    </row>
    <row r="26" spans="1:10">
      <c r="A26" s="173" t="s">
        <v>137</v>
      </c>
      <c r="D26" s="173">
        <f>D21*D23</f>
        <v>38028.475068794796</v>
      </c>
      <c r="I26" s="176"/>
      <c r="J26" s="176"/>
    </row>
    <row r="30" spans="1:10" ht="15.75" thickBot="1">
      <c r="A30" s="173" t="s">
        <v>138</v>
      </c>
      <c r="D30" s="180">
        <f>+'[5]Sch.B-I.S'!N8</f>
        <v>2165671</v>
      </c>
      <c r="F30" s="177">
        <f>+'[5]Sch.B-I.S'!N128</f>
        <v>0</v>
      </c>
      <c r="H30" s="177">
        <f>D30+F30</f>
        <v>2165671</v>
      </c>
      <c r="I30" s="176"/>
      <c r="J30" s="187"/>
    </row>
    <row r="31" spans="1:10" ht="15.75" thickTop="1">
      <c r="I31" s="176"/>
      <c r="J31" s="176"/>
    </row>
    <row r="32" spans="1:10">
      <c r="A32" s="173" t="s">
        <v>135</v>
      </c>
      <c r="D32" s="186">
        <f>D17</f>
        <v>1.8075977978480404E-2</v>
      </c>
      <c r="F32" s="186" t="e">
        <f>F17</f>
        <v>#DIV/0!</v>
      </c>
      <c r="H32" s="177" t="e">
        <f>D32+F32</f>
        <v>#DIV/0!</v>
      </c>
      <c r="I32" s="176"/>
      <c r="J32" s="176"/>
    </row>
    <row r="35" spans="1:10" ht="15.75" thickBot="1">
      <c r="A35" s="173" t="s">
        <v>130</v>
      </c>
      <c r="D35" s="180">
        <f>D32*D30</f>
        <v>39146.621304633634</v>
      </c>
      <c r="F35" s="180" t="e">
        <f>F32*F30</f>
        <v>#DIV/0!</v>
      </c>
      <c r="H35" s="180" t="e">
        <f>H32*H30</f>
        <v>#DIV/0!</v>
      </c>
      <c r="I35" s="176"/>
      <c r="J35" s="176"/>
    </row>
    <row r="36" spans="1:10" ht="15.75" thickTop="1">
      <c r="I36" s="176"/>
      <c r="J36" s="176"/>
    </row>
    <row r="37" spans="1:10">
      <c r="A37" s="176"/>
      <c r="B37" s="176"/>
      <c r="C37" s="176"/>
      <c r="D37" s="176"/>
      <c r="I37" s="176"/>
      <c r="J37" s="176"/>
    </row>
  </sheetData>
  <pageMargins left="0.25" right="0.25" top="0.5" bottom="1" header="0.5" footer="0.5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PP Revenue Requirement</vt:lpstr>
      <vt:lpstr>PP wp.h-cap.struc</vt:lpstr>
      <vt:lpstr>wp-p4-alloc of WSC computers</vt:lpstr>
      <vt:lpstr>wp.a-uncoll</vt:lpstr>
      <vt:lpstr>Sheet2</vt:lpstr>
      <vt:lpstr>'PP Revenue Requirement'!Print_Area</vt:lpstr>
      <vt:lpstr>'PP wp.h-cap.struc'!Print_Area</vt:lpstr>
      <vt:lpstr>'wp.a-uncoll'!Print_Area</vt:lpstr>
      <vt:lpstr>'wp-p4-alloc of WSC computers'!Print_Area</vt:lpstr>
      <vt:lpstr>'wp-p4-alloc of WSC computers'!Print_Titles</vt:lpstr>
    </vt:vector>
  </TitlesOfParts>
  <Company>R8AXM90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Yap</dc:creator>
  <cp:lastModifiedBy>raguttor</cp:lastModifiedBy>
  <dcterms:created xsi:type="dcterms:W3CDTF">2013-12-06T22:02:04Z</dcterms:created>
  <dcterms:modified xsi:type="dcterms:W3CDTF">2014-01-15T05:37:02Z</dcterms:modified>
</cp:coreProperties>
</file>