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15600" windowHeight="11760"/>
  </bookViews>
  <sheets>
    <sheet name="ACC-1" sheetId="1" r:id="rId1"/>
    <sheet name="ACC-2" sheetId="2" r:id="rId2"/>
    <sheet name="ACC-3" sheetId="3" r:id="rId3"/>
    <sheet name="ACC-4" sheetId="4" r:id="rId4"/>
    <sheet name="ACC-5" sheetId="5" r:id="rId5"/>
    <sheet name="ACC-6" sheetId="6" r:id="rId6"/>
    <sheet name="ACC-7" sheetId="7" r:id="rId7"/>
    <sheet name="ACC-8" sheetId="8" r:id="rId8"/>
    <sheet name="ACC-9" sheetId="9" r:id="rId9"/>
    <sheet name="ACC-10" sheetId="10" r:id="rId10"/>
    <sheet name="ACC-11" sheetId="11" r:id="rId11"/>
    <sheet name="ACC-12" sheetId="12" r:id="rId12"/>
    <sheet name="ACC-13" sheetId="13" r:id="rId13"/>
    <sheet name="Sch 14" sheetId="14" r:id="rId14"/>
  </sheets>
  <definedNames>
    <definedName name="_xlnm.Print_Area" localSheetId="0">'ACC-1'!$A$1:$K$72</definedName>
    <definedName name="_xlnm.Print_Area" localSheetId="9">'ACC-10'!$A$1:$F$30</definedName>
    <definedName name="_xlnm.Print_Area" localSheetId="10">'ACC-11'!$A$1:$G$30</definedName>
    <definedName name="_xlnm.Print_Area" localSheetId="11">'ACC-12'!$A$1:$E$35</definedName>
    <definedName name="_xlnm.Print_Area" localSheetId="12">'ACC-13'!$A$1:$I$34</definedName>
    <definedName name="_xlnm.Print_Area" localSheetId="1">'ACC-2'!$A$1:$G$23</definedName>
    <definedName name="_xlnm.Print_Area" localSheetId="2">'ACC-3'!$A$1:$E$27</definedName>
    <definedName name="_xlnm.Print_Area" localSheetId="3">'ACC-4'!$A$1:$G$31</definedName>
    <definedName name="_xlnm.Print_Area" localSheetId="4">'ACC-5'!$A$1:$G$22</definedName>
    <definedName name="_xlnm.Print_Area" localSheetId="5">'ACC-6'!$AT$1:$AZ$39</definedName>
    <definedName name="_xlnm.Print_Area" localSheetId="6">'ACC-7'!$A$1:$H$23</definedName>
    <definedName name="_xlnm.Print_Area" localSheetId="7">'ACC-8'!$A$1:$H$21</definedName>
    <definedName name="_xlnm.Print_Area" localSheetId="8">'ACC-9'!$A$1:$F$23</definedName>
    <definedName name="_xlnm.Print_Area" localSheetId="13">'Sch 14'!$A$1:$E$34</definedName>
  </definedNames>
  <calcPr calcId="145621"/>
</workbook>
</file>

<file path=xl/calcChain.xml><?xml version="1.0" encoding="utf-8"?>
<calcChain xmlns="http://schemas.openxmlformats.org/spreadsheetml/2006/main">
  <c r="H17" i="13" l="1"/>
  <c r="F12" i="1"/>
  <c r="H20" i="13" l="1"/>
  <c r="H19" i="13"/>
  <c r="D18" i="10"/>
  <c r="F25" i="1"/>
  <c r="AY23" i="6"/>
  <c r="AY31" i="6" s="1"/>
  <c r="AY25" i="6"/>
  <c r="D16" i="14"/>
  <c r="D15" i="12"/>
  <c r="D19" i="12" s="1"/>
  <c r="D23" i="12" s="1"/>
  <c r="D17" i="12"/>
  <c r="D21" i="12"/>
  <c r="F22" i="4"/>
  <c r="F12" i="4"/>
  <c r="F16" i="4" s="1"/>
  <c r="F20" i="4" s="1"/>
  <c r="D14" i="3"/>
  <c r="D16" i="3" s="1"/>
  <c r="E22" i="5"/>
  <c r="F14" i="2"/>
  <c r="D12" i="2"/>
  <c r="D14" i="2" s="1"/>
  <c r="E11" i="9" l="1"/>
  <c r="E15" i="9" s="1"/>
  <c r="H21" i="13"/>
  <c r="H23" i="13" s="1"/>
  <c r="F24" i="4"/>
  <c r="D18" i="14"/>
  <c r="D20" i="14" l="1"/>
  <c r="D22" i="14" l="1"/>
  <c r="D24" i="14" l="1"/>
  <c r="D26" i="14" s="1"/>
  <c r="F24" i="13" s="1"/>
  <c r="H24" i="13" s="1"/>
  <c r="H25" i="13" s="1"/>
  <c r="F40" i="1" l="1"/>
  <c r="F39" i="1" l="1"/>
  <c r="H39" i="1" s="1"/>
  <c r="K39" i="1" s="1"/>
  <c r="I28" i="1" l="1"/>
  <c r="F60" i="1" l="1"/>
  <c r="H60" i="1" s="1"/>
  <c r="E13" i="11" s="1"/>
  <c r="K12" i="1"/>
  <c r="K61" i="1"/>
  <c r="K59" i="1"/>
  <c r="F31" i="1" l="1"/>
  <c r="K60" i="1"/>
  <c r="F17" i="1" l="1"/>
  <c r="E11" i="5"/>
  <c r="E15" i="5" s="1"/>
  <c r="F34" i="1" l="1"/>
  <c r="F46" i="1"/>
  <c r="F28" i="1" l="1"/>
  <c r="F14" i="1"/>
  <c r="H50" i="1"/>
  <c r="K50" i="1" s="1"/>
  <c r="H40" i="1"/>
  <c r="K40" i="1" s="1"/>
  <c r="H37" i="1"/>
  <c r="K37" i="1" s="1"/>
  <c r="H36" i="1"/>
  <c r="K36" i="1" s="1"/>
  <c r="H35" i="1"/>
  <c r="K35" i="1" s="1"/>
  <c r="H34" i="1"/>
  <c r="K34" i="1" s="1"/>
  <c r="H32" i="1"/>
  <c r="K32" i="1" s="1"/>
  <c r="H31" i="1"/>
  <c r="K31" i="1" s="1"/>
  <c r="H26" i="1"/>
  <c r="K26" i="1" s="1"/>
  <c r="H25" i="1"/>
  <c r="K25" i="1" s="1"/>
  <c r="H24" i="1"/>
  <c r="K24" i="1" s="1"/>
  <c r="H23" i="1"/>
  <c r="K23" i="1" s="1"/>
  <c r="H21" i="1"/>
  <c r="K21" i="1" s="1"/>
  <c r="H20" i="1"/>
  <c r="K20" i="1" s="1"/>
  <c r="H19" i="1"/>
  <c r="K19" i="1" s="1"/>
  <c r="H18" i="1"/>
  <c r="K18" i="1" s="1"/>
  <c r="H17" i="1"/>
  <c r="K17" i="1" s="1"/>
  <c r="H11" i="1"/>
  <c r="K11" i="1" s="1"/>
  <c r="H9" i="1"/>
  <c r="F44" i="1"/>
  <c r="H44" i="1" s="1"/>
  <c r="K44" i="1" s="1"/>
  <c r="H14" i="1" l="1"/>
  <c r="E11" i="11" s="1"/>
  <c r="H28" i="1"/>
  <c r="K28" i="1" s="1"/>
  <c r="F38" i="1"/>
  <c r="H38" i="1" s="1"/>
  <c r="F33" i="1"/>
  <c r="H33" i="1" l="1"/>
  <c r="F42" i="1"/>
  <c r="K33" i="1" l="1"/>
  <c r="H42" i="1"/>
  <c r="D52" i="1" l="1"/>
  <c r="D42" i="1"/>
  <c r="D28" i="1"/>
  <c r="D14" i="1"/>
  <c r="D54" i="1" l="1"/>
  <c r="D56" i="1" s="1"/>
  <c r="D62" i="1" s="1"/>
  <c r="H46" i="1"/>
  <c r="D14" i="10" l="1"/>
  <c r="D16" i="10" s="1"/>
  <c r="D20" i="10" s="1"/>
  <c r="F47" i="1" s="1"/>
  <c r="H47" i="1" l="1"/>
  <c r="K47" i="1" l="1"/>
  <c r="E12" i="11"/>
  <c r="E14" i="11" s="1"/>
  <c r="E16" i="11" l="1"/>
  <c r="H49" i="1" l="1"/>
  <c r="E18" i="11"/>
  <c r="E20" i="11" s="1"/>
  <c r="H48" i="1" s="1"/>
  <c r="E22" i="11" l="1"/>
  <c r="F48" i="1"/>
  <c r="F16" i="13"/>
  <c r="H52" i="1"/>
  <c r="H54" i="1" s="1"/>
  <c r="F49" i="1"/>
  <c r="F15" i="13" l="1"/>
  <c r="F17" i="13" s="1"/>
  <c r="H56" i="1"/>
  <c r="H62" i="1" s="1"/>
  <c r="F22" i="13" s="1"/>
  <c r="F52" i="1"/>
  <c r="F54" i="1" s="1"/>
  <c r="F56" i="1" s="1"/>
  <c r="F62" i="1" s="1"/>
  <c r="F19" i="13" l="1"/>
  <c r="F20" i="13"/>
  <c r="F21" i="13" l="1"/>
  <c r="F23" i="13" s="1"/>
  <c r="F25" i="13" s="1"/>
  <c r="I9" i="1" s="1"/>
  <c r="I46" i="1" s="1"/>
  <c r="I38" i="1" l="1"/>
  <c r="K38" i="1" s="1"/>
  <c r="I14" i="1"/>
  <c r="K9" i="1"/>
  <c r="K14" i="1" s="1"/>
  <c r="K46" i="1"/>
  <c r="I42" i="1" l="1"/>
  <c r="K42" i="1" s="1"/>
  <c r="I49" i="1" l="1"/>
  <c r="K49" i="1" s="1"/>
  <c r="I48" i="1" l="1"/>
  <c r="K48" i="1" s="1"/>
  <c r="K52" i="1" s="1"/>
  <c r="K54" i="1" s="1"/>
  <c r="K56" i="1" s="1"/>
  <c r="K62" i="1" s="1"/>
  <c r="I52" i="1" l="1"/>
  <c r="I54" i="1" s="1"/>
  <c r="I56" i="1" s="1"/>
  <c r="I62" i="1" s="1"/>
</calcChain>
</file>

<file path=xl/sharedStrings.xml><?xml version="1.0" encoding="utf-8"?>
<sst xmlns="http://schemas.openxmlformats.org/spreadsheetml/2006/main" count="364" uniqueCount="220">
  <si>
    <t>Operating Revenues</t>
  </si>
  <si>
    <t>Service Revenues - Water</t>
  </si>
  <si>
    <t>Service Revenues - Sewer</t>
  </si>
  <si>
    <t>Uncollectible Accounts</t>
  </si>
  <si>
    <t>Miscellaneous Revenues</t>
  </si>
  <si>
    <t>Total Operating Revenues</t>
  </si>
  <si>
    <t>Maintenance Expenses</t>
  </si>
  <si>
    <t>Purchase Water/Sewer</t>
  </si>
  <si>
    <t>Purchased Power</t>
  </si>
  <si>
    <t>Maintenance and Repair</t>
  </si>
  <si>
    <t>Maintenance testing</t>
  </si>
  <si>
    <t>Meter Reading</t>
  </si>
  <si>
    <t>Chemicals</t>
  </si>
  <si>
    <t>Transportation</t>
  </si>
  <si>
    <t>Operating Exp. Charged to Plant</t>
  </si>
  <si>
    <t>Outside Services - Other</t>
  </si>
  <si>
    <t>Total</t>
  </si>
  <si>
    <t>General Expenses</t>
  </si>
  <si>
    <t>Salaries and Wages</t>
  </si>
  <si>
    <t>Office Supplies &amp; Other Office Exp.</t>
  </si>
  <si>
    <t>Regulatory Commission Exp.</t>
  </si>
  <si>
    <t>Pension &amp; Other Benefits</t>
  </si>
  <si>
    <t>Rent</t>
  </si>
  <si>
    <t>Insurance</t>
  </si>
  <si>
    <t>Office Utilities</t>
  </si>
  <si>
    <t>Miscellaneous</t>
  </si>
  <si>
    <t>Depreciation</t>
  </si>
  <si>
    <t>Amortization of PAA</t>
  </si>
  <si>
    <t>Taxes Other Than Income</t>
  </si>
  <si>
    <t>Income Taxes - Federal</t>
  </si>
  <si>
    <t>Income Taxes - State</t>
  </si>
  <si>
    <t>Amortization of CIAC</t>
  </si>
  <si>
    <t>Total Operating Expenses</t>
  </si>
  <si>
    <t>Net Operating Income</t>
  </si>
  <si>
    <t>Other Income</t>
  </si>
  <si>
    <t>Interest During Construction</t>
  </si>
  <si>
    <t>Net Income</t>
  </si>
  <si>
    <t>Water Service Corporation of Kentucky</t>
  </si>
  <si>
    <t>Case No. 2013 - 00237</t>
  </si>
  <si>
    <t>Test Year 12/31/2012</t>
  </si>
  <si>
    <t>Interest on Debt</t>
  </si>
  <si>
    <t>Expense Reduction Related to Clinton Sewer Ops</t>
  </si>
  <si>
    <t>Operating Expenses</t>
  </si>
  <si>
    <t>Less: State and Federal Income Taxes</t>
  </si>
  <si>
    <t>Operating Expenses Net of Income Taxes</t>
  </si>
  <si>
    <t>Divide by Operating Ratio</t>
  </si>
  <si>
    <t>Revenue to Cover Operating Ratio</t>
  </si>
  <si>
    <t>Less: Operating Expenses Net of Income Taxes</t>
  </si>
  <si>
    <t>Net Operating Income After Income Taxes</t>
  </si>
  <si>
    <t>Multiplied by Gross Up Factor</t>
  </si>
  <si>
    <t>Recommended Adjustment</t>
  </si>
  <si>
    <t>Pro Forma</t>
  </si>
  <si>
    <t>Adjustment</t>
  </si>
  <si>
    <t xml:space="preserve">Recommended </t>
  </si>
  <si>
    <t>Average of Last Two Cases</t>
  </si>
  <si>
    <t>Unamortized Costs from Last Case</t>
  </si>
  <si>
    <t>Total Pro Forma Rate Case Costs</t>
  </si>
  <si>
    <t>Company Claim</t>
  </si>
  <si>
    <t>Requested Amortization Period (Yrs.)</t>
  </si>
  <si>
    <t>Annual Amortization</t>
  </si>
  <si>
    <t>Bad Debt Expense</t>
  </si>
  <si>
    <t>Cost of Project Phoenix</t>
  </si>
  <si>
    <t>Interest Expense</t>
  </si>
  <si>
    <t>Taxable Income</t>
  </si>
  <si>
    <t>State Taxes @ 6%</t>
  </si>
  <si>
    <t>Federal Taxable Income</t>
  </si>
  <si>
    <t>Federal Taxes @ 34%</t>
  </si>
  <si>
    <t>Total Income Taxes</t>
  </si>
  <si>
    <t>Revenue</t>
  </si>
  <si>
    <t>WSCK</t>
  </si>
  <si>
    <t>AG</t>
  </si>
  <si>
    <t>Recommended</t>
  </si>
  <si>
    <t>Present Rates</t>
  </si>
  <si>
    <t>Proposed</t>
  </si>
  <si>
    <t>Schedule ACC-1</t>
  </si>
  <si>
    <t>(A)</t>
  </si>
  <si>
    <t>Sources:</t>
  </si>
  <si>
    <t>(B)</t>
  </si>
  <si>
    <t>Revenue Requirement Summary</t>
  </si>
  <si>
    <t>Pro Forma Salaries and Wages</t>
  </si>
  <si>
    <t>Maintenance</t>
  </si>
  <si>
    <t>General</t>
  </si>
  <si>
    <t>Expenses</t>
  </si>
  <si>
    <t>Post Test Year Increase</t>
  </si>
  <si>
    <t>Payroll Tax Expense</t>
  </si>
  <si>
    <t>Salary and Wage Expense Adjustment</t>
  </si>
  <si>
    <t>FICA Tax Rate</t>
  </si>
  <si>
    <t>Payroll Tax Adjustment</t>
  </si>
  <si>
    <t>(B) Company Filing, w/p [b].</t>
  </si>
  <si>
    <t>(C)</t>
  </si>
  <si>
    <t>Regulatory Commission Expense</t>
  </si>
  <si>
    <t>(D)</t>
  </si>
  <si>
    <t>Pension and Other Benefits</t>
  </si>
  <si>
    <t>Pension and Other Benefits Adjustment</t>
  </si>
  <si>
    <t>(E)</t>
  </si>
  <si>
    <t xml:space="preserve">Depreciation Expense </t>
  </si>
  <si>
    <t>(A) Testimony of Mr. Baryenbruch, page 6.</t>
  </si>
  <si>
    <t>(B) Company Filing, w/p [p-4].</t>
  </si>
  <si>
    <t>(F)</t>
  </si>
  <si>
    <t>(G)</t>
  </si>
  <si>
    <t>(H)</t>
  </si>
  <si>
    <t>Expense Reduction Relating to Clinton Operations</t>
  </si>
  <si>
    <t>Income Tax Expenses</t>
  </si>
  <si>
    <t>Pro Forma Revenue Present Rates</t>
  </si>
  <si>
    <t>Pro Forma Expenses</t>
  </si>
  <si>
    <t>Pro Forma Interest Expense</t>
  </si>
  <si>
    <t>(B) Reflects statutory income tax rate, per Company Filing, w/p [g ].</t>
  </si>
  <si>
    <t>(I)</t>
  </si>
  <si>
    <t>Weighted Cost of Debt</t>
  </si>
  <si>
    <t>Interest Expense Adjustment</t>
  </si>
  <si>
    <t>Allocation to WSCK (%)</t>
  </si>
  <si>
    <t>Allocation to WSCK ($)</t>
  </si>
  <si>
    <t xml:space="preserve">      at cost of 6.6%.</t>
  </si>
  <si>
    <t>Accumulated Depreciation</t>
  </si>
  <si>
    <t>Percent Not Depreciated</t>
  </si>
  <si>
    <t xml:space="preserve">(D) Company Filing, w/p [h-1].  Reflects 52.44% debt </t>
  </si>
  <si>
    <t>(C) Derived from Company Filing, w/p [p-4].</t>
  </si>
  <si>
    <t>Required Revenue Increase</t>
  </si>
  <si>
    <t>Service Company - Allocated Expenses</t>
  </si>
  <si>
    <t>(J)</t>
  </si>
  <si>
    <t>Allocated Expenses:</t>
  </si>
  <si>
    <t>Subtotal</t>
  </si>
  <si>
    <t>(A) Company Filing, Workpapers "Linked TB".</t>
  </si>
  <si>
    <t>Total Adjustment</t>
  </si>
  <si>
    <t>(B) Company Filing, w/p [b].  Includes salaries, payroll taxes,</t>
  </si>
  <si>
    <t xml:space="preserve">     and related benefits.</t>
  </si>
  <si>
    <t>(K)</t>
  </si>
  <si>
    <t>Miscellaneous Adjustments</t>
  </si>
  <si>
    <t>(L)</t>
  </si>
  <si>
    <t>Adjustment for Salary Increase</t>
  </si>
  <si>
    <t>(A) Company Filing, w/p [b-2].</t>
  </si>
  <si>
    <t>(B) Line 3 - (Line 3 /1.03).</t>
  </si>
  <si>
    <t>Operating Expense Charged to Plant</t>
  </si>
  <si>
    <t>Schedule ACC-2</t>
  </si>
  <si>
    <t>Schedule ACC-5</t>
  </si>
  <si>
    <t>Schedule ACC-3</t>
  </si>
  <si>
    <t>Schedule ACC-4</t>
  </si>
  <si>
    <t>(A) Response to AG 1-80.</t>
  </si>
  <si>
    <t>(A) Response to AG 2- 13.</t>
  </si>
  <si>
    <t>Schedule ACC-11</t>
  </si>
  <si>
    <t>Schedule ACC-9</t>
  </si>
  <si>
    <t>Schedule ACC-7</t>
  </si>
  <si>
    <t>Schedule ACC-12</t>
  </si>
  <si>
    <t>(B) Reflects Commission's 88% Operating Ratio Methodology.</t>
  </si>
  <si>
    <t>Schedule ACC-6</t>
  </si>
  <si>
    <t>Schedule ACC-13</t>
  </si>
  <si>
    <t>Revenue Multiplier</t>
  </si>
  <si>
    <t>Uncollectible Costs</t>
  </si>
  <si>
    <t>Regulatory Assessment</t>
  </si>
  <si>
    <t>State Taxable Income</t>
  </si>
  <si>
    <t>State Income Taxes @ 6%</t>
  </si>
  <si>
    <t>Federal Income Taxes @ 34%</t>
  </si>
  <si>
    <t>Operating Income</t>
  </si>
  <si>
    <t>(A) Company Filing, Workpaper [a].</t>
  </si>
  <si>
    <t>(B) Rate per response to AG 2-4.</t>
  </si>
  <si>
    <t>Current Net Operating Income After Income Taxes</t>
  </si>
  <si>
    <t>Net Operating Income Adjustment</t>
  </si>
  <si>
    <t>Revenue Adjustment</t>
  </si>
  <si>
    <t>Schedule ACC-10</t>
  </si>
  <si>
    <t>Schedule ACC-8</t>
  </si>
  <si>
    <t>Margin @15%</t>
  </si>
  <si>
    <t>Pro Forma Clinton Costs</t>
  </si>
  <si>
    <t>(C) Company Filing, Schedule B, page 1.</t>
  </si>
  <si>
    <t>(A) Response to Staff 2-2.</t>
  </si>
  <si>
    <t xml:space="preserve">(B) Reflects terms of the contract provided in response </t>
  </si>
  <si>
    <t xml:space="preserve">      to Staff 3-6.</t>
  </si>
  <si>
    <t xml:space="preserve">      General Expenses only reflect CSR costs.</t>
  </si>
  <si>
    <t>(M)</t>
  </si>
  <si>
    <t>Schedule ACC-14</t>
  </si>
  <si>
    <t>(C) Company Filing, w/p [b-2].</t>
  </si>
  <si>
    <t>Annual Project Phoenix Depreciation</t>
  </si>
  <si>
    <t>Memberships</t>
  </si>
  <si>
    <t>Penalties/Fines</t>
  </si>
  <si>
    <t>Other Misc. Expenses</t>
  </si>
  <si>
    <t>Holiday Events/Picnics</t>
  </si>
  <si>
    <t>Public Subscriptions/Tapes</t>
  </si>
  <si>
    <t>Employment Finder Fees</t>
  </si>
  <si>
    <t>Temporary Employees - Clerical</t>
  </si>
  <si>
    <t>Travel - Lodging</t>
  </si>
  <si>
    <t>Travel - Transportation</t>
  </si>
  <si>
    <t>Travel - Airfare</t>
  </si>
  <si>
    <t>Travel - Meals</t>
  </si>
  <si>
    <t>Travel - Entertainment</t>
  </si>
  <si>
    <t>Travel - Other</t>
  </si>
  <si>
    <t>Corporate Labor, Payroll Taxes, Employee Benefits</t>
  </si>
  <si>
    <t>Corporate Costs Charged to Plant</t>
  </si>
  <si>
    <t>Maintenance Expenses (Operator  Costs)</t>
  </si>
  <si>
    <t>General Expenses (CSR Costs)</t>
  </si>
  <si>
    <t>Total Excluding Corporate Costs</t>
  </si>
  <si>
    <t>Total 401K Contribution Rate</t>
  </si>
  <si>
    <t>Test Year Actual Clinton Revenues</t>
  </si>
  <si>
    <t>Appendix B</t>
  </si>
  <si>
    <t>(A) Bad Debt Expenses transfer accepted by Company.</t>
  </si>
  <si>
    <t>(A) Company Rebuttal, Schedule LY-R2.</t>
  </si>
  <si>
    <t xml:space="preserve">(B) Company Filing, Schedule B, page 1 and w/p [b]. </t>
  </si>
  <si>
    <t>(C) Line 1 - (Line 1 / 1.03).</t>
  </si>
  <si>
    <t>Company's Rebuttal Adjustment</t>
  </si>
  <si>
    <t>(D) Company Rebuttal, Schedule LY-R4.</t>
  </si>
  <si>
    <t>ADJUSTMENT ACCEPTED IN REBUTTAL</t>
  </si>
  <si>
    <t>Update</t>
  </si>
  <si>
    <t>Updated</t>
  </si>
  <si>
    <t>Recommendation</t>
  </si>
  <si>
    <t>(D) Schedule ACC-13.</t>
  </si>
  <si>
    <t>(C) Schedule ACC-14, Update.</t>
  </si>
  <si>
    <t>(A) Schedule ACC-1, Update.</t>
  </si>
  <si>
    <t>(A) Schedule ACC-2, Update.</t>
  </si>
  <si>
    <t>(B) Schedule ACC-2, Update.</t>
  </si>
  <si>
    <t>(C) Schedule ACC-3, Update.</t>
  </si>
  <si>
    <t>(D) Schedule ACC-4, Update.</t>
  </si>
  <si>
    <t>(E) Schedule ACC-5, Update.</t>
  </si>
  <si>
    <t>(F) Schedule ACC-6, Update.</t>
  </si>
  <si>
    <t>(G) Schedule ACC-7, Update.</t>
  </si>
  <si>
    <t>(H) Schedule ACC-8, Update.</t>
  </si>
  <si>
    <t>(I) Schedule ACC-9, Update.</t>
  </si>
  <si>
    <t>(J) Schedule ACC-10, Update.</t>
  </si>
  <si>
    <t>(K) Schedule ACC-11, Update.</t>
  </si>
  <si>
    <t>(L) Schedule ACC-12, Update.</t>
  </si>
  <si>
    <t>(M) Schedule ACC-13, Update.</t>
  </si>
  <si>
    <t>(B) Company Rebuttal, Schedule LY-7R, Revised.</t>
  </si>
  <si>
    <t>Original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</si>
</sst>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"/>
    <numFmt numFmtId="167" formatCode="0_);\(0\)"/>
    <numFmt numFmtId="168" formatCode="0.00000"/>
    <numFmt numFmtId="169" formatCode="#."/>
    <numFmt numFmtId="170" formatCode="0.000000"/>
    <numFmt numFmtId="171" formatCode="#,##0.0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 val="doubleAccounting"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 val="double"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1" applyNumberFormat="1" applyFont="1"/>
    <xf numFmtId="164" fontId="3" fillId="0" borderId="0" xfId="1" applyNumberFormat="1" applyFont="1"/>
    <xf numFmtId="165" fontId="4" fillId="0" borderId="0" xfId="2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37" fontId="2" fillId="0" borderId="0" xfId="1" applyNumberFormat="1" applyFont="1"/>
    <xf numFmtId="164" fontId="2" fillId="0" borderId="0" xfId="1" applyNumberFormat="1" applyFont="1" applyBorder="1"/>
    <xf numFmtId="164" fontId="2" fillId="0" borderId="1" xfId="1" applyNumberFormat="1" applyFont="1" applyBorder="1"/>
    <xf numFmtId="5" fontId="2" fillId="0" borderId="0" xfId="1" applyNumberFormat="1" applyFont="1"/>
    <xf numFmtId="5" fontId="0" fillId="0" borderId="0" xfId="0" applyNumberFormat="1"/>
    <xf numFmtId="3" fontId="2" fillId="0" borderId="0" xfId="1" applyNumberFormat="1" applyFont="1"/>
    <xf numFmtId="37" fontId="2" fillId="0" borderId="1" xfId="1" applyNumberFormat="1" applyFont="1" applyBorder="1"/>
    <xf numFmtId="166" fontId="3" fillId="0" borderId="0" xfId="1" applyNumberFormat="1" applyFont="1" applyBorder="1"/>
    <xf numFmtId="5" fontId="3" fillId="0" borderId="0" xfId="1" applyNumberFormat="1" applyFont="1"/>
    <xf numFmtId="5" fontId="3" fillId="0" borderId="0" xfId="1" applyNumberFormat="1" applyFont="1" applyBorder="1"/>
    <xf numFmtId="3" fontId="0" fillId="0" borderId="0" xfId="0" applyNumberFormat="1" applyAlignment="1">
      <alignment horizontal="center"/>
    </xf>
    <xf numFmtId="0" fontId="5" fillId="0" borderId="0" xfId="0" applyFont="1"/>
    <xf numFmtId="5" fontId="6" fillId="0" borderId="0" xfId="1" applyNumberFormat="1" applyFont="1"/>
    <xf numFmtId="5" fontId="0" fillId="0" borderId="0" xfId="0" applyNumberFormat="1" applyAlignment="1">
      <alignment horizontal="center"/>
    </xf>
    <xf numFmtId="164" fontId="3" fillId="0" borderId="0" xfId="1" applyNumberFormat="1" applyFont="1" applyAlignment="1">
      <alignment horizontal="center"/>
    </xf>
    <xf numFmtId="166" fontId="0" fillId="0" borderId="0" xfId="0" applyNumberFormat="1"/>
    <xf numFmtId="10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4" fontId="2" fillId="0" borderId="0" xfId="1" applyNumberFormat="1" applyFont="1" applyAlignment="1">
      <alignment horizontal="center"/>
    </xf>
    <xf numFmtId="164" fontId="0" fillId="0" borderId="0" xfId="0" applyNumberFormat="1" applyBorder="1"/>
    <xf numFmtId="164" fontId="2" fillId="0" borderId="0" xfId="1" applyNumberFormat="1" applyFont="1" applyAlignment="1">
      <alignment horizontal="left"/>
    </xf>
    <xf numFmtId="169" fontId="0" fillId="0" borderId="0" xfId="0" applyNumberFormat="1"/>
    <xf numFmtId="169" fontId="2" fillId="0" borderId="0" xfId="1" applyNumberFormat="1" applyFont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7" fillId="0" borderId="0" xfId="0" applyFont="1"/>
    <xf numFmtId="169" fontId="2" fillId="0" borderId="0" xfId="0" applyNumberFormat="1" applyFont="1"/>
    <xf numFmtId="0" fontId="3" fillId="0" borderId="0" xfId="0" applyFont="1" applyAlignment="1">
      <alignment horizontal="center"/>
    </xf>
    <xf numFmtId="164" fontId="2" fillId="0" borderId="0" xfId="0" applyNumberFormat="1" applyFont="1"/>
    <xf numFmtId="5" fontId="2" fillId="0" borderId="0" xfId="0" applyNumberFormat="1" applyFont="1"/>
    <xf numFmtId="164" fontId="2" fillId="0" borderId="0" xfId="0" applyNumberFormat="1" applyFont="1" applyAlignment="1">
      <alignment horizontal="center"/>
    </xf>
    <xf numFmtId="5" fontId="4" fillId="0" borderId="0" xfId="0" applyNumberFormat="1" applyFont="1"/>
    <xf numFmtId="0" fontId="2" fillId="0" borderId="1" xfId="0" applyFont="1" applyBorder="1"/>
    <xf numFmtId="16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37" fontId="2" fillId="0" borderId="1" xfId="0" applyNumberFormat="1" applyFont="1" applyBorder="1"/>
    <xf numFmtId="166" fontId="3" fillId="0" borderId="0" xfId="0" applyNumberFormat="1" applyFont="1" applyBorder="1"/>
    <xf numFmtId="3" fontId="2" fillId="0" borderId="0" xfId="0" applyNumberFormat="1" applyFont="1"/>
    <xf numFmtId="3" fontId="2" fillId="0" borderId="0" xfId="0" applyNumberFormat="1" applyFont="1" applyAlignment="1">
      <alignment horizontal="center"/>
    </xf>
    <xf numFmtId="5" fontId="3" fillId="0" borderId="0" xfId="0" applyNumberFormat="1" applyFont="1"/>
    <xf numFmtId="5" fontId="2" fillId="0" borderId="0" xfId="0" applyNumberFormat="1" applyFont="1" applyAlignment="1">
      <alignment horizontal="center"/>
    </xf>
    <xf numFmtId="37" fontId="2" fillId="0" borderId="0" xfId="0" applyNumberFormat="1" applyFont="1"/>
    <xf numFmtId="5" fontId="3" fillId="0" borderId="0" xfId="0" applyNumberFormat="1" applyFont="1" applyBorder="1"/>
    <xf numFmtId="167" fontId="2" fillId="0" borderId="1" xfId="0" applyNumberFormat="1" applyFont="1" applyBorder="1"/>
    <xf numFmtId="169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left"/>
    </xf>
    <xf numFmtId="5" fontId="2" fillId="0" borderId="0" xfId="0" applyNumberFormat="1" applyFont="1" applyAlignment="1"/>
    <xf numFmtId="164" fontId="2" fillId="0" borderId="1" xfId="0" applyNumberFormat="1" applyFont="1" applyBorder="1" applyAlignment="1"/>
    <xf numFmtId="164" fontId="2" fillId="0" borderId="0" xfId="0" applyNumberFormat="1" applyFont="1" applyAlignment="1"/>
    <xf numFmtId="164" fontId="3" fillId="0" borderId="0" xfId="0" applyNumberFormat="1" applyFont="1" applyAlignment="1">
      <alignment horizontal="center"/>
    </xf>
    <xf numFmtId="5" fontId="6" fillId="0" borderId="0" xfId="0" applyNumberFormat="1" applyFont="1" applyAlignment="1"/>
    <xf numFmtId="37" fontId="2" fillId="0" borderId="0" xfId="0" applyNumberFormat="1" applyFont="1" applyAlignment="1">
      <alignment horizontal="center"/>
    </xf>
    <xf numFmtId="5" fontId="6" fillId="0" borderId="0" xfId="0" applyNumberFormat="1" applyFont="1"/>
    <xf numFmtId="10" fontId="2" fillId="0" borderId="1" xfId="0" applyNumberFormat="1" applyFont="1" applyBorder="1"/>
    <xf numFmtId="1" fontId="2" fillId="0" borderId="0" xfId="0" applyNumberFormat="1" applyFont="1" applyBorder="1"/>
    <xf numFmtId="3" fontId="2" fillId="0" borderId="0" xfId="0" applyNumberFormat="1" applyFont="1" applyBorder="1"/>
    <xf numFmtId="1" fontId="2" fillId="0" borderId="0" xfId="0" applyNumberFormat="1" applyFont="1"/>
    <xf numFmtId="166" fontId="2" fillId="0" borderId="0" xfId="0" applyNumberFormat="1" applyFont="1"/>
    <xf numFmtId="0" fontId="2" fillId="0" borderId="0" xfId="0" applyFont="1" applyBorder="1"/>
    <xf numFmtId="164" fontId="2" fillId="0" borderId="0" xfId="0" applyNumberFormat="1" applyFont="1" applyBorder="1"/>
    <xf numFmtId="10" fontId="2" fillId="0" borderId="0" xfId="0" applyNumberFormat="1" applyFont="1"/>
    <xf numFmtId="3" fontId="2" fillId="0" borderId="1" xfId="0" applyNumberFormat="1" applyFont="1" applyBorder="1"/>
    <xf numFmtId="37" fontId="2" fillId="0" borderId="0" xfId="0" applyNumberFormat="1" applyFont="1" applyBorder="1"/>
    <xf numFmtId="166" fontId="6" fillId="0" borderId="0" xfId="0" applyNumberFormat="1" applyFont="1"/>
    <xf numFmtId="169" fontId="2" fillId="0" borderId="0" xfId="0" applyNumberFormat="1" applyFont="1" applyBorder="1"/>
    <xf numFmtId="10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0" fontId="2" fillId="0" borderId="0" xfId="0" applyNumberFormat="1" applyFont="1" applyBorder="1"/>
    <xf numFmtId="164" fontId="2" fillId="0" borderId="0" xfId="0" applyNumberFormat="1" applyFont="1" applyAlignment="1">
      <alignment horizontal="right"/>
    </xf>
    <xf numFmtId="169" fontId="2" fillId="0" borderId="0" xfId="0" applyNumberFormat="1" applyFont="1" applyAlignment="1">
      <alignment horizontal="center"/>
    </xf>
    <xf numFmtId="5" fontId="2" fillId="0" borderId="0" xfId="0" applyNumberFormat="1" applyFont="1" applyAlignment="1">
      <alignment horizontal="left"/>
    </xf>
    <xf numFmtId="10" fontId="2" fillId="0" borderId="0" xfId="0" applyNumberFormat="1" applyFont="1" applyAlignment="1">
      <alignment horizontal="left"/>
    </xf>
    <xf numFmtId="166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5" fontId="2" fillId="0" borderId="0" xfId="0" applyNumberFormat="1" applyFont="1" applyAlignment="1">
      <alignment horizontal="right"/>
    </xf>
    <xf numFmtId="10" fontId="2" fillId="0" borderId="1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right"/>
    </xf>
    <xf numFmtId="5" fontId="2" fillId="0" borderId="0" xfId="0" applyNumberFormat="1" applyFont="1" applyBorder="1"/>
    <xf numFmtId="166" fontId="4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171" fontId="2" fillId="0" borderId="1" xfId="0" applyNumberFormat="1" applyFont="1" applyBorder="1"/>
    <xf numFmtId="5" fontId="4" fillId="0" borderId="0" xfId="0" applyNumberFormat="1" applyFont="1" applyBorder="1"/>
    <xf numFmtId="166" fontId="2" fillId="0" borderId="0" xfId="0" applyNumberFormat="1" applyFont="1" applyBorder="1"/>
    <xf numFmtId="170" fontId="2" fillId="0" borderId="0" xfId="0" applyNumberFormat="1" applyFont="1" applyAlignment="1">
      <alignment horizontal="right"/>
    </xf>
    <xf numFmtId="170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center"/>
    </xf>
    <xf numFmtId="166" fontId="2" fillId="0" borderId="0" xfId="0" applyNumberFormat="1" applyFont="1" applyAlignment="1"/>
    <xf numFmtId="170" fontId="2" fillId="0" borderId="1" xfId="0" applyNumberFormat="1" applyFont="1" applyBorder="1" applyAlignment="1">
      <alignment horizontal="right"/>
    </xf>
    <xf numFmtId="0" fontId="2" fillId="0" borderId="0" xfId="0" applyFont="1" applyBorder="1" applyAlignment="1"/>
    <xf numFmtId="3" fontId="2" fillId="0" borderId="0" xfId="0" applyNumberFormat="1" applyFont="1" applyBorder="1" applyAlignment="1"/>
    <xf numFmtId="3" fontId="2" fillId="0" borderId="0" xfId="0" applyNumberFormat="1" applyFont="1" applyAlignment="1"/>
    <xf numFmtId="10" fontId="2" fillId="0" borderId="0" xfId="0" applyNumberFormat="1" applyFont="1" applyAlignment="1"/>
    <xf numFmtId="170" fontId="4" fillId="0" borderId="0" xfId="0" applyNumberFormat="1" applyFont="1" applyBorder="1" applyAlignment="1">
      <alignment horizontal="right"/>
    </xf>
    <xf numFmtId="5" fontId="4" fillId="0" borderId="0" xfId="1" applyNumberFormat="1" applyFont="1" applyAlignment="1"/>
    <xf numFmtId="37" fontId="0" fillId="0" borderId="1" xfId="0" applyNumberFormat="1" applyBorder="1"/>
    <xf numFmtId="169" fontId="2" fillId="0" borderId="0" xfId="1" applyNumberFormat="1" applyFont="1" applyBorder="1"/>
    <xf numFmtId="37" fontId="0" fillId="0" borderId="0" xfId="0" applyNumberFormat="1" applyFont="1" applyBorder="1"/>
    <xf numFmtId="166" fontId="6" fillId="0" borderId="0" xfId="0" applyNumberFormat="1" applyFont="1" applyBorder="1"/>
    <xf numFmtId="0" fontId="0" fillId="0" borderId="0" xfId="0" applyBorder="1"/>
    <xf numFmtId="0" fontId="8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4"/>
  <sheetViews>
    <sheetView tabSelected="1" zoomScaleNormal="100" workbookViewId="0">
      <selection activeCell="C7" sqref="C7"/>
    </sheetView>
  </sheetViews>
  <sheetFormatPr defaultRowHeight="15" x14ac:dyDescent="0.25"/>
  <cols>
    <col min="1" max="1" width="6.7109375" customWidth="1"/>
    <col min="2" max="2" width="9.28515625" customWidth="1"/>
    <col min="3" max="3" width="36.140625" customWidth="1"/>
    <col min="4" max="4" width="15.7109375" customWidth="1"/>
    <col min="5" max="5" width="6.7109375" customWidth="1"/>
    <col min="6" max="6" width="12.7109375" customWidth="1"/>
    <col min="7" max="7" width="6.7109375" customWidth="1"/>
    <col min="8" max="8" width="12.7109375" customWidth="1"/>
    <col min="9" max="9" width="14.7109375" customWidth="1"/>
    <col min="10" max="10" width="4.7109375" customWidth="1"/>
    <col min="11" max="11" width="12.7109375" customWidth="1"/>
    <col min="12" max="12" width="10" bestFit="1" customWidth="1"/>
    <col min="13" max="17" width="12.7109375" customWidth="1"/>
  </cols>
  <sheetData>
    <row r="1" spans="1:11" ht="15.75" x14ac:dyDescent="0.25">
      <c r="A1" s="1"/>
      <c r="B1" s="1"/>
      <c r="C1" s="1"/>
      <c r="D1" s="1"/>
      <c r="E1" s="1"/>
      <c r="F1" s="1"/>
      <c r="G1" s="1"/>
      <c r="H1" s="1"/>
      <c r="I1" s="1" t="s">
        <v>191</v>
      </c>
      <c r="J1" s="1"/>
      <c r="K1" s="1"/>
    </row>
    <row r="2" spans="1:11" ht="15.75" x14ac:dyDescent="0.25">
      <c r="A2" s="1"/>
      <c r="B2" s="1"/>
      <c r="C2" s="1"/>
      <c r="D2" s="1"/>
      <c r="E2" s="1"/>
      <c r="F2" s="1"/>
      <c r="G2" s="1"/>
      <c r="H2" s="1"/>
      <c r="I2" s="1" t="s">
        <v>74</v>
      </c>
      <c r="J2" s="1"/>
      <c r="K2" s="1"/>
    </row>
    <row r="3" spans="1:11" ht="15.75" x14ac:dyDescent="0.25">
      <c r="A3" s="1"/>
      <c r="B3" s="20" t="s">
        <v>37</v>
      </c>
      <c r="C3" s="1"/>
      <c r="D3" s="1"/>
      <c r="E3" s="1"/>
      <c r="F3" s="1"/>
      <c r="G3" s="1"/>
      <c r="H3" s="1"/>
      <c r="I3" s="1" t="s">
        <v>199</v>
      </c>
      <c r="J3" s="1"/>
      <c r="K3" s="1"/>
    </row>
    <row r="4" spans="1:11" ht="15.75" x14ac:dyDescent="0.25">
      <c r="A4" s="1"/>
      <c r="B4" s="20" t="s">
        <v>38</v>
      </c>
      <c r="C4" s="1"/>
      <c r="D4" s="1"/>
      <c r="E4" s="1"/>
      <c r="F4" s="1"/>
      <c r="G4" s="1"/>
      <c r="H4" s="1"/>
      <c r="I4" s="1"/>
      <c r="J4" s="1"/>
      <c r="K4" s="1"/>
    </row>
    <row r="5" spans="1:11" ht="15.75" x14ac:dyDescent="0.25">
      <c r="A5" s="1"/>
      <c r="B5" s="20" t="s">
        <v>39</v>
      </c>
      <c r="C5" s="1"/>
      <c r="D5" s="1"/>
      <c r="E5" s="1"/>
      <c r="F5" s="1"/>
      <c r="G5" s="1"/>
      <c r="H5" s="1"/>
      <c r="I5" s="1"/>
      <c r="J5" s="1"/>
      <c r="K5" s="1"/>
    </row>
    <row r="6" spans="1:11" ht="15.75" x14ac:dyDescent="0.25">
      <c r="A6" s="1"/>
      <c r="B6" s="20" t="s">
        <v>78</v>
      </c>
      <c r="C6" s="1"/>
      <c r="D6" s="6" t="s">
        <v>69</v>
      </c>
      <c r="E6" s="1"/>
      <c r="F6" s="38" t="s">
        <v>52</v>
      </c>
      <c r="G6" s="1"/>
      <c r="H6" s="6" t="s">
        <v>70</v>
      </c>
      <c r="I6" s="6" t="s">
        <v>70</v>
      </c>
      <c r="J6" s="1"/>
      <c r="K6" s="6" t="s">
        <v>70</v>
      </c>
    </row>
    <row r="7" spans="1:11" ht="15.75" x14ac:dyDescent="0.25">
      <c r="A7" s="1"/>
      <c r="B7" s="1"/>
      <c r="C7" s="1"/>
      <c r="D7" s="6" t="s">
        <v>51</v>
      </c>
      <c r="E7" s="6"/>
      <c r="F7" s="6" t="s">
        <v>53</v>
      </c>
      <c r="G7" s="6"/>
      <c r="H7" s="6" t="s">
        <v>51</v>
      </c>
      <c r="I7" s="6" t="s">
        <v>71</v>
      </c>
      <c r="J7" s="6"/>
      <c r="K7" s="6" t="s">
        <v>51</v>
      </c>
    </row>
    <row r="8" spans="1:11" ht="15.75" customHeight="1" x14ac:dyDescent="0.25">
      <c r="A8" s="6">
        <v>1</v>
      </c>
      <c r="B8" s="2" t="s">
        <v>0</v>
      </c>
      <c r="C8" s="1"/>
      <c r="D8" s="8" t="s">
        <v>72</v>
      </c>
      <c r="E8" s="38"/>
      <c r="F8" s="38" t="s">
        <v>52</v>
      </c>
      <c r="G8" s="38"/>
      <c r="H8" s="8" t="s">
        <v>72</v>
      </c>
      <c r="I8" s="38" t="s">
        <v>52</v>
      </c>
      <c r="J8" s="38"/>
      <c r="K8" s="8" t="s">
        <v>73</v>
      </c>
    </row>
    <row r="9" spans="1:11" ht="15.75" x14ac:dyDescent="0.25">
      <c r="A9" s="6">
        <v>2</v>
      </c>
      <c r="B9" s="1"/>
      <c r="C9" s="1" t="s">
        <v>1</v>
      </c>
      <c r="D9" s="12">
        <v>2103813</v>
      </c>
      <c r="E9" s="40"/>
      <c r="F9" s="40"/>
      <c r="G9" s="40"/>
      <c r="H9" s="40">
        <f>+D9+F9</f>
        <v>2103813</v>
      </c>
      <c r="I9" s="40">
        <f>-'ACC-13'!F25</f>
        <v>-118437.97504356249</v>
      </c>
      <c r="J9" s="51" t="s">
        <v>167</v>
      </c>
      <c r="K9" s="40">
        <f>+H9+I9</f>
        <v>1985375.0249564375</v>
      </c>
    </row>
    <row r="10" spans="1:11" ht="15.75" x14ac:dyDescent="0.25">
      <c r="A10" s="6">
        <v>3</v>
      </c>
      <c r="B10" s="1"/>
      <c r="C10" s="1" t="s">
        <v>2</v>
      </c>
      <c r="D10" s="3"/>
      <c r="E10" s="1"/>
      <c r="F10" s="1"/>
      <c r="G10" s="1"/>
      <c r="H10" s="39"/>
      <c r="I10" s="39"/>
      <c r="J10" s="39"/>
      <c r="K10" s="39"/>
    </row>
    <row r="11" spans="1:11" ht="15.75" x14ac:dyDescent="0.25">
      <c r="A11" s="6">
        <v>4</v>
      </c>
      <c r="B11" s="1"/>
      <c r="C11" s="1" t="s">
        <v>4</v>
      </c>
      <c r="D11" s="3">
        <v>78995</v>
      </c>
      <c r="E11" s="1"/>
      <c r="F11" s="1"/>
      <c r="G11" s="1"/>
      <c r="H11" s="39">
        <f t="shared" ref="H11:H39" si="0">+D11+F11</f>
        <v>78995</v>
      </c>
      <c r="I11" s="39"/>
      <c r="J11" s="39"/>
      <c r="K11" s="39">
        <f>+H11+I11</f>
        <v>78995</v>
      </c>
    </row>
    <row r="12" spans="1:11" ht="15.75" x14ac:dyDescent="0.25">
      <c r="A12" s="6">
        <v>5</v>
      </c>
      <c r="B12" s="1"/>
      <c r="C12" s="1" t="s">
        <v>3</v>
      </c>
      <c r="D12" s="15">
        <v>0</v>
      </c>
      <c r="E12" s="43"/>
      <c r="F12" s="46">
        <f>+H12-D12</f>
        <v>0</v>
      </c>
      <c r="G12" s="45" t="s">
        <v>75</v>
      </c>
      <c r="H12" s="46">
        <v>0</v>
      </c>
      <c r="I12" s="44"/>
      <c r="J12" s="44"/>
      <c r="K12" s="46">
        <f>+H12+I12</f>
        <v>0</v>
      </c>
    </row>
    <row r="13" spans="1:11" ht="15.75" x14ac:dyDescent="0.25">
      <c r="A13" s="6">
        <v>6</v>
      </c>
      <c r="B13" s="1"/>
      <c r="C13" s="1"/>
      <c r="D13" s="3"/>
      <c r="E13" s="1"/>
      <c r="F13" s="1"/>
      <c r="G13" s="1"/>
      <c r="H13" s="39"/>
      <c r="I13" s="39"/>
      <c r="J13" s="39"/>
      <c r="K13" s="39"/>
    </row>
    <row r="14" spans="1:11" ht="15.75" x14ac:dyDescent="0.25">
      <c r="A14" s="6">
        <v>7</v>
      </c>
      <c r="B14" s="1" t="s">
        <v>5</v>
      </c>
      <c r="C14" s="1"/>
      <c r="D14" s="16">
        <f>SUM(D9:D12)</f>
        <v>2182808</v>
      </c>
      <c r="E14" s="47"/>
      <c r="F14" s="16">
        <f t="shared" ref="F14:K14" si="1">SUM(F9:F12)</f>
        <v>0</v>
      </c>
      <c r="G14" s="16"/>
      <c r="H14" s="16">
        <f t="shared" si="1"/>
        <v>2182808</v>
      </c>
      <c r="I14" s="18">
        <f t="shared" si="1"/>
        <v>-118437.97504356249</v>
      </c>
      <c r="J14" s="16"/>
      <c r="K14" s="16">
        <f t="shared" si="1"/>
        <v>2064370.0249564375</v>
      </c>
    </row>
    <row r="15" spans="1:11" ht="15.75" x14ac:dyDescent="0.25">
      <c r="A15" s="6">
        <v>8</v>
      </c>
      <c r="B15" s="1"/>
      <c r="C15" s="1"/>
      <c r="D15" s="3"/>
      <c r="E15" s="1"/>
      <c r="F15" s="1"/>
      <c r="G15" s="1"/>
      <c r="H15" s="39"/>
      <c r="I15" s="39"/>
      <c r="J15" s="39"/>
      <c r="K15" s="39"/>
    </row>
    <row r="16" spans="1:11" ht="15.75" x14ac:dyDescent="0.25">
      <c r="A16" s="6">
        <v>9</v>
      </c>
      <c r="B16" s="2" t="s">
        <v>6</v>
      </c>
      <c r="C16" s="1"/>
      <c r="D16" s="3"/>
      <c r="E16" s="1"/>
      <c r="F16" s="1"/>
      <c r="G16" s="1"/>
      <c r="H16" s="39"/>
      <c r="I16" s="39"/>
      <c r="J16" s="39"/>
      <c r="K16" s="39"/>
    </row>
    <row r="17" spans="1:11" ht="15.75" x14ac:dyDescent="0.25">
      <c r="A17" s="6">
        <v>10</v>
      </c>
      <c r="B17" s="1"/>
      <c r="C17" s="1" t="s">
        <v>18</v>
      </c>
      <c r="D17" s="14">
        <v>517966</v>
      </c>
      <c r="E17" s="48"/>
      <c r="F17" s="40">
        <f>-'ACC-2'!D14</f>
        <v>-15086.388349514571</v>
      </c>
      <c r="G17" s="49" t="s">
        <v>77</v>
      </c>
      <c r="H17" s="48">
        <f t="shared" si="0"/>
        <v>502879.61165048543</v>
      </c>
      <c r="I17" s="48"/>
      <c r="J17" s="48"/>
      <c r="K17" s="48">
        <f>+H17+I17</f>
        <v>502879.61165048543</v>
      </c>
    </row>
    <row r="18" spans="1:11" ht="15.75" x14ac:dyDescent="0.25">
      <c r="A18" s="6">
        <v>11</v>
      </c>
      <c r="B18" s="1"/>
      <c r="C18" s="1" t="s">
        <v>7</v>
      </c>
      <c r="D18" s="3">
        <v>85200</v>
      </c>
      <c r="E18" s="1"/>
      <c r="F18" s="1"/>
      <c r="G18" s="1"/>
      <c r="H18" s="39">
        <f t="shared" si="0"/>
        <v>85200</v>
      </c>
      <c r="I18" s="39"/>
      <c r="J18" s="39"/>
      <c r="K18" s="39">
        <f>+H18+I18</f>
        <v>85200</v>
      </c>
    </row>
    <row r="19" spans="1:11" ht="15.75" x14ac:dyDescent="0.25">
      <c r="A19" s="6">
        <v>12</v>
      </c>
      <c r="B19" s="1"/>
      <c r="C19" s="1" t="s">
        <v>8</v>
      </c>
      <c r="D19" s="3">
        <v>95111</v>
      </c>
      <c r="E19" s="1"/>
      <c r="F19" s="1"/>
      <c r="G19" s="1"/>
      <c r="H19" s="39">
        <f t="shared" si="0"/>
        <v>95111</v>
      </c>
      <c r="I19" s="39"/>
      <c r="J19" s="39"/>
      <c r="K19" s="39">
        <f>+H19+I19</f>
        <v>95111</v>
      </c>
    </row>
    <row r="20" spans="1:11" ht="15.75" x14ac:dyDescent="0.25">
      <c r="A20" s="6">
        <v>13</v>
      </c>
      <c r="B20" s="1"/>
      <c r="C20" s="1" t="s">
        <v>9</v>
      </c>
      <c r="D20" s="3">
        <v>98163</v>
      </c>
      <c r="E20" s="1"/>
      <c r="F20" s="1"/>
      <c r="G20" s="1"/>
      <c r="H20" s="39">
        <f t="shared" si="0"/>
        <v>98163</v>
      </c>
      <c r="I20" s="39"/>
      <c r="J20" s="39"/>
      <c r="K20" s="39">
        <f>+H20+I20</f>
        <v>98163</v>
      </c>
    </row>
    <row r="21" spans="1:11" ht="15.75" x14ac:dyDescent="0.25">
      <c r="A21" s="6">
        <v>14</v>
      </c>
      <c r="B21" s="1"/>
      <c r="C21" s="1" t="s">
        <v>10</v>
      </c>
      <c r="D21" s="3">
        <v>34092</v>
      </c>
      <c r="E21" s="1"/>
      <c r="F21" s="1"/>
      <c r="G21" s="1"/>
      <c r="H21" s="39">
        <f t="shared" si="0"/>
        <v>34092</v>
      </c>
      <c r="I21" s="39"/>
      <c r="J21" s="39"/>
      <c r="K21" s="39">
        <f>+H21+I21</f>
        <v>34092</v>
      </c>
    </row>
    <row r="22" spans="1:11" ht="15.75" x14ac:dyDescent="0.25">
      <c r="A22" s="6">
        <v>15</v>
      </c>
      <c r="B22" s="1"/>
      <c r="C22" s="1" t="s">
        <v>11</v>
      </c>
      <c r="D22" s="9">
        <v>0</v>
      </c>
      <c r="E22" s="1"/>
      <c r="F22" s="1"/>
      <c r="G22" s="1"/>
      <c r="H22" s="9">
        <v>0</v>
      </c>
      <c r="I22" s="39"/>
      <c r="J22" s="39"/>
      <c r="K22" s="9">
        <v>0</v>
      </c>
    </row>
    <row r="23" spans="1:11" ht="15.75" x14ac:dyDescent="0.25">
      <c r="A23" s="6">
        <v>16</v>
      </c>
      <c r="B23" s="1"/>
      <c r="C23" s="1" t="s">
        <v>12</v>
      </c>
      <c r="D23" s="3">
        <v>145421</v>
      </c>
      <c r="E23" s="1"/>
      <c r="F23" s="1"/>
      <c r="G23" s="1"/>
      <c r="H23" s="39">
        <f t="shared" si="0"/>
        <v>145421</v>
      </c>
      <c r="I23" s="39"/>
      <c r="J23" s="39"/>
      <c r="K23" s="39">
        <f>+H23+I23</f>
        <v>145421</v>
      </c>
    </row>
    <row r="24" spans="1:11" ht="15.75" x14ac:dyDescent="0.25">
      <c r="A24" s="6">
        <v>17</v>
      </c>
      <c r="B24" s="1"/>
      <c r="C24" s="1" t="s">
        <v>13</v>
      </c>
      <c r="D24" s="3">
        <v>34774</v>
      </c>
      <c r="E24" s="1"/>
      <c r="F24" s="1"/>
      <c r="G24" s="1"/>
      <c r="H24" s="39">
        <f t="shared" si="0"/>
        <v>34774</v>
      </c>
      <c r="I24" s="39"/>
      <c r="J24" s="39"/>
      <c r="K24" s="39">
        <f>+H24+I24</f>
        <v>34774</v>
      </c>
    </row>
    <row r="25" spans="1:11" ht="15.75" x14ac:dyDescent="0.25">
      <c r="A25" s="6">
        <v>18</v>
      </c>
      <c r="B25" s="1"/>
      <c r="C25" s="1" t="s">
        <v>14</v>
      </c>
      <c r="D25" s="3">
        <v>-163869</v>
      </c>
      <c r="E25" s="1"/>
      <c r="F25" s="40">
        <f>'ACC-3'!D16</f>
        <v>3902.5922330097092</v>
      </c>
      <c r="G25" s="6" t="s">
        <v>89</v>
      </c>
      <c r="H25" s="39">
        <f t="shared" si="0"/>
        <v>-159966.40776699031</v>
      </c>
      <c r="I25" s="39"/>
      <c r="J25" s="39"/>
      <c r="K25" s="39">
        <f>+H25+I25</f>
        <v>-159966.40776699031</v>
      </c>
    </row>
    <row r="26" spans="1:11" ht="15.75" x14ac:dyDescent="0.25">
      <c r="A26" s="6">
        <v>19</v>
      </c>
      <c r="B26" s="1"/>
      <c r="C26" s="1" t="s">
        <v>15</v>
      </c>
      <c r="D26" s="11">
        <v>30001</v>
      </c>
      <c r="E26" s="43"/>
      <c r="F26" s="43"/>
      <c r="G26" s="43"/>
      <c r="H26" s="44">
        <f t="shared" si="0"/>
        <v>30001</v>
      </c>
      <c r="I26" s="44"/>
      <c r="J26" s="44"/>
      <c r="K26" s="44">
        <f>+H26+I26</f>
        <v>30001</v>
      </c>
    </row>
    <row r="27" spans="1:11" ht="15.75" x14ac:dyDescent="0.25">
      <c r="A27" s="6">
        <v>20</v>
      </c>
      <c r="B27" s="1"/>
      <c r="C27" s="1"/>
      <c r="D27" s="3"/>
      <c r="E27" s="1"/>
      <c r="F27" s="1"/>
      <c r="G27" s="1"/>
      <c r="H27" s="39"/>
      <c r="I27" s="39"/>
      <c r="J27" s="39"/>
      <c r="K27" s="39"/>
    </row>
    <row r="28" spans="1:11" ht="15.75" x14ac:dyDescent="0.25">
      <c r="A28" s="6">
        <v>21</v>
      </c>
      <c r="B28" s="1"/>
      <c r="C28" s="1" t="s">
        <v>16</v>
      </c>
      <c r="D28" s="17">
        <f>SUM(D17:D26)</f>
        <v>876859</v>
      </c>
      <c r="E28" s="50"/>
      <c r="F28" s="17">
        <f t="shared" ref="F28:I28" si="2">SUM(F17:F26)</f>
        <v>-11183.796116504862</v>
      </c>
      <c r="G28" s="17"/>
      <c r="H28" s="17">
        <f t="shared" si="2"/>
        <v>865675.20388349518</v>
      </c>
      <c r="I28" s="17">
        <f t="shared" si="2"/>
        <v>0</v>
      </c>
      <c r="J28" s="17"/>
      <c r="K28" s="50">
        <f>+H28+I28</f>
        <v>865675.20388349518</v>
      </c>
    </row>
    <row r="29" spans="1:11" ht="15.75" x14ac:dyDescent="0.25">
      <c r="A29" s="6">
        <v>22</v>
      </c>
      <c r="B29" s="1"/>
      <c r="C29" s="1"/>
      <c r="D29" s="3"/>
      <c r="E29" s="1"/>
      <c r="F29" s="1"/>
      <c r="G29" s="1"/>
      <c r="H29" s="39"/>
      <c r="I29" s="39"/>
      <c r="J29" s="39"/>
      <c r="K29" s="39"/>
    </row>
    <row r="30" spans="1:11" ht="15.75" x14ac:dyDescent="0.25">
      <c r="A30" s="6">
        <v>23</v>
      </c>
      <c r="B30" s="2" t="s">
        <v>17</v>
      </c>
      <c r="C30" s="1"/>
      <c r="D30" s="3"/>
      <c r="E30" s="1"/>
      <c r="F30" s="1"/>
      <c r="G30" s="1"/>
      <c r="H30" s="39"/>
      <c r="I30" s="39"/>
      <c r="J30" s="39"/>
      <c r="K30" s="39"/>
    </row>
    <row r="31" spans="1:11" ht="15.75" x14ac:dyDescent="0.25">
      <c r="A31" s="6">
        <v>24</v>
      </c>
      <c r="B31" s="1"/>
      <c r="C31" s="1" t="s">
        <v>18</v>
      </c>
      <c r="D31" s="12">
        <v>173648</v>
      </c>
      <c r="E31" s="40"/>
      <c r="F31" s="40">
        <f>-'ACC-2'!F14</f>
        <v>-1084.4563106796122</v>
      </c>
      <c r="G31" s="51" t="s">
        <v>77</v>
      </c>
      <c r="H31" s="40">
        <f t="shared" si="0"/>
        <v>172563.54368932039</v>
      </c>
      <c r="I31" s="40"/>
      <c r="J31" s="40"/>
      <c r="K31" s="40">
        <f t="shared" ref="K31:K39" si="3">+H31+I31</f>
        <v>172563.54368932039</v>
      </c>
    </row>
    <row r="32" spans="1:11" ht="15.75" x14ac:dyDescent="0.25">
      <c r="A32" s="6">
        <v>25</v>
      </c>
      <c r="B32" s="1"/>
      <c r="C32" s="1" t="s">
        <v>19</v>
      </c>
      <c r="D32" s="3">
        <v>79610</v>
      </c>
      <c r="E32" s="1"/>
      <c r="F32" s="1"/>
      <c r="G32" s="1"/>
      <c r="H32" s="39">
        <f t="shared" si="0"/>
        <v>79610</v>
      </c>
      <c r="I32" s="39"/>
      <c r="J32" s="39"/>
      <c r="K32" s="39">
        <f t="shared" si="3"/>
        <v>79610</v>
      </c>
    </row>
    <row r="33" spans="1:11" ht="15.75" x14ac:dyDescent="0.25">
      <c r="A33" s="6">
        <v>26</v>
      </c>
      <c r="B33" s="1"/>
      <c r="C33" s="1" t="s">
        <v>20</v>
      </c>
      <c r="D33" s="3">
        <v>89090</v>
      </c>
      <c r="E33" s="1"/>
      <c r="F33" s="39">
        <f>-'ACC-4'!F24</f>
        <v>-32086.333333333336</v>
      </c>
      <c r="G33" s="6" t="s">
        <v>91</v>
      </c>
      <c r="H33" s="39">
        <f t="shared" si="0"/>
        <v>57003.666666666664</v>
      </c>
      <c r="I33" s="39"/>
      <c r="J33" s="39"/>
      <c r="K33" s="39">
        <f t="shared" si="3"/>
        <v>57003.666666666664</v>
      </c>
    </row>
    <row r="34" spans="1:11" ht="15.75" x14ac:dyDescent="0.25">
      <c r="A34" s="6">
        <v>27</v>
      </c>
      <c r="B34" s="1"/>
      <c r="C34" s="1" t="s">
        <v>21</v>
      </c>
      <c r="D34" s="3">
        <v>160637</v>
      </c>
      <c r="E34" s="1"/>
      <c r="F34" s="39">
        <f>-'ACC-5'!E15</f>
        <v>-1131.959126213593</v>
      </c>
      <c r="G34" s="6" t="s">
        <v>94</v>
      </c>
      <c r="H34" s="39">
        <f t="shared" si="0"/>
        <v>159505.04087378641</v>
      </c>
      <c r="I34" s="39"/>
      <c r="J34" s="39"/>
      <c r="K34" s="39">
        <f t="shared" si="3"/>
        <v>159505.04087378641</v>
      </c>
    </row>
    <row r="35" spans="1:11" ht="15.75" x14ac:dyDescent="0.25">
      <c r="A35" s="6">
        <v>28</v>
      </c>
      <c r="B35" s="1"/>
      <c r="C35" s="1" t="s">
        <v>22</v>
      </c>
      <c r="D35" s="3">
        <v>6254</v>
      </c>
      <c r="E35" s="1"/>
      <c r="F35" s="1"/>
      <c r="G35" s="1"/>
      <c r="H35" s="39">
        <f t="shared" si="0"/>
        <v>6254</v>
      </c>
      <c r="I35" s="39"/>
      <c r="J35" s="39"/>
      <c r="K35" s="39">
        <f t="shared" si="3"/>
        <v>6254</v>
      </c>
    </row>
    <row r="36" spans="1:11" ht="15.75" x14ac:dyDescent="0.25">
      <c r="A36" s="6">
        <v>29</v>
      </c>
      <c r="B36" s="1"/>
      <c r="C36" s="1" t="s">
        <v>23</v>
      </c>
      <c r="D36" s="3">
        <v>63192</v>
      </c>
      <c r="E36" s="1"/>
      <c r="F36" s="1"/>
      <c r="G36" s="1"/>
      <c r="H36" s="39">
        <f t="shared" si="0"/>
        <v>63192</v>
      </c>
      <c r="I36" s="39"/>
      <c r="J36" s="39"/>
      <c r="K36" s="39">
        <f t="shared" si="3"/>
        <v>63192</v>
      </c>
    </row>
    <row r="37" spans="1:11" ht="15.75" x14ac:dyDescent="0.25">
      <c r="A37" s="6">
        <v>30</v>
      </c>
      <c r="B37" s="1"/>
      <c r="C37" s="1" t="s">
        <v>24</v>
      </c>
      <c r="D37" s="3">
        <v>54273</v>
      </c>
      <c r="E37" s="1"/>
      <c r="F37" s="1"/>
      <c r="G37" s="1"/>
      <c r="H37" s="39">
        <f t="shared" si="0"/>
        <v>54273</v>
      </c>
      <c r="I37" s="39"/>
      <c r="J37" s="39"/>
      <c r="K37" s="39">
        <f t="shared" si="3"/>
        <v>54273</v>
      </c>
    </row>
    <row r="38" spans="1:11" ht="15.75" x14ac:dyDescent="0.25">
      <c r="A38" s="6">
        <v>31</v>
      </c>
      <c r="B38" s="1"/>
      <c r="C38" s="1" t="s">
        <v>60</v>
      </c>
      <c r="D38" s="9">
        <v>38028</v>
      </c>
      <c r="E38" s="1"/>
      <c r="F38" s="52">
        <f>-D12</f>
        <v>0</v>
      </c>
      <c r="G38" s="6" t="s">
        <v>75</v>
      </c>
      <c r="H38" s="39">
        <f t="shared" si="0"/>
        <v>38028</v>
      </c>
      <c r="I38" s="39">
        <f>+'Sch 14'!D13*I9</f>
        <v>-2143.7273482884812</v>
      </c>
      <c r="J38" s="39"/>
      <c r="K38" s="39">
        <f t="shared" si="3"/>
        <v>35884.272651711522</v>
      </c>
    </row>
    <row r="39" spans="1:11" ht="15.75" x14ac:dyDescent="0.25">
      <c r="A39" s="6">
        <v>32</v>
      </c>
      <c r="B39" s="1"/>
      <c r="C39" s="1" t="s">
        <v>118</v>
      </c>
      <c r="D39" s="9">
        <v>-12904</v>
      </c>
      <c r="E39" s="1"/>
      <c r="F39" s="52">
        <f>-'ACC-6'!AY31</f>
        <v>-146255.35999999999</v>
      </c>
      <c r="G39" s="6" t="s">
        <v>98</v>
      </c>
      <c r="H39" s="39">
        <f t="shared" si="0"/>
        <v>-159159.35999999999</v>
      </c>
      <c r="I39" s="1"/>
      <c r="J39" s="1"/>
      <c r="K39" s="39">
        <f t="shared" si="3"/>
        <v>-159159.35999999999</v>
      </c>
    </row>
    <row r="40" spans="1:11" ht="15.75" x14ac:dyDescent="0.25">
      <c r="A40" s="6">
        <v>33</v>
      </c>
      <c r="B40" s="1"/>
      <c r="C40" s="1" t="s">
        <v>25</v>
      </c>
      <c r="D40" s="11">
        <v>11673</v>
      </c>
      <c r="E40" s="43"/>
      <c r="F40" s="46">
        <f>-'ACC-7'!F16</f>
        <v>0</v>
      </c>
      <c r="G40" s="45" t="s">
        <v>99</v>
      </c>
      <c r="H40" s="44">
        <f>+D40+F40</f>
        <v>11673</v>
      </c>
      <c r="I40" s="44"/>
      <c r="J40" s="44"/>
      <c r="K40" s="44">
        <f>+H40+I40</f>
        <v>11673</v>
      </c>
    </row>
    <row r="41" spans="1:11" ht="15.75" x14ac:dyDescent="0.25">
      <c r="A41" s="6">
        <v>34</v>
      </c>
      <c r="B41" s="1"/>
      <c r="C41" s="1"/>
      <c r="D41" s="3"/>
      <c r="E41" s="1"/>
      <c r="F41" s="1"/>
      <c r="G41" s="1"/>
      <c r="H41" s="39"/>
      <c r="I41" s="39"/>
      <c r="J41" s="39"/>
      <c r="K41" s="39"/>
    </row>
    <row r="42" spans="1:11" ht="15.75" x14ac:dyDescent="0.25">
      <c r="A42" s="6">
        <v>35</v>
      </c>
      <c r="B42" s="1"/>
      <c r="C42" s="1" t="s">
        <v>16</v>
      </c>
      <c r="D42" s="18">
        <f>SUM(D31:D40)</f>
        <v>663501</v>
      </c>
      <c r="E42" s="53"/>
      <c r="F42" s="18">
        <f>SUM(F31:F40)</f>
        <v>-180558.10877022654</v>
      </c>
      <c r="G42" s="18"/>
      <c r="H42" s="18">
        <f>SUM(H31:H40)</f>
        <v>482942.89122977352</v>
      </c>
      <c r="I42" s="18">
        <f>SUM(I31:I40)</f>
        <v>-2143.7273482884812</v>
      </c>
      <c r="J42" s="18"/>
      <c r="K42" s="53">
        <f>+H42+I42</f>
        <v>480799.16388148506</v>
      </c>
    </row>
    <row r="43" spans="1:11" ht="15.75" x14ac:dyDescent="0.25">
      <c r="A43" s="6">
        <v>36</v>
      </c>
      <c r="B43" s="1"/>
      <c r="C43" s="1"/>
      <c r="D43" s="3"/>
      <c r="E43" s="1"/>
      <c r="F43" s="1"/>
      <c r="G43" s="1"/>
      <c r="H43" s="39"/>
      <c r="I43" s="39"/>
      <c r="J43" s="39"/>
      <c r="K43" s="39"/>
    </row>
    <row r="44" spans="1:11" ht="15.75" x14ac:dyDescent="0.25">
      <c r="A44" s="6">
        <v>37</v>
      </c>
      <c r="B44" s="1" t="s">
        <v>26</v>
      </c>
      <c r="C44" s="1"/>
      <c r="D44" s="12">
        <v>281828</v>
      </c>
      <c r="E44" s="40"/>
      <c r="F44" s="40">
        <f>-'ACC-8'!F14</f>
        <v>-76685</v>
      </c>
      <c r="G44" s="51" t="s">
        <v>100</v>
      </c>
      <c r="H44" s="40">
        <f>+D44+F44</f>
        <v>205143</v>
      </c>
      <c r="I44" s="40"/>
      <c r="J44" s="40"/>
      <c r="K44" s="40">
        <f>+H44+I44</f>
        <v>205143</v>
      </c>
    </row>
    <row r="45" spans="1:11" ht="15.75" x14ac:dyDescent="0.25">
      <c r="A45" s="6">
        <v>38</v>
      </c>
      <c r="B45" s="1" t="s">
        <v>27</v>
      </c>
      <c r="C45" s="1"/>
      <c r="D45" s="9">
        <v>0</v>
      </c>
      <c r="E45" s="1"/>
      <c r="F45" s="1"/>
      <c r="G45" s="1"/>
      <c r="H45" s="9">
        <v>0</v>
      </c>
      <c r="I45" s="39"/>
      <c r="J45" s="39"/>
      <c r="K45" s="39"/>
    </row>
    <row r="46" spans="1:11" ht="15.75" x14ac:dyDescent="0.25">
      <c r="A46" s="6">
        <v>39</v>
      </c>
      <c r="B46" s="1" t="s">
        <v>28</v>
      </c>
      <c r="C46" s="1"/>
      <c r="D46" s="3">
        <v>143976</v>
      </c>
      <c r="E46" s="1"/>
      <c r="F46" s="39">
        <f>-'ACC-9'!E15</f>
        <v>-1237.069616504855</v>
      </c>
      <c r="G46" s="6" t="s">
        <v>107</v>
      </c>
      <c r="H46" s="39">
        <f>+D46+F46</f>
        <v>142738.93038349514</v>
      </c>
      <c r="I46" s="39">
        <f>'Sch 14'!D14*I9</f>
        <v>-187.48731449395942</v>
      </c>
      <c r="J46" s="39"/>
      <c r="K46" s="39">
        <f>+H46+I46</f>
        <v>142551.44306900119</v>
      </c>
    </row>
    <row r="47" spans="1:11" ht="15.75" x14ac:dyDescent="0.25">
      <c r="A47" s="6">
        <v>40</v>
      </c>
      <c r="B47" s="1" t="s">
        <v>41</v>
      </c>
      <c r="C47" s="1"/>
      <c r="D47" s="3">
        <v>-120708</v>
      </c>
      <c r="E47" s="1"/>
      <c r="F47" s="52">
        <f>-'ACC-10'!D20</f>
        <v>-9583.3999999999942</v>
      </c>
      <c r="G47" s="6" t="s">
        <v>119</v>
      </c>
      <c r="H47" s="39">
        <f>+D47+F47</f>
        <v>-130291.4</v>
      </c>
      <c r="I47" s="39"/>
      <c r="J47" s="39"/>
      <c r="K47" s="39">
        <f>+H47+I47</f>
        <v>-130291.4</v>
      </c>
    </row>
    <row r="48" spans="1:11" ht="15.75" x14ac:dyDescent="0.25">
      <c r="A48" s="6">
        <v>41</v>
      </c>
      <c r="B48" s="1" t="s">
        <v>29</v>
      </c>
      <c r="C48" s="1"/>
      <c r="D48" s="3">
        <v>54259</v>
      </c>
      <c r="E48" s="1"/>
      <c r="F48" s="39">
        <f>+H48-D48</f>
        <v>91683.349957001745</v>
      </c>
      <c r="G48" s="6" t="s">
        <v>126</v>
      </c>
      <c r="H48" s="39">
        <f>+'ACC-11'!E20</f>
        <v>145942.34995700174</v>
      </c>
      <c r="I48" s="39">
        <f>0.34*(I9-I42-I49-I46)</f>
        <v>-37107.720617697305</v>
      </c>
      <c r="J48" s="39"/>
      <c r="K48" s="39">
        <f>+H48+I48</f>
        <v>108834.62933930443</v>
      </c>
    </row>
    <row r="49" spans="1:11" ht="15.75" x14ac:dyDescent="0.25">
      <c r="A49" s="6">
        <v>42</v>
      </c>
      <c r="B49" s="1" t="s">
        <v>30</v>
      </c>
      <c r="C49" s="1"/>
      <c r="D49" s="3">
        <v>10186</v>
      </c>
      <c r="E49" s="1"/>
      <c r="F49" s="39">
        <f>+H49-D49</f>
        <v>17212.438665269408</v>
      </c>
      <c r="G49" s="6" t="s">
        <v>126</v>
      </c>
      <c r="H49" s="39">
        <f>+'ACC-11'!E16</f>
        <v>27398.438665269408</v>
      </c>
      <c r="I49" s="39">
        <f>0.06*(I9-I42-I46)</f>
        <v>-6966.4056228468025</v>
      </c>
      <c r="J49" s="39"/>
      <c r="K49" s="39">
        <f>+H49+I49</f>
        <v>20432.033042422605</v>
      </c>
    </row>
    <row r="50" spans="1:11" ht="15.75" x14ac:dyDescent="0.25">
      <c r="A50" s="6">
        <v>43</v>
      </c>
      <c r="B50" s="1" t="s">
        <v>31</v>
      </c>
      <c r="C50" s="1"/>
      <c r="D50" s="15">
        <v>-4229</v>
      </c>
      <c r="E50" s="46"/>
      <c r="F50" s="46"/>
      <c r="G50" s="46"/>
      <c r="H50" s="46">
        <f>+D50+F50</f>
        <v>-4229</v>
      </c>
      <c r="I50" s="54"/>
      <c r="J50" s="54"/>
      <c r="K50" s="44">
        <f>+H50+I50</f>
        <v>-4229</v>
      </c>
    </row>
    <row r="51" spans="1:11" ht="15.75" x14ac:dyDescent="0.25">
      <c r="A51" s="6">
        <v>44</v>
      </c>
      <c r="B51" s="1"/>
      <c r="C51" s="1"/>
      <c r="D51" s="3"/>
      <c r="E51" s="1"/>
      <c r="F51" s="1"/>
      <c r="G51" s="1"/>
      <c r="H51" s="39"/>
      <c r="I51" s="39"/>
      <c r="J51" s="39"/>
      <c r="K51" s="39"/>
    </row>
    <row r="52" spans="1:11" ht="15.75" x14ac:dyDescent="0.25">
      <c r="A52" s="6">
        <v>45</v>
      </c>
      <c r="B52" s="1"/>
      <c r="C52" s="1" t="s">
        <v>16</v>
      </c>
      <c r="D52" s="17">
        <f>SUM(D44:D50)</f>
        <v>365312</v>
      </c>
      <c r="E52" s="50"/>
      <c r="F52" s="17">
        <f t="shared" ref="F52:K52" si="4">SUM(F44:F50)</f>
        <v>21390.319005766301</v>
      </c>
      <c r="G52" s="17"/>
      <c r="H52" s="17">
        <f t="shared" si="4"/>
        <v>386702.3190057663</v>
      </c>
      <c r="I52" s="17">
        <f t="shared" si="4"/>
        <v>-44261.613555038071</v>
      </c>
      <c r="J52" s="17"/>
      <c r="K52" s="17">
        <f t="shared" si="4"/>
        <v>342440.70545072824</v>
      </c>
    </row>
    <row r="53" spans="1:11" ht="15.75" x14ac:dyDescent="0.25">
      <c r="A53" s="6">
        <v>46</v>
      </c>
      <c r="B53" s="1"/>
      <c r="C53" s="1"/>
      <c r="D53" s="17"/>
      <c r="E53" s="50"/>
      <c r="F53" s="50"/>
      <c r="G53" s="50"/>
      <c r="H53" s="50"/>
      <c r="I53" s="50"/>
      <c r="J53" s="50"/>
      <c r="K53" s="50"/>
    </row>
    <row r="54" spans="1:11" ht="15.75" x14ac:dyDescent="0.25">
      <c r="A54" s="6">
        <v>47</v>
      </c>
      <c r="B54" s="1" t="s">
        <v>32</v>
      </c>
      <c r="C54" s="1"/>
      <c r="D54" s="17">
        <f>SUM(D28+D42+D52)</f>
        <v>1905672</v>
      </c>
      <c r="E54" s="50"/>
      <c r="F54" s="17">
        <f>SUM(F28+F42+F52)</f>
        <v>-170351.58588096511</v>
      </c>
      <c r="G54" s="17"/>
      <c r="H54" s="17">
        <f>SUM(H28+H42+H52)</f>
        <v>1735320.414119035</v>
      </c>
      <c r="I54" s="17">
        <f>SUM(I28+I42+I52)</f>
        <v>-46405.340903326549</v>
      </c>
      <c r="J54" s="17"/>
      <c r="K54" s="17">
        <f>SUM(K28+K42+K52)</f>
        <v>1688915.0732157086</v>
      </c>
    </row>
    <row r="55" spans="1:11" ht="15.75" x14ac:dyDescent="0.25">
      <c r="A55" s="6">
        <v>48</v>
      </c>
      <c r="B55" s="1"/>
      <c r="C55" s="1"/>
      <c r="D55" s="17"/>
      <c r="E55" s="50"/>
      <c r="F55" s="17"/>
      <c r="G55" s="17"/>
      <c r="H55" s="17"/>
      <c r="I55" s="17"/>
      <c r="J55" s="17"/>
      <c r="K55" s="50"/>
    </row>
    <row r="56" spans="1:11" ht="15.75" x14ac:dyDescent="0.25">
      <c r="A56" s="6">
        <v>49</v>
      </c>
      <c r="B56" s="2" t="s">
        <v>33</v>
      </c>
      <c r="C56" s="1"/>
      <c r="D56" s="17">
        <f>D14-D54</f>
        <v>277136</v>
      </c>
      <c r="E56" s="50"/>
      <c r="F56" s="17">
        <f>F14-F54</f>
        <v>170351.58588096511</v>
      </c>
      <c r="G56" s="17"/>
      <c r="H56" s="17">
        <f>H14-H54</f>
        <v>447487.58588096499</v>
      </c>
      <c r="I56" s="17">
        <f>I14-I54</f>
        <v>-72032.634140235939</v>
      </c>
      <c r="J56" s="17"/>
      <c r="K56" s="17">
        <f>K14-K54</f>
        <v>375454.95174072892</v>
      </c>
    </row>
    <row r="57" spans="1:11" ht="15.75" x14ac:dyDescent="0.25">
      <c r="A57" s="6">
        <v>50</v>
      </c>
      <c r="B57" s="1"/>
      <c r="C57" s="1"/>
      <c r="D57" s="9"/>
      <c r="E57" s="52"/>
      <c r="F57" s="52"/>
      <c r="G57" s="52"/>
      <c r="H57" s="52"/>
      <c r="I57" s="52"/>
      <c r="J57" s="52"/>
      <c r="K57" s="52"/>
    </row>
    <row r="58" spans="1:11" ht="15.75" x14ac:dyDescent="0.25">
      <c r="A58" s="6">
        <v>51</v>
      </c>
      <c r="B58" s="1" t="s">
        <v>34</v>
      </c>
      <c r="C58" s="1"/>
      <c r="D58" s="9">
        <v>0</v>
      </c>
      <c r="E58" s="1"/>
      <c r="F58" s="3"/>
      <c r="G58" s="1"/>
      <c r="H58" s="9">
        <v>0</v>
      </c>
      <c r="I58" s="9"/>
      <c r="J58" s="9"/>
      <c r="K58" s="9">
        <v>0</v>
      </c>
    </row>
    <row r="59" spans="1:11" ht="15.75" x14ac:dyDescent="0.25">
      <c r="A59" s="6">
        <v>52</v>
      </c>
      <c r="B59" s="1" t="s">
        <v>35</v>
      </c>
      <c r="C59" s="1"/>
      <c r="D59" s="3">
        <v>-1730</v>
      </c>
      <c r="E59" s="1"/>
      <c r="F59" s="3"/>
      <c r="G59" s="1"/>
      <c r="H59" s="3">
        <v>-1730</v>
      </c>
      <c r="I59" s="3"/>
      <c r="J59" s="3"/>
      <c r="K59" s="39">
        <f>+H59+I59</f>
        <v>-1730</v>
      </c>
    </row>
    <row r="60" spans="1:11" ht="15.75" x14ac:dyDescent="0.25">
      <c r="A60" s="6">
        <v>53</v>
      </c>
      <c r="B60" s="1" t="s">
        <v>40</v>
      </c>
      <c r="C60" s="1"/>
      <c r="D60" s="11">
        <v>171809</v>
      </c>
      <c r="E60" s="43"/>
      <c r="F60" s="11">
        <f>-'ACC-12'!D23</f>
        <v>-7621.2699179205592</v>
      </c>
      <c r="G60" s="45" t="s">
        <v>128</v>
      </c>
      <c r="H60" s="11">
        <f>+D60+F60</f>
        <v>164187.73008207945</v>
      </c>
      <c r="I60" s="11"/>
      <c r="J60" s="11"/>
      <c r="K60" s="44">
        <f>+H60+I60</f>
        <v>164187.73008207945</v>
      </c>
    </row>
    <row r="61" spans="1:11" ht="15.75" x14ac:dyDescent="0.25">
      <c r="A61" s="6">
        <v>54</v>
      </c>
      <c r="B61" s="1"/>
      <c r="C61" s="1"/>
      <c r="D61" s="3"/>
      <c r="E61" s="1"/>
      <c r="F61" s="3"/>
      <c r="G61" s="1"/>
      <c r="H61" s="3"/>
      <c r="I61" s="3"/>
      <c r="J61" s="3"/>
      <c r="K61" s="39">
        <f>+H61+I61</f>
        <v>0</v>
      </c>
    </row>
    <row r="62" spans="1:11" ht="18" x14ac:dyDescent="0.4">
      <c r="A62" s="6">
        <v>55</v>
      </c>
      <c r="B62" s="1" t="s">
        <v>36</v>
      </c>
      <c r="C62" s="1"/>
      <c r="D62" s="5">
        <f>D56-D59-D60</f>
        <v>107057</v>
      </c>
      <c r="E62" s="1"/>
      <c r="F62" s="5">
        <f>F56-F59-F60</f>
        <v>177972.85579888566</v>
      </c>
      <c r="G62" s="1"/>
      <c r="H62" s="5">
        <f>H56-H59-H60</f>
        <v>285029.85579888558</v>
      </c>
      <c r="I62" s="5">
        <f>I56-I59-I60</f>
        <v>-72032.634140235939</v>
      </c>
      <c r="J62" s="5"/>
      <c r="K62" s="5">
        <f>K56-K59-K60</f>
        <v>212997.22165864948</v>
      </c>
    </row>
    <row r="63" spans="1:11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5.75" x14ac:dyDescent="0.25">
      <c r="A64" s="1"/>
      <c r="B64" s="1" t="s">
        <v>76</v>
      </c>
      <c r="C64" s="1"/>
      <c r="D64" s="1"/>
      <c r="E64" s="1"/>
      <c r="F64" s="1"/>
      <c r="G64" s="1"/>
      <c r="H64" s="1"/>
      <c r="I64" s="1"/>
      <c r="J64" s="1"/>
      <c r="K64" s="1"/>
    </row>
    <row r="65" spans="1:11" ht="15.75" x14ac:dyDescent="0.25">
      <c r="A65" s="1"/>
      <c r="B65" s="1" t="s">
        <v>192</v>
      </c>
      <c r="C65" s="1"/>
      <c r="D65" s="1"/>
      <c r="E65" s="1"/>
      <c r="F65" s="1"/>
      <c r="G65" s="1" t="s">
        <v>211</v>
      </c>
      <c r="H65" s="1"/>
      <c r="I65" s="1"/>
      <c r="J65" s="1"/>
      <c r="K65" s="1"/>
    </row>
    <row r="66" spans="1:11" ht="15.75" x14ac:dyDescent="0.25">
      <c r="A66" s="1"/>
      <c r="B66" s="1" t="s">
        <v>206</v>
      </c>
      <c r="C66" s="1"/>
      <c r="D66" s="1"/>
      <c r="E66" s="1"/>
      <c r="F66" s="1"/>
      <c r="G66" s="1" t="s">
        <v>212</v>
      </c>
      <c r="H66" s="1"/>
      <c r="I66" s="1"/>
      <c r="J66" s="1"/>
      <c r="K66" s="1"/>
    </row>
    <row r="67" spans="1:11" ht="15.75" x14ac:dyDescent="0.25">
      <c r="A67" s="1"/>
      <c r="B67" s="1" t="s">
        <v>207</v>
      </c>
      <c r="C67" s="1"/>
      <c r="D67" s="1"/>
      <c r="E67" s="1"/>
      <c r="F67" s="1"/>
      <c r="G67" s="1" t="s">
        <v>213</v>
      </c>
      <c r="H67" s="1"/>
      <c r="I67" s="1"/>
      <c r="J67" s="1"/>
      <c r="K67" s="1"/>
    </row>
    <row r="68" spans="1:11" ht="15.75" x14ac:dyDescent="0.25">
      <c r="A68" s="1"/>
      <c r="B68" s="1" t="s">
        <v>208</v>
      </c>
      <c r="C68" s="1"/>
      <c r="D68" s="1"/>
      <c r="E68" s="1"/>
      <c r="F68" s="1"/>
      <c r="G68" s="1" t="s">
        <v>214</v>
      </c>
      <c r="H68" s="1"/>
      <c r="I68" s="1"/>
      <c r="J68" s="1"/>
      <c r="K68" s="1"/>
    </row>
    <row r="69" spans="1:11" ht="15.75" x14ac:dyDescent="0.25">
      <c r="A69" s="1"/>
      <c r="B69" s="1" t="s">
        <v>209</v>
      </c>
      <c r="C69" s="1"/>
      <c r="D69" s="1"/>
      <c r="E69" s="1"/>
      <c r="F69" s="1"/>
      <c r="G69" s="1" t="s">
        <v>215</v>
      </c>
      <c r="H69" s="1"/>
      <c r="I69" s="1"/>
      <c r="J69" s="1"/>
      <c r="K69" s="1"/>
    </row>
    <row r="70" spans="1:11" ht="15.75" x14ac:dyDescent="0.25">
      <c r="A70" s="1"/>
      <c r="B70" s="1" t="s">
        <v>210</v>
      </c>
      <c r="C70" s="1"/>
      <c r="D70" s="1"/>
      <c r="E70" s="1"/>
      <c r="F70" s="1"/>
      <c r="G70" s="1" t="s">
        <v>216</v>
      </c>
      <c r="H70" s="1"/>
      <c r="I70" s="1"/>
      <c r="J70" s="1"/>
      <c r="K70" s="1"/>
    </row>
    <row r="71" spans="1:11" ht="15.75" x14ac:dyDescent="0.25">
      <c r="A71" s="1"/>
      <c r="B71" s="1"/>
      <c r="C71" s="1"/>
      <c r="D71" s="1"/>
      <c r="E71" s="1"/>
      <c r="F71" s="1"/>
      <c r="G71" s="1" t="s">
        <v>217</v>
      </c>
      <c r="H71" s="1"/>
      <c r="I71" s="1"/>
      <c r="J71" s="1"/>
      <c r="K71" s="1"/>
    </row>
    <row r="72" spans="1:11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</sheetData>
  <pageMargins left="0.7" right="0.7" top="0.75" bottom="0.75" header="0.3" footer="0.3"/>
  <pageSetup scale="62" orientation="portrait" r:id="rId1"/>
  <headerFooter>
    <oddFooter>&amp;LUpdate 4/8/14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5" sqref="B5:B8"/>
    </sheetView>
  </sheetViews>
  <sheetFormatPr defaultRowHeight="15" x14ac:dyDescent="0.25"/>
  <cols>
    <col min="2" max="2" width="12.7109375" customWidth="1"/>
    <col min="3" max="3" width="20.7109375" customWidth="1"/>
    <col min="4" max="5" width="12.7109375" customWidth="1"/>
  </cols>
  <sheetData>
    <row r="1" spans="1:7" ht="15.75" x14ac:dyDescent="0.25">
      <c r="A1" s="1"/>
      <c r="B1" s="1"/>
      <c r="C1" s="1"/>
      <c r="D1" s="1" t="s">
        <v>191</v>
      </c>
      <c r="E1" s="1"/>
      <c r="F1" s="1"/>
      <c r="G1" s="1"/>
    </row>
    <row r="2" spans="1:7" ht="15.75" x14ac:dyDescent="0.25">
      <c r="A2" s="1"/>
      <c r="B2" s="1"/>
      <c r="C2" s="1"/>
      <c r="D2" s="1" t="s">
        <v>158</v>
      </c>
      <c r="E2" s="1"/>
      <c r="F2" s="1"/>
      <c r="G2" s="1"/>
    </row>
    <row r="3" spans="1:7" ht="15.75" x14ac:dyDescent="0.25">
      <c r="A3" s="1"/>
      <c r="B3" s="1"/>
      <c r="C3" s="1"/>
      <c r="D3" s="1" t="s">
        <v>199</v>
      </c>
      <c r="E3" s="1"/>
      <c r="F3" s="1"/>
      <c r="G3" s="1"/>
    </row>
    <row r="4" spans="1:7" ht="15.75" x14ac:dyDescent="0.25">
      <c r="A4" s="1"/>
      <c r="C4" s="1"/>
      <c r="D4" s="1"/>
      <c r="E4" s="1"/>
      <c r="F4" s="1"/>
      <c r="G4" s="1"/>
    </row>
    <row r="5" spans="1:7" ht="15.75" x14ac:dyDescent="0.25">
      <c r="A5" s="1"/>
      <c r="B5" s="20" t="s">
        <v>37</v>
      </c>
      <c r="C5" s="1"/>
      <c r="D5" s="1"/>
      <c r="E5" s="1"/>
      <c r="F5" s="1"/>
      <c r="G5" s="1"/>
    </row>
    <row r="6" spans="1:7" ht="15.75" x14ac:dyDescent="0.25">
      <c r="A6" s="1"/>
      <c r="B6" s="20" t="s">
        <v>38</v>
      </c>
      <c r="C6" s="1"/>
      <c r="D6" s="1"/>
      <c r="E6" s="1"/>
      <c r="F6" s="1"/>
      <c r="G6" s="1"/>
    </row>
    <row r="7" spans="1:7" ht="15.75" x14ac:dyDescent="0.25">
      <c r="A7" s="1"/>
      <c r="B7" s="20" t="s">
        <v>39</v>
      </c>
      <c r="C7" s="1"/>
      <c r="D7" s="1"/>
      <c r="E7" s="1"/>
      <c r="F7" s="1"/>
      <c r="G7" s="1"/>
    </row>
    <row r="8" spans="1:7" ht="15.75" x14ac:dyDescent="0.25">
      <c r="A8" s="1"/>
      <c r="B8" s="20" t="s">
        <v>101</v>
      </c>
      <c r="C8" s="1"/>
      <c r="D8" s="1"/>
      <c r="E8" s="1"/>
      <c r="F8" s="1"/>
      <c r="G8" s="1"/>
    </row>
    <row r="9" spans="1:7" ht="15.75" x14ac:dyDescent="0.25">
      <c r="A9" s="80"/>
      <c r="B9" s="6"/>
      <c r="C9" s="6"/>
      <c r="D9" s="6"/>
      <c r="E9" s="6"/>
      <c r="F9" s="1"/>
      <c r="G9" s="1"/>
    </row>
    <row r="10" spans="1:7" ht="15.75" x14ac:dyDescent="0.25">
      <c r="A10" s="1"/>
      <c r="B10" s="1"/>
      <c r="C10" s="1"/>
      <c r="D10" s="1"/>
      <c r="E10" s="1"/>
      <c r="F10" s="1"/>
      <c r="G10" s="1"/>
    </row>
    <row r="11" spans="1:7" ht="15.75" x14ac:dyDescent="0.25">
      <c r="A11" s="1"/>
      <c r="B11" s="1"/>
      <c r="C11" s="1"/>
      <c r="D11" s="1"/>
      <c r="E11" s="1"/>
      <c r="F11" s="1"/>
      <c r="G11" s="1"/>
    </row>
    <row r="12" spans="1:7" ht="15.75" x14ac:dyDescent="0.25">
      <c r="A12" s="37">
        <v>1</v>
      </c>
      <c r="B12" s="81" t="s">
        <v>190</v>
      </c>
      <c r="C12" s="51"/>
      <c r="D12" s="57">
        <v>153284</v>
      </c>
      <c r="E12" s="51" t="s">
        <v>75</v>
      </c>
      <c r="F12" s="1"/>
      <c r="G12" s="1"/>
    </row>
    <row r="13" spans="1:7" ht="15.75" x14ac:dyDescent="0.25">
      <c r="A13" s="37"/>
      <c r="B13" s="34"/>
      <c r="C13" s="6"/>
      <c r="D13" s="35"/>
      <c r="E13" s="6"/>
      <c r="F13" s="1"/>
      <c r="G13" s="1"/>
    </row>
    <row r="14" spans="1:7" ht="15.75" x14ac:dyDescent="0.25">
      <c r="A14" s="37">
        <v>2</v>
      </c>
      <c r="B14" s="1" t="s">
        <v>160</v>
      </c>
      <c r="C14" s="1"/>
      <c r="D14" s="46">
        <f>0.15*D12</f>
        <v>22992.6</v>
      </c>
      <c r="E14" s="76" t="s">
        <v>77</v>
      </c>
      <c r="F14" s="1"/>
      <c r="G14" s="1"/>
    </row>
    <row r="15" spans="1:7" ht="15.75" x14ac:dyDescent="0.25">
      <c r="A15" s="37"/>
      <c r="B15" s="1"/>
      <c r="C15" s="1"/>
      <c r="D15" s="1"/>
      <c r="E15" s="6"/>
      <c r="F15" s="1"/>
      <c r="G15" s="1"/>
    </row>
    <row r="16" spans="1:7" ht="15.75" x14ac:dyDescent="0.25">
      <c r="A16" s="37">
        <v>3</v>
      </c>
      <c r="B16" s="1" t="s">
        <v>161</v>
      </c>
      <c r="C16" s="1"/>
      <c r="D16" s="40">
        <f>+D12-D14</f>
        <v>130291.4</v>
      </c>
      <c r="E16" s="77"/>
      <c r="F16" s="1"/>
      <c r="G16" s="1"/>
    </row>
    <row r="17" spans="1:7" ht="15.75" x14ac:dyDescent="0.25">
      <c r="A17" s="80"/>
      <c r="B17" s="1"/>
      <c r="C17" s="1"/>
      <c r="D17" s="1"/>
      <c r="E17" s="6"/>
      <c r="F17" s="1"/>
      <c r="G17" s="1"/>
    </row>
    <row r="18" spans="1:7" ht="15.75" x14ac:dyDescent="0.25">
      <c r="A18" s="37">
        <v>4</v>
      </c>
      <c r="B18" s="82" t="s">
        <v>57</v>
      </c>
      <c r="C18" s="76"/>
      <c r="D18" s="58">
        <f>-'ACC-1'!D47</f>
        <v>120708</v>
      </c>
      <c r="E18" s="76" t="s">
        <v>75</v>
      </c>
      <c r="F18" s="1"/>
      <c r="G18" s="1"/>
    </row>
    <row r="19" spans="1:7" ht="15.75" x14ac:dyDescent="0.25">
      <c r="A19" s="37"/>
      <c r="B19" s="34"/>
      <c r="C19" s="6"/>
      <c r="D19" s="35"/>
      <c r="E19" s="6"/>
      <c r="F19" s="1"/>
      <c r="G19" s="1"/>
    </row>
    <row r="20" spans="1:7" ht="15.75" x14ac:dyDescent="0.25">
      <c r="A20" s="37">
        <v>5</v>
      </c>
      <c r="B20" s="83" t="s">
        <v>50</v>
      </c>
      <c r="C20" s="77"/>
      <c r="D20" s="61">
        <f>+D16-D18</f>
        <v>9583.3999999999942</v>
      </c>
      <c r="E20" s="68"/>
      <c r="F20" s="1"/>
      <c r="G20" s="1"/>
    </row>
    <row r="21" spans="1:7" ht="15.75" x14ac:dyDescent="0.25">
      <c r="A21" s="37"/>
      <c r="B21" s="1"/>
      <c r="C21" s="1"/>
      <c r="D21" s="1"/>
      <c r="E21" s="1"/>
      <c r="F21" s="1"/>
      <c r="G21" s="1"/>
    </row>
    <row r="22" spans="1:7" ht="15.75" x14ac:dyDescent="0.25">
      <c r="A22" s="37"/>
      <c r="B22" s="1"/>
      <c r="C22" s="1"/>
      <c r="D22" s="1"/>
      <c r="E22" s="1"/>
      <c r="F22" s="1"/>
      <c r="G22" s="1"/>
    </row>
    <row r="23" spans="1:7" ht="15.75" x14ac:dyDescent="0.25">
      <c r="A23" s="1"/>
      <c r="B23" s="34"/>
      <c r="C23" s="6"/>
      <c r="D23" s="6"/>
      <c r="E23" s="1"/>
      <c r="F23" s="1"/>
      <c r="G23" s="1"/>
    </row>
    <row r="24" spans="1:7" ht="15.75" x14ac:dyDescent="0.25">
      <c r="A24" s="1"/>
      <c r="B24" s="82" t="s">
        <v>76</v>
      </c>
      <c r="C24" s="76"/>
      <c r="D24" s="76"/>
      <c r="E24" s="1"/>
      <c r="F24" s="1"/>
      <c r="G24" s="1"/>
    </row>
    <row r="25" spans="1:7" ht="15.75" x14ac:dyDescent="0.25">
      <c r="A25" s="1"/>
      <c r="B25" s="34" t="s">
        <v>163</v>
      </c>
      <c r="C25" s="6"/>
      <c r="D25" s="6"/>
      <c r="E25" s="1"/>
      <c r="F25" s="1"/>
      <c r="G25" s="1"/>
    </row>
    <row r="26" spans="1:7" ht="15.75" x14ac:dyDescent="0.25">
      <c r="A26" s="1"/>
      <c r="B26" s="83" t="s">
        <v>164</v>
      </c>
      <c r="C26" s="68"/>
      <c r="D26" s="68"/>
      <c r="E26" s="1"/>
      <c r="F26" s="1"/>
      <c r="G26" s="1"/>
    </row>
    <row r="27" spans="1:7" ht="15.75" x14ac:dyDescent="0.25">
      <c r="A27" s="1"/>
      <c r="B27" s="1" t="s">
        <v>165</v>
      </c>
      <c r="C27" s="1"/>
      <c r="D27" s="1"/>
      <c r="E27" s="1"/>
      <c r="F27" s="1"/>
      <c r="G27" s="1"/>
    </row>
    <row r="28" spans="1:7" ht="15.75" x14ac:dyDescent="0.25">
      <c r="A28" s="1"/>
      <c r="B28" s="34" t="s">
        <v>162</v>
      </c>
      <c r="C28" s="1"/>
      <c r="D28" s="1"/>
      <c r="E28" s="1"/>
      <c r="F28" s="1"/>
      <c r="G28" s="1"/>
    </row>
    <row r="29" spans="1:7" ht="15.75" x14ac:dyDescent="0.25">
      <c r="A29" s="1"/>
      <c r="B29" s="1"/>
      <c r="C29" s="1"/>
      <c r="D29" s="1"/>
      <c r="E29" s="1"/>
      <c r="F29" s="1"/>
      <c r="G29" s="1"/>
    </row>
    <row r="30" spans="1:7" ht="15.75" x14ac:dyDescent="0.25">
      <c r="A30" s="1"/>
      <c r="B30" s="1"/>
      <c r="C30" s="1"/>
      <c r="D30" s="1"/>
      <c r="E30" s="1"/>
      <c r="F30" s="1"/>
      <c r="G30" s="1"/>
    </row>
  </sheetData>
  <pageMargins left="0.7" right="0.7" top="0.75" bottom="0.75" header="0.3" footer="0.3"/>
  <pageSetup orientation="portrait" r:id="rId1"/>
  <headerFooter>
    <oddFooter>&amp;LUpdate 4/8/14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B28" sqref="B28"/>
    </sheetView>
  </sheetViews>
  <sheetFormatPr defaultRowHeight="15" x14ac:dyDescent="0.25"/>
  <cols>
    <col min="2" max="5" width="12.7109375" customWidth="1"/>
  </cols>
  <sheetData>
    <row r="1" spans="1:8" ht="15.75" x14ac:dyDescent="0.25">
      <c r="A1" s="1"/>
      <c r="B1" s="1"/>
      <c r="C1" s="1"/>
      <c r="D1" s="1"/>
      <c r="E1" s="1" t="s">
        <v>191</v>
      </c>
      <c r="F1" s="1"/>
      <c r="G1" s="1"/>
      <c r="H1" s="1"/>
    </row>
    <row r="2" spans="1:8" ht="15.75" x14ac:dyDescent="0.25">
      <c r="A2" s="1"/>
      <c r="B2" s="1"/>
      <c r="C2" s="1"/>
      <c r="D2" s="1"/>
      <c r="E2" s="1" t="s">
        <v>139</v>
      </c>
      <c r="F2" s="1"/>
      <c r="G2" s="1"/>
      <c r="H2" s="1"/>
    </row>
    <row r="3" spans="1:8" ht="15.75" x14ac:dyDescent="0.25">
      <c r="A3" s="1"/>
      <c r="B3" s="1"/>
      <c r="C3" s="1"/>
      <c r="D3" s="1"/>
      <c r="E3" s="1" t="s">
        <v>199</v>
      </c>
      <c r="F3" s="1"/>
      <c r="G3" s="1"/>
      <c r="H3" s="1"/>
    </row>
    <row r="4" spans="1:8" ht="15.75" x14ac:dyDescent="0.25">
      <c r="A4" s="1"/>
      <c r="C4" s="20"/>
      <c r="D4" s="20"/>
      <c r="E4" s="20"/>
      <c r="F4" s="20"/>
      <c r="G4" s="1"/>
      <c r="H4" s="1"/>
    </row>
    <row r="5" spans="1:8" ht="15.75" x14ac:dyDescent="0.25">
      <c r="A5" s="1"/>
      <c r="B5" s="20" t="s">
        <v>37</v>
      </c>
      <c r="C5" s="20"/>
      <c r="D5" s="20"/>
      <c r="E5" s="20"/>
      <c r="F5" s="20"/>
      <c r="G5" s="1"/>
      <c r="H5" s="1"/>
    </row>
    <row r="6" spans="1:8" ht="15.75" x14ac:dyDescent="0.25">
      <c r="A6" s="1"/>
      <c r="B6" s="20" t="s">
        <v>38</v>
      </c>
      <c r="C6" s="20"/>
      <c r="D6" s="20"/>
      <c r="E6" s="20"/>
      <c r="F6" s="20"/>
      <c r="G6" s="1"/>
      <c r="H6" s="1"/>
    </row>
    <row r="7" spans="1:8" ht="15.75" x14ac:dyDescent="0.25">
      <c r="A7" s="1"/>
      <c r="B7" s="20" t="s">
        <v>39</v>
      </c>
      <c r="C7" s="20"/>
      <c r="D7" s="20"/>
      <c r="E7" s="20"/>
      <c r="F7" s="20"/>
      <c r="G7" s="1"/>
      <c r="H7" s="1"/>
    </row>
    <row r="8" spans="1:8" ht="15.75" x14ac:dyDescent="0.25">
      <c r="A8" s="1"/>
      <c r="B8" s="20" t="s">
        <v>102</v>
      </c>
      <c r="C8" s="1"/>
      <c r="D8" s="1"/>
      <c r="E8" s="1"/>
      <c r="F8" s="1"/>
      <c r="G8" s="1"/>
      <c r="H8" s="1"/>
    </row>
    <row r="9" spans="1:8" ht="15.75" x14ac:dyDescent="0.25">
      <c r="A9" s="37"/>
      <c r="B9" s="1"/>
      <c r="C9" s="1"/>
      <c r="D9" s="1"/>
      <c r="E9" s="1"/>
      <c r="F9" s="1"/>
      <c r="G9" s="1"/>
      <c r="H9" s="1"/>
    </row>
    <row r="10" spans="1:8" ht="15.75" x14ac:dyDescent="0.25">
      <c r="A10" s="30"/>
      <c r="H10" s="1"/>
    </row>
    <row r="11" spans="1:8" ht="15.75" x14ac:dyDescent="0.25">
      <c r="A11" s="37">
        <v>1</v>
      </c>
      <c r="B11" s="39" t="s">
        <v>103</v>
      </c>
      <c r="C11" s="39"/>
      <c r="D11" s="39"/>
      <c r="E11" s="40">
        <f>+'ACC-1'!H14</f>
        <v>2182808</v>
      </c>
      <c r="F11" s="41" t="s">
        <v>75</v>
      </c>
      <c r="G11" s="1"/>
      <c r="H11" s="1"/>
    </row>
    <row r="12" spans="1:8" ht="15.75" x14ac:dyDescent="0.25">
      <c r="A12" s="37">
        <v>2</v>
      </c>
      <c r="B12" s="39" t="s">
        <v>104</v>
      </c>
      <c r="C12" s="39"/>
      <c r="D12" s="39"/>
      <c r="E12" s="39">
        <f>+'ACC-1'!H44+'ACC-1'!H45+'ACC-1'!H46+'ACC-1'!H47+'ACC-1'!H50+'ACC-1'!H28+'ACC-1'!H42</f>
        <v>1561979.6254967637</v>
      </c>
      <c r="F12" s="41" t="s">
        <v>75</v>
      </c>
      <c r="G12" s="1"/>
      <c r="H12" s="1"/>
    </row>
    <row r="13" spans="1:8" ht="15.75" x14ac:dyDescent="0.25">
      <c r="A13" s="37">
        <v>3</v>
      </c>
      <c r="B13" s="39" t="s">
        <v>105</v>
      </c>
      <c r="C13" s="39"/>
      <c r="D13" s="39"/>
      <c r="E13" s="44">
        <f>+'ACC-1'!H60</f>
        <v>164187.73008207945</v>
      </c>
      <c r="F13" s="41" t="s">
        <v>75</v>
      </c>
      <c r="G13" s="1"/>
      <c r="H13" s="1"/>
    </row>
    <row r="14" spans="1:8" ht="15.75" x14ac:dyDescent="0.25">
      <c r="A14" s="37">
        <v>4</v>
      </c>
      <c r="B14" s="39" t="s">
        <v>63</v>
      </c>
      <c r="C14" s="39"/>
      <c r="D14" s="39"/>
      <c r="E14" s="40">
        <f>+E11-E12-E13</f>
        <v>456640.64442115685</v>
      </c>
      <c r="F14" s="41"/>
      <c r="G14" s="1"/>
      <c r="H14" s="1"/>
    </row>
    <row r="15" spans="1:8" ht="15.75" x14ac:dyDescent="0.25">
      <c r="A15" s="37"/>
      <c r="B15" s="39"/>
      <c r="C15" s="39"/>
      <c r="D15" s="39"/>
      <c r="E15" s="39"/>
      <c r="F15" s="41"/>
      <c r="G15" s="1"/>
      <c r="H15" s="1"/>
    </row>
    <row r="16" spans="1:8" ht="15.75" x14ac:dyDescent="0.25">
      <c r="A16" s="108">
        <v>5</v>
      </c>
      <c r="B16" s="10" t="s">
        <v>64</v>
      </c>
      <c r="C16" s="10"/>
      <c r="D16" s="10"/>
      <c r="E16" s="11">
        <f>0.06*E14</f>
        <v>27398.438665269408</v>
      </c>
      <c r="F16" s="27" t="s">
        <v>77</v>
      </c>
      <c r="G16" s="1"/>
      <c r="H16" s="1"/>
    </row>
    <row r="17" spans="1:8" ht="15.75" x14ac:dyDescent="0.25">
      <c r="A17" s="37"/>
      <c r="B17" s="39"/>
      <c r="C17" s="39"/>
      <c r="D17" s="39"/>
      <c r="E17" s="39"/>
      <c r="F17" s="41"/>
      <c r="G17" s="1"/>
      <c r="H17" s="1"/>
    </row>
    <row r="18" spans="1:8" ht="15.75" x14ac:dyDescent="0.25">
      <c r="A18" s="37">
        <v>6</v>
      </c>
      <c r="B18" s="39" t="s">
        <v>65</v>
      </c>
      <c r="C18" s="39"/>
      <c r="D18" s="39"/>
      <c r="E18" s="40">
        <f>+E14-E16</f>
        <v>429242.20575588744</v>
      </c>
      <c r="F18" s="41"/>
      <c r="G18" s="1"/>
      <c r="H18" s="1"/>
    </row>
    <row r="19" spans="1:8" ht="15.75" x14ac:dyDescent="0.25">
      <c r="A19" s="37"/>
      <c r="B19" s="39"/>
      <c r="C19" s="39"/>
      <c r="D19" s="39"/>
      <c r="E19" s="39"/>
      <c r="F19" s="41"/>
      <c r="G19" s="1"/>
      <c r="H19" s="1"/>
    </row>
    <row r="20" spans="1:8" ht="15.75" x14ac:dyDescent="0.25">
      <c r="A20" s="37">
        <v>7</v>
      </c>
      <c r="B20" s="39" t="s">
        <v>66</v>
      </c>
      <c r="C20" s="39"/>
      <c r="D20" s="39"/>
      <c r="E20" s="44">
        <f>0.34*E18</f>
        <v>145942.34995700174</v>
      </c>
      <c r="F20" s="41" t="s">
        <v>77</v>
      </c>
      <c r="G20" s="1"/>
      <c r="H20" s="1"/>
    </row>
    <row r="21" spans="1:8" ht="15.75" x14ac:dyDescent="0.25">
      <c r="A21" s="37"/>
      <c r="B21" s="39"/>
      <c r="C21" s="39"/>
      <c r="D21" s="39"/>
      <c r="E21" s="39"/>
      <c r="F21" s="39"/>
      <c r="G21" s="1"/>
      <c r="H21" s="1"/>
    </row>
    <row r="22" spans="1:8" ht="15.75" x14ac:dyDescent="0.25">
      <c r="A22" s="37">
        <v>8</v>
      </c>
      <c r="B22" s="39" t="s">
        <v>67</v>
      </c>
      <c r="C22" s="39"/>
      <c r="D22" s="39"/>
      <c r="E22" s="63">
        <f>+E16+E20</f>
        <v>173340.78862227115</v>
      </c>
      <c r="F22" s="39"/>
      <c r="G22" s="1"/>
      <c r="H22" s="1"/>
    </row>
    <row r="23" spans="1:8" ht="15.75" x14ac:dyDescent="0.25">
      <c r="A23" s="37"/>
      <c r="B23" s="39"/>
      <c r="C23" s="39"/>
      <c r="D23" s="39"/>
      <c r="E23" s="39"/>
      <c r="F23" s="39"/>
      <c r="G23" s="1"/>
      <c r="H23" s="1"/>
    </row>
    <row r="24" spans="1:8" ht="15.75" x14ac:dyDescent="0.25">
      <c r="A24" s="37"/>
      <c r="B24" s="39"/>
      <c r="C24" s="39"/>
      <c r="D24" s="39"/>
      <c r="E24" s="39"/>
      <c r="F24" s="39"/>
      <c r="G24" s="1"/>
      <c r="H24" s="1"/>
    </row>
    <row r="25" spans="1:8" ht="15.75" x14ac:dyDescent="0.25">
      <c r="A25" s="37"/>
      <c r="B25" s="39"/>
      <c r="C25" s="39"/>
      <c r="D25" s="39"/>
      <c r="E25" s="39"/>
      <c r="F25" s="39"/>
      <c r="G25" s="1"/>
      <c r="H25" s="1"/>
    </row>
    <row r="26" spans="1:8" ht="15.75" x14ac:dyDescent="0.25">
      <c r="A26" s="37"/>
      <c r="B26" s="39" t="s">
        <v>76</v>
      </c>
      <c r="C26" s="39"/>
      <c r="D26" s="39"/>
      <c r="E26" s="39"/>
      <c r="F26" s="39"/>
      <c r="G26" s="1"/>
      <c r="H26" s="1"/>
    </row>
    <row r="27" spans="1:8" ht="15.75" x14ac:dyDescent="0.25">
      <c r="A27" s="39"/>
      <c r="B27" s="39" t="s">
        <v>204</v>
      </c>
      <c r="C27" s="39"/>
      <c r="D27" s="39"/>
      <c r="E27" s="39"/>
      <c r="F27" s="39"/>
      <c r="G27" s="1"/>
      <c r="H27" s="1"/>
    </row>
    <row r="28" spans="1:8" ht="15.75" x14ac:dyDescent="0.25">
      <c r="A28" s="39"/>
      <c r="B28" s="39" t="s">
        <v>106</v>
      </c>
      <c r="C28" s="39"/>
      <c r="D28" s="39"/>
      <c r="E28" s="39"/>
      <c r="F28" s="39"/>
      <c r="G28" s="1"/>
      <c r="H28" s="1"/>
    </row>
  </sheetData>
  <pageMargins left="0.7" right="0.7" top="0.75" bottom="0.75" header="0.3" footer="0.3"/>
  <pageSetup orientation="portrait" r:id="rId1"/>
  <headerFooter>
    <oddFooter>&amp;LUpdate 4/8/14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D4" sqref="D4"/>
    </sheetView>
  </sheetViews>
  <sheetFormatPr defaultRowHeight="15" x14ac:dyDescent="0.25"/>
  <cols>
    <col min="2" max="2" width="12.7109375" customWidth="1"/>
    <col min="3" max="3" width="16.7109375" customWidth="1"/>
    <col min="4" max="4" width="14.7109375" customWidth="1"/>
    <col min="5" max="5" width="12.7109375" customWidth="1"/>
  </cols>
  <sheetData>
    <row r="1" spans="1:6" ht="15.75" x14ac:dyDescent="0.25">
      <c r="A1" s="1"/>
      <c r="B1" s="1"/>
      <c r="C1" s="1"/>
      <c r="D1" s="1" t="s">
        <v>191</v>
      </c>
      <c r="E1" s="1"/>
      <c r="F1" s="1"/>
    </row>
    <row r="2" spans="1:6" ht="15.75" x14ac:dyDescent="0.25">
      <c r="A2" s="1"/>
      <c r="B2" s="1"/>
      <c r="C2" s="1"/>
      <c r="D2" s="1" t="s">
        <v>142</v>
      </c>
      <c r="E2" s="1"/>
      <c r="F2" s="1"/>
    </row>
    <row r="3" spans="1:6" ht="15.75" x14ac:dyDescent="0.25">
      <c r="A3" s="1"/>
      <c r="B3" s="1"/>
      <c r="C3" s="1"/>
      <c r="D3" s="1" t="s">
        <v>199</v>
      </c>
      <c r="E3" s="1"/>
      <c r="F3" s="1"/>
    </row>
    <row r="4" spans="1:6" ht="15.75" x14ac:dyDescent="0.25">
      <c r="A4" s="1"/>
      <c r="C4" s="1"/>
      <c r="D4" s="1"/>
      <c r="E4" s="1"/>
      <c r="F4" s="1"/>
    </row>
    <row r="5" spans="1:6" ht="15.75" x14ac:dyDescent="0.25">
      <c r="A5" s="1"/>
      <c r="B5" s="20" t="s">
        <v>37</v>
      </c>
      <c r="C5" s="1"/>
      <c r="D5" s="1"/>
      <c r="E5" s="1"/>
      <c r="F5" s="1"/>
    </row>
    <row r="6" spans="1:6" ht="15.75" x14ac:dyDescent="0.25">
      <c r="A6" s="1"/>
      <c r="B6" s="20" t="s">
        <v>38</v>
      </c>
      <c r="C6" s="1"/>
      <c r="D6" s="1"/>
      <c r="E6" s="1"/>
      <c r="F6" s="1"/>
    </row>
    <row r="7" spans="1:6" ht="15.75" x14ac:dyDescent="0.25">
      <c r="A7" s="1"/>
      <c r="B7" s="20" t="s">
        <v>39</v>
      </c>
      <c r="C7" s="1"/>
      <c r="D7" s="1"/>
      <c r="E7" s="1"/>
      <c r="F7" s="1"/>
    </row>
    <row r="8" spans="1:6" ht="15.75" x14ac:dyDescent="0.25">
      <c r="A8" s="37"/>
      <c r="B8" s="20" t="s">
        <v>62</v>
      </c>
      <c r="C8" s="1"/>
      <c r="D8" s="1"/>
      <c r="E8" s="1"/>
      <c r="F8" s="1"/>
    </row>
    <row r="9" spans="1:6" ht="15.75" x14ac:dyDescent="0.25">
      <c r="A9" s="80"/>
      <c r="B9" s="6"/>
      <c r="C9" s="6"/>
      <c r="D9" s="84"/>
      <c r="E9" s="6"/>
      <c r="F9" s="1"/>
    </row>
    <row r="10" spans="1:6" ht="15.75" x14ac:dyDescent="0.25">
      <c r="A10" s="1"/>
      <c r="B10" s="1"/>
      <c r="C10" s="1"/>
      <c r="D10" s="1"/>
      <c r="E10" s="1"/>
      <c r="F10" s="1"/>
    </row>
    <row r="11" spans="1:6" ht="15.75" x14ac:dyDescent="0.25">
      <c r="A11" s="37">
        <v>1</v>
      </c>
      <c r="B11" s="81" t="s">
        <v>61</v>
      </c>
      <c r="C11" s="51"/>
      <c r="D11" s="85">
        <v>21122468</v>
      </c>
      <c r="E11" s="51" t="s">
        <v>75</v>
      </c>
      <c r="F11" s="1"/>
    </row>
    <row r="12" spans="1:6" ht="15.75" x14ac:dyDescent="0.25">
      <c r="A12" s="37"/>
      <c r="B12" s="34"/>
      <c r="C12" s="6"/>
      <c r="D12" s="84"/>
      <c r="E12" s="6"/>
      <c r="F12" s="1"/>
    </row>
    <row r="13" spans="1:6" ht="15.75" x14ac:dyDescent="0.25">
      <c r="A13" s="37">
        <v>2</v>
      </c>
      <c r="B13" s="82" t="s">
        <v>110</v>
      </c>
      <c r="C13" s="76"/>
      <c r="D13" s="86">
        <v>2.7799999999999998E-2</v>
      </c>
      <c r="E13" s="76" t="s">
        <v>77</v>
      </c>
      <c r="F13" s="1"/>
    </row>
    <row r="14" spans="1:6" ht="15.75" x14ac:dyDescent="0.25">
      <c r="A14" s="37"/>
      <c r="B14" s="1"/>
      <c r="C14" s="6"/>
      <c r="D14" s="84"/>
      <c r="E14" s="6"/>
      <c r="F14" s="1"/>
    </row>
    <row r="15" spans="1:6" ht="15.75" x14ac:dyDescent="0.25">
      <c r="A15" s="37">
        <v>3</v>
      </c>
      <c r="B15" s="34" t="s">
        <v>111</v>
      </c>
      <c r="C15" s="77"/>
      <c r="D15" s="87">
        <f>+D11*D13</f>
        <v>587204.61040000001</v>
      </c>
      <c r="E15" s="77"/>
      <c r="F15" s="1"/>
    </row>
    <row r="16" spans="1:6" ht="15.75" x14ac:dyDescent="0.25">
      <c r="A16" s="37"/>
      <c r="B16" s="1"/>
      <c r="C16" s="6"/>
      <c r="D16" s="84"/>
      <c r="E16" s="6"/>
      <c r="F16" s="1"/>
    </row>
    <row r="17" spans="1:6" ht="15.75" x14ac:dyDescent="0.25">
      <c r="A17" s="37">
        <v>4</v>
      </c>
      <c r="B17" s="1" t="s">
        <v>114</v>
      </c>
      <c r="C17" s="1"/>
      <c r="D17" s="64">
        <f>+(100-62.5)%</f>
        <v>0.375</v>
      </c>
      <c r="E17" s="6" t="s">
        <v>89</v>
      </c>
      <c r="F17" s="1"/>
    </row>
    <row r="18" spans="1:6" ht="15.75" x14ac:dyDescent="0.25">
      <c r="A18" s="80"/>
      <c r="B18" s="1"/>
      <c r="C18" s="1"/>
      <c r="D18" s="1"/>
      <c r="E18" s="1"/>
      <c r="F18" s="1"/>
    </row>
    <row r="19" spans="1:6" ht="15.75" x14ac:dyDescent="0.25">
      <c r="A19" s="37">
        <v>5</v>
      </c>
      <c r="B19" s="1" t="s">
        <v>113</v>
      </c>
      <c r="C19" s="1"/>
      <c r="D19" s="88">
        <f>+D15*D17</f>
        <v>220201.72889999999</v>
      </c>
      <c r="E19" s="1"/>
      <c r="F19" s="1"/>
    </row>
    <row r="20" spans="1:6" ht="15.75" x14ac:dyDescent="0.25">
      <c r="A20" s="37"/>
      <c r="B20" s="1"/>
      <c r="C20" s="1"/>
      <c r="D20" s="1"/>
      <c r="E20" s="1"/>
      <c r="F20" s="1"/>
    </row>
    <row r="21" spans="1:6" ht="15.75" x14ac:dyDescent="0.25">
      <c r="A21" s="37">
        <v>6</v>
      </c>
      <c r="B21" s="83" t="s">
        <v>108</v>
      </c>
      <c r="C21" s="76"/>
      <c r="D21" s="86">
        <f>6.6%*0.5244</f>
        <v>3.4610399999999999E-2</v>
      </c>
      <c r="E21" s="76" t="s">
        <v>91</v>
      </c>
      <c r="F21" s="1"/>
    </row>
    <row r="22" spans="1:6" ht="15.75" x14ac:dyDescent="0.25">
      <c r="A22" s="37"/>
      <c r="B22" s="1"/>
      <c r="C22" s="6"/>
      <c r="D22" s="84"/>
      <c r="E22" s="6"/>
      <c r="F22" s="1"/>
    </row>
    <row r="23" spans="1:6" ht="18" x14ac:dyDescent="0.4">
      <c r="A23" s="37">
        <v>7</v>
      </c>
      <c r="B23" s="82" t="s">
        <v>109</v>
      </c>
      <c r="C23" s="68"/>
      <c r="D23" s="89">
        <f>+D21*D19</f>
        <v>7621.2699179205592</v>
      </c>
      <c r="E23" s="68"/>
      <c r="F23" s="1"/>
    </row>
    <row r="24" spans="1:6" ht="15.75" x14ac:dyDescent="0.25">
      <c r="A24" s="1"/>
      <c r="B24" s="1"/>
      <c r="C24" s="1"/>
      <c r="D24" s="1"/>
      <c r="E24" s="1"/>
      <c r="F24" s="1"/>
    </row>
    <row r="25" spans="1:6" ht="15.75" x14ac:dyDescent="0.25">
      <c r="A25" s="1"/>
      <c r="B25" s="1"/>
      <c r="C25" s="1"/>
      <c r="D25" s="1"/>
      <c r="E25" s="1"/>
      <c r="F25" s="1"/>
    </row>
    <row r="26" spans="1:6" ht="15.75" x14ac:dyDescent="0.25">
      <c r="A26" s="1"/>
      <c r="B26" s="1"/>
      <c r="C26" s="1"/>
      <c r="D26" s="84"/>
      <c r="E26" s="1"/>
      <c r="F26" s="1"/>
    </row>
    <row r="27" spans="1:6" ht="15.75" x14ac:dyDescent="0.25">
      <c r="A27" s="1"/>
      <c r="B27" s="1"/>
      <c r="C27" s="1"/>
      <c r="D27" s="84"/>
      <c r="E27" s="1"/>
      <c r="F27" s="1"/>
    </row>
    <row r="28" spans="1:6" ht="15.75" x14ac:dyDescent="0.25">
      <c r="A28" s="1"/>
      <c r="B28" s="1" t="s">
        <v>76</v>
      </c>
      <c r="C28" s="1"/>
      <c r="D28" s="1"/>
      <c r="E28" s="1"/>
      <c r="F28" s="1"/>
    </row>
    <row r="29" spans="1:6" ht="15.75" x14ac:dyDescent="0.25">
      <c r="A29" s="1"/>
      <c r="B29" s="1" t="s">
        <v>96</v>
      </c>
      <c r="C29" s="1"/>
      <c r="D29" s="1"/>
      <c r="E29" s="1"/>
      <c r="F29" s="1"/>
    </row>
    <row r="30" spans="1:6" ht="15.75" x14ac:dyDescent="0.25">
      <c r="A30" s="1"/>
      <c r="B30" s="1" t="s">
        <v>97</v>
      </c>
      <c r="C30" s="1"/>
      <c r="D30" s="1"/>
      <c r="E30" s="1"/>
      <c r="F30" s="1"/>
    </row>
    <row r="31" spans="1:6" ht="15.75" x14ac:dyDescent="0.25">
      <c r="A31" s="1"/>
      <c r="B31" s="1" t="s">
        <v>116</v>
      </c>
      <c r="C31" s="1"/>
      <c r="D31" s="1"/>
      <c r="E31" s="1"/>
      <c r="F31" s="1"/>
    </row>
    <row r="32" spans="1:6" ht="15.75" x14ac:dyDescent="0.25">
      <c r="A32" s="1"/>
      <c r="B32" s="1" t="s">
        <v>115</v>
      </c>
      <c r="C32" s="1"/>
      <c r="D32" s="1"/>
      <c r="E32" s="1"/>
      <c r="F32" s="1"/>
    </row>
    <row r="33" spans="1:6" ht="15.75" x14ac:dyDescent="0.25">
      <c r="A33" s="1"/>
      <c r="B33" s="1" t="s">
        <v>112</v>
      </c>
      <c r="C33" s="1"/>
      <c r="D33" s="1"/>
      <c r="E33" s="1"/>
      <c r="F33" s="1"/>
    </row>
    <row r="34" spans="1:6" ht="15.75" x14ac:dyDescent="0.25">
      <c r="A34" s="1"/>
      <c r="B34" s="1"/>
      <c r="C34" s="1"/>
      <c r="D34" s="1"/>
      <c r="E34" s="1"/>
      <c r="F34" s="1"/>
    </row>
    <row r="35" spans="1:6" ht="15.75" x14ac:dyDescent="0.25">
      <c r="A35" s="1"/>
      <c r="B35" s="1"/>
      <c r="C35" s="1"/>
      <c r="D35" s="1"/>
      <c r="E35" s="1"/>
      <c r="F35" s="1"/>
    </row>
  </sheetData>
  <pageMargins left="0.7" right="0.7" top="0.75" bottom="0.75" header="0.3" footer="0.3"/>
  <pageSetup orientation="portrait" r:id="rId1"/>
  <headerFooter>
    <oddFooter>&amp;LUpdate 4/8/14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topLeftCell="A4" workbookViewId="0">
      <selection activeCell="B12" sqref="B12"/>
    </sheetView>
  </sheetViews>
  <sheetFormatPr defaultRowHeight="15" x14ac:dyDescent="0.25"/>
  <cols>
    <col min="2" max="6" width="12.7109375" customWidth="1"/>
    <col min="8" max="8" width="12" bestFit="1" customWidth="1"/>
  </cols>
  <sheetData>
    <row r="1" spans="1:9" ht="15.75" x14ac:dyDescent="0.25">
      <c r="A1" s="1"/>
      <c r="B1" s="1"/>
      <c r="C1" s="1"/>
      <c r="D1" s="1"/>
      <c r="E1" s="1" t="s">
        <v>191</v>
      </c>
      <c r="F1" s="1"/>
      <c r="G1" s="1"/>
      <c r="H1" s="1"/>
      <c r="I1" s="1"/>
    </row>
    <row r="2" spans="1:9" ht="15.75" x14ac:dyDescent="0.25">
      <c r="A2" s="1"/>
      <c r="B2" s="1"/>
      <c r="C2" s="1"/>
      <c r="D2" s="1"/>
      <c r="E2" s="1" t="s">
        <v>145</v>
      </c>
      <c r="F2" s="1"/>
      <c r="G2" s="1"/>
      <c r="H2" s="1"/>
      <c r="I2" s="1"/>
    </row>
    <row r="3" spans="1:9" ht="15.75" x14ac:dyDescent="0.25">
      <c r="A3" s="1"/>
      <c r="B3" s="1"/>
      <c r="C3" s="1"/>
      <c r="D3" s="1"/>
      <c r="E3" s="1" t="s">
        <v>199</v>
      </c>
      <c r="F3" s="1"/>
      <c r="G3" s="1"/>
      <c r="H3" s="1"/>
      <c r="I3" s="1"/>
    </row>
    <row r="4" spans="1:9" ht="15.75" x14ac:dyDescent="0.25">
      <c r="A4" s="1"/>
      <c r="C4" s="1"/>
      <c r="D4" s="1"/>
      <c r="E4" s="1"/>
      <c r="F4" s="1"/>
      <c r="G4" s="1"/>
      <c r="H4" s="1"/>
      <c r="I4" s="1"/>
    </row>
    <row r="5" spans="1:9" ht="15.75" x14ac:dyDescent="0.25">
      <c r="A5" s="1"/>
      <c r="B5" s="20" t="s">
        <v>37</v>
      </c>
      <c r="C5" s="1"/>
      <c r="D5" s="1"/>
      <c r="E5" s="1"/>
      <c r="F5" s="1"/>
      <c r="G5" s="1"/>
      <c r="H5" s="1"/>
      <c r="I5" s="1"/>
    </row>
    <row r="6" spans="1:9" ht="15.75" x14ac:dyDescent="0.25">
      <c r="A6" s="1"/>
      <c r="B6" s="20" t="s">
        <v>38</v>
      </c>
      <c r="C6" s="1"/>
      <c r="D6" s="1"/>
      <c r="E6" s="1"/>
      <c r="F6" s="1"/>
      <c r="G6" s="1"/>
      <c r="H6" s="1"/>
      <c r="I6" s="1"/>
    </row>
    <row r="7" spans="1:9" ht="15.75" x14ac:dyDescent="0.25">
      <c r="A7" s="1"/>
      <c r="B7" s="20" t="s">
        <v>39</v>
      </c>
      <c r="C7" s="1"/>
      <c r="D7" s="1"/>
      <c r="E7" s="1"/>
      <c r="F7" s="1"/>
      <c r="G7" s="1"/>
      <c r="H7" s="1"/>
      <c r="I7" s="1"/>
    </row>
    <row r="8" spans="1:9" ht="15.75" x14ac:dyDescent="0.25">
      <c r="A8" s="1"/>
      <c r="B8" s="20" t="s">
        <v>117</v>
      </c>
      <c r="C8" s="1"/>
      <c r="D8" s="1"/>
      <c r="E8" s="1"/>
      <c r="F8" s="1"/>
      <c r="G8" s="1"/>
      <c r="H8" s="1"/>
      <c r="I8" s="1"/>
    </row>
    <row r="9" spans="1:9" ht="15.75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ht="15.75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ht="15.75" x14ac:dyDescent="0.25">
      <c r="F11" s="112" t="s">
        <v>200</v>
      </c>
      <c r="G11" s="112"/>
      <c r="H11" s="112" t="s">
        <v>219</v>
      </c>
      <c r="I11" s="6"/>
    </row>
    <row r="12" spans="1:9" ht="15.75" x14ac:dyDescent="0.25">
      <c r="F12" s="112" t="s">
        <v>70</v>
      </c>
      <c r="G12" s="112"/>
      <c r="H12" s="112" t="s">
        <v>70</v>
      </c>
      <c r="I12" s="6"/>
    </row>
    <row r="13" spans="1:9" ht="15.75" x14ac:dyDescent="0.25">
      <c r="F13" s="112" t="s">
        <v>201</v>
      </c>
      <c r="G13" s="112"/>
      <c r="H13" s="112" t="s">
        <v>201</v>
      </c>
      <c r="I13" s="6"/>
    </row>
    <row r="14" spans="1:9" ht="15.75" x14ac:dyDescent="0.25">
      <c r="A14" s="37"/>
      <c r="B14" s="1"/>
      <c r="C14" s="1"/>
      <c r="D14" s="1"/>
      <c r="E14" s="1"/>
      <c r="F14" s="6" t="s">
        <v>75</v>
      </c>
      <c r="G14" s="6"/>
      <c r="H14" s="6" t="s">
        <v>91</v>
      </c>
      <c r="I14" s="1"/>
    </row>
    <row r="15" spans="1:9" ht="15.75" x14ac:dyDescent="0.25">
      <c r="A15" s="37">
        <v>1</v>
      </c>
      <c r="B15" s="1" t="s">
        <v>42</v>
      </c>
      <c r="C15" s="1"/>
      <c r="D15" s="1"/>
      <c r="E15" s="1"/>
      <c r="F15" s="40">
        <f>+'ACC-1'!H54</f>
        <v>1735320.414119035</v>
      </c>
      <c r="G15" s="40"/>
      <c r="H15" s="40">
        <v>1736103</v>
      </c>
      <c r="I15" s="1"/>
    </row>
    <row r="16" spans="1:9" ht="15.75" x14ac:dyDescent="0.25">
      <c r="A16" s="37">
        <v>2</v>
      </c>
      <c r="B16" s="1" t="s">
        <v>43</v>
      </c>
      <c r="C16" s="1"/>
      <c r="D16" s="1"/>
      <c r="E16" s="1"/>
      <c r="F16" s="44">
        <f>+'ACC-1'!H48+'ACC-1'!H49</f>
        <v>173340.78862227115</v>
      </c>
      <c r="G16" s="70"/>
      <c r="H16" s="44">
        <v>172862</v>
      </c>
      <c r="I16" s="1"/>
    </row>
    <row r="17" spans="1:9" ht="15.75" x14ac:dyDescent="0.25">
      <c r="A17" s="37">
        <v>3</v>
      </c>
      <c r="B17" s="1" t="s">
        <v>44</v>
      </c>
      <c r="C17" s="1"/>
      <c r="D17" s="1"/>
      <c r="E17" s="1"/>
      <c r="F17" s="68">
        <f>+F15-F16</f>
        <v>1561979.6254967637</v>
      </c>
      <c r="G17" s="77"/>
      <c r="H17" s="68">
        <f>+H15-H16</f>
        <v>1563241</v>
      </c>
      <c r="I17" s="1"/>
    </row>
    <row r="18" spans="1:9" ht="15.75" x14ac:dyDescent="0.25">
      <c r="A18" s="37">
        <v>4</v>
      </c>
      <c r="B18" s="1" t="s">
        <v>45</v>
      </c>
      <c r="C18" s="1"/>
      <c r="D18" s="1"/>
      <c r="E18" s="1"/>
      <c r="F18" s="43">
        <v>0.88</v>
      </c>
      <c r="G18" s="90" t="s">
        <v>77</v>
      </c>
      <c r="H18" s="43">
        <v>0.88</v>
      </c>
      <c r="I18" s="1"/>
    </row>
    <row r="19" spans="1:9" ht="15.75" x14ac:dyDescent="0.25">
      <c r="A19" s="37">
        <v>5</v>
      </c>
      <c r="B19" s="1" t="s">
        <v>46</v>
      </c>
      <c r="C19" s="1"/>
      <c r="D19" s="1"/>
      <c r="E19" s="1"/>
      <c r="F19" s="68">
        <f>+F17/F18</f>
        <v>1774976.8471554134</v>
      </c>
      <c r="G19" s="77"/>
      <c r="H19" s="68">
        <f>+H17/H18</f>
        <v>1776410.2272727273</v>
      </c>
      <c r="I19" s="1"/>
    </row>
    <row r="20" spans="1:9" ht="15.75" x14ac:dyDescent="0.25">
      <c r="A20" s="37">
        <v>6</v>
      </c>
      <c r="B20" s="1" t="s">
        <v>47</v>
      </c>
      <c r="C20" s="1"/>
      <c r="D20" s="1"/>
      <c r="E20" s="1"/>
      <c r="F20" s="72">
        <f>+F17</f>
        <v>1561979.6254967637</v>
      </c>
      <c r="G20" s="91"/>
      <c r="H20" s="72">
        <f>+H17</f>
        <v>1563241</v>
      </c>
      <c r="I20" s="1"/>
    </row>
    <row r="21" spans="1:9" ht="15.75" x14ac:dyDescent="0.25">
      <c r="A21" s="37">
        <v>7</v>
      </c>
      <c r="B21" s="1" t="s">
        <v>48</v>
      </c>
      <c r="C21" s="1"/>
      <c r="D21" s="1"/>
      <c r="E21" s="1"/>
      <c r="F21" s="68">
        <f>+F19-F20</f>
        <v>212997.22165864962</v>
      </c>
      <c r="G21" s="77"/>
      <c r="H21" s="68">
        <f>+H19-H20</f>
        <v>213169.22727272729</v>
      </c>
      <c r="I21" s="1"/>
    </row>
    <row r="22" spans="1:9" ht="15.75" x14ac:dyDescent="0.25">
      <c r="A22" s="37">
        <v>8</v>
      </c>
      <c r="B22" s="1" t="s">
        <v>155</v>
      </c>
      <c r="C22" s="1"/>
      <c r="D22" s="1"/>
      <c r="E22" s="1"/>
      <c r="F22" s="46">
        <f>+'ACC-1'!H62</f>
        <v>285029.85579888558</v>
      </c>
      <c r="G22" s="92"/>
      <c r="H22" s="46">
        <v>284248</v>
      </c>
      <c r="I22" s="1"/>
    </row>
    <row r="23" spans="1:9" ht="15.75" x14ac:dyDescent="0.25">
      <c r="A23" s="37">
        <v>9</v>
      </c>
      <c r="B23" s="1" t="s">
        <v>156</v>
      </c>
      <c r="C23" s="1"/>
      <c r="D23" s="1"/>
      <c r="E23" s="1"/>
      <c r="F23" s="68">
        <f>+F22-F21</f>
        <v>72032.634140235954</v>
      </c>
      <c r="G23" s="77"/>
      <c r="H23" s="68">
        <f>+H22-H21</f>
        <v>71078.772727272706</v>
      </c>
      <c r="I23" s="1"/>
    </row>
    <row r="24" spans="1:9" ht="15.75" x14ac:dyDescent="0.25">
      <c r="A24" s="37">
        <v>10</v>
      </c>
      <c r="B24" s="1" t="s">
        <v>49</v>
      </c>
      <c r="C24" s="1"/>
      <c r="D24" s="1"/>
      <c r="E24" s="1"/>
      <c r="F24" s="93">
        <f>+'Sch 14'!D26</f>
        <v>1.6442266266839944</v>
      </c>
      <c r="G24" s="49" t="s">
        <v>89</v>
      </c>
      <c r="H24" s="93">
        <f>+F24</f>
        <v>1.6442266266839944</v>
      </c>
      <c r="I24" s="1"/>
    </row>
    <row r="25" spans="1:9" ht="18" x14ac:dyDescent="0.4">
      <c r="A25" s="37">
        <v>11</v>
      </c>
      <c r="B25" s="1" t="s">
        <v>157</v>
      </c>
      <c r="C25" s="1"/>
      <c r="D25" s="1"/>
      <c r="E25" s="1"/>
      <c r="F25" s="94">
        <f>+F23*F24</f>
        <v>118437.97504356249</v>
      </c>
      <c r="G25" s="66"/>
      <c r="H25" s="94">
        <f>+H23*H24</f>
        <v>116869.6107102019</v>
      </c>
      <c r="I25" s="1"/>
    </row>
    <row r="26" spans="1:9" ht="15.75" x14ac:dyDescent="0.25">
      <c r="A26" s="37"/>
      <c r="B26" s="1"/>
      <c r="C26" s="1"/>
      <c r="D26" s="1"/>
      <c r="E26" s="1"/>
      <c r="F26" s="40"/>
      <c r="G26" s="40"/>
      <c r="H26" s="1"/>
      <c r="I26" s="1"/>
    </row>
    <row r="27" spans="1:9" ht="15.75" x14ac:dyDescent="0.25">
      <c r="A27" s="37"/>
      <c r="B27" s="1"/>
      <c r="C27" s="1"/>
      <c r="D27" s="1"/>
      <c r="E27" s="1"/>
      <c r="F27" s="66"/>
      <c r="G27" s="66"/>
      <c r="H27" s="1"/>
      <c r="I27" s="1"/>
    </row>
    <row r="28" spans="1:9" ht="15.75" x14ac:dyDescent="0.25">
      <c r="A28" s="37"/>
      <c r="B28" s="36"/>
      <c r="C28" s="1"/>
      <c r="D28" s="1"/>
      <c r="E28" s="1"/>
      <c r="F28" s="95"/>
      <c r="G28" s="68"/>
      <c r="H28" s="1"/>
      <c r="I28" s="1"/>
    </row>
    <row r="29" spans="1:9" ht="15.75" x14ac:dyDescent="0.25">
      <c r="A29" s="37"/>
      <c r="B29" s="1" t="s">
        <v>76</v>
      </c>
      <c r="C29" s="1"/>
      <c r="D29" s="1"/>
      <c r="E29" s="1"/>
      <c r="F29" s="66"/>
      <c r="G29" s="66"/>
      <c r="H29" s="1"/>
      <c r="I29" s="1"/>
    </row>
    <row r="30" spans="1:9" ht="15.75" x14ac:dyDescent="0.25">
      <c r="A30" s="37"/>
      <c r="B30" s="1" t="s">
        <v>204</v>
      </c>
      <c r="C30" s="1"/>
      <c r="D30" s="1"/>
      <c r="E30" s="1"/>
      <c r="F30" s="73"/>
      <c r="G30" s="52"/>
      <c r="H30" s="1"/>
      <c r="I30" s="1"/>
    </row>
    <row r="31" spans="1:9" ht="15.75" x14ac:dyDescent="0.25">
      <c r="A31" s="37"/>
      <c r="B31" s="1" t="s">
        <v>143</v>
      </c>
      <c r="C31" s="1"/>
      <c r="D31" s="1"/>
      <c r="E31" s="1"/>
      <c r="F31" s="71"/>
      <c r="G31" s="71"/>
      <c r="H31" s="1"/>
      <c r="I31" s="1"/>
    </row>
    <row r="32" spans="1:9" ht="15.75" x14ac:dyDescent="0.25">
      <c r="A32" s="37"/>
      <c r="B32" s="1" t="s">
        <v>203</v>
      </c>
      <c r="C32" s="1"/>
      <c r="D32" s="1"/>
      <c r="E32" s="1"/>
      <c r="F32" s="1"/>
      <c r="G32" s="1"/>
    </row>
    <row r="33" spans="1:7" ht="15.75" x14ac:dyDescent="0.25">
      <c r="A33" s="37"/>
      <c r="B33" s="1" t="s">
        <v>202</v>
      </c>
      <c r="C33" s="1"/>
      <c r="D33" s="1"/>
      <c r="E33" s="1"/>
      <c r="F33" s="1"/>
      <c r="G33" s="1"/>
    </row>
    <row r="34" spans="1:7" ht="15.75" x14ac:dyDescent="0.25">
      <c r="A34" s="1"/>
      <c r="B34" s="1"/>
      <c r="C34" s="1"/>
      <c r="D34" s="1"/>
      <c r="E34" s="1"/>
      <c r="F34" s="1"/>
      <c r="G34" s="1"/>
    </row>
    <row r="65" spans="11:11" x14ac:dyDescent="0.25">
      <c r="K65" s="30"/>
    </row>
  </sheetData>
  <pageMargins left="0.7" right="0.7" top="0.75" bottom="0.75" header="0.3" footer="0.3"/>
  <pageSetup scale="89" orientation="portrait" r:id="rId1"/>
  <headerFooter>
    <oddFooter>&amp;LUpdate 4/8/14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13" workbookViewId="0">
      <selection activeCell="G12" sqref="G12"/>
    </sheetView>
  </sheetViews>
  <sheetFormatPr defaultRowHeight="15" x14ac:dyDescent="0.25"/>
  <cols>
    <col min="2" max="2" width="12.7109375" customWidth="1"/>
    <col min="3" max="3" width="18.7109375" customWidth="1"/>
    <col min="4" max="6" width="12.7109375" customWidth="1"/>
  </cols>
  <sheetData>
    <row r="1" spans="1:6" ht="15.75" x14ac:dyDescent="0.25">
      <c r="A1" s="1"/>
      <c r="B1" s="1"/>
      <c r="C1" s="1"/>
      <c r="D1" s="1" t="s">
        <v>191</v>
      </c>
      <c r="E1" s="1"/>
    </row>
    <row r="2" spans="1:6" ht="15.75" x14ac:dyDescent="0.25">
      <c r="A2" s="1"/>
      <c r="B2" s="1"/>
      <c r="C2" s="1"/>
      <c r="D2" s="1" t="s">
        <v>168</v>
      </c>
      <c r="E2" s="1"/>
    </row>
    <row r="3" spans="1:6" ht="15.75" x14ac:dyDescent="0.25">
      <c r="A3" s="1"/>
      <c r="B3" s="1"/>
      <c r="C3" s="1"/>
      <c r="D3" s="1" t="s">
        <v>199</v>
      </c>
      <c r="E3" s="1"/>
    </row>
    <row r="4" spans="1:6" ht="15.75" x14ac:dyDescent="0.25">
      <c r="A4" s="1"/>
      <c r="C4" s="1"/>
      <c r="D4" s="1"/>
      <c r="E4" s="1"/>
    </row>
    <row r="5" spans="1:6" ht="15.75" x14ac:dyDescent="0.25">
      <c r="A5" s="1"/>
      <c r="B5" s="20" t="s">
        <v>37</v>
      </c>
      <c r="C5" s="1"/>
      <c r="D5" s="1"/>
      <c r="E5" s="1"/>
    </row>
    <row r="6" spans="1:6" ht="15.75" x14ac:dyDescent="0.25">
      <c r="A6" s="1"/>
      <c r="B6" s="20" t="s">
        <v>38</v>
      </c>
      <c r="C6" s="1"/>
      <c r="D6" s="1"/>
      <c r="E6" s="1"/>
    </row>
    <row r="7" spans="1:6" ht="15.75" x14ac:dyDescent="0.25">
      <c r="A7" s="1"/>
      <c r="B7" s="20" t="s">
        <v>39</v>
      </c>
      <c r="C7" s="1"/>
      <c r="D7" s="1"/>
      <c r="E7" s="1"/>
    </row>
    <row r="8" spans="1:6" ht="15.75" x14ac:dyDescent="0.25">
      <c r="A8" s="1"/>
      <c r="B8" s="20" t="s">
        <v>146</v>
      </c>
      <c r="C8" s="1"/>
      <c r="D8" s="1"/>
      <c r="E8" s="1"/>
    </row>
    <row r="9" spans="1:6" ht="15.75" x14ac:dyDescent="0.25">
      <c r="A9" s="1"/>
      <c r="B9" s="1"/>
      <c r="C9" s="1"/>
      <c r="D9" s="1"/>
      <c r="E9" s="1"/>
    </row>
    <row r="10" spans="1:6" ht="15.75" x14ac:dyDescent="0.25">
      <c r="A10" s="1"/>
      <c r="B10" s="1"/>
      <c r="C10" s="1"/>
      <c r="D10" s="1"/>
      <c r="E10" s="1"/>
    </row>
    <row r="11" spans="1:6" ht="15.75" x14ac:dyDescent="0.25">
      <c r="A11" s="37">
        <v>1</v>
      </c>
      <c r="B11" s="34" t="s">
        <v>68</v>
      </c>
      <c r="C11" s="1"/>
      <c r="D11" s="96">
        <v>1</v>
      </c>
      <c r="E11" s="1"/>
      <c r="F11" s="13"/>
    </row>
    <row r="12" spans="1:6" ht="15.75" x14ac:dyDescent="0.25">
      <c r="A12" s="37"/>
      <c r="B12" s="57"/>
      <c r="C12" s="40"/>
      <c r="D12" s="96"/>
      <c r="E12" s="51"/>
      <c r="F12" s="28"/>
    </row>
    <row r="13" spans="1:6" ht="15.75" x14ac:dyDescent="0.25">
      <c r="A13" s="37">
        <v>2</v>
      </c>
      <c r="B13" s="35" t="s">
        <v>147</v>
      </c>
      <c r="C13" s="70"/>
      <c r="D13" s="97">
        <v>1.8100000000000002E-2</v>
      </c>
      <c r="E13" s="98" t="s">
        <v>75</v>
      </c>
      <c r="F13" s="24"/>
    </row>
    <row r="14" spans="1:6" ht="15.75" x14ac:dyDescent="0.25">
      <c r="A14" s="37">
        <v>3</v>
      </c>
      <c r="B14" s="99" t="s">
        <v>148</v>
      </c>
      <c r="C14" s="68"/>
      <c r="D14" s="100">
        <v>1.583E-3</v>
      </c>
      <c r="E14" s="77" t="s">
        <v>77</v>
      </c>
      <c r="F14" s="32"/>
    </row>
    <row r="15" spans="1:6" ht="15.75" x14ac:dyDescent="0.25">
      <c r="A15" s="37"/>
      <c r="B15" s="101"/>
      <c r="C15" s="90"/>
      <c r="D15" s="97"/>
      <c r="E15" s="90"/>
      <c r="F15" s="26"/>
    </row>
    <row r="16" spans="1:6" ht="15.75" x14ac:dyDescent="0.25">
      <c r="A16" s="37">
        <v>4</v>
      </c>
      <c r="B16" s="99" t="s">
        <v>149</v>
      </c>
      <c r="C16" s="77"/>
      <c r="D16" s="96">
        <f>+D11-D13-D14</f>
        <v>0.98031699999999999</v>
      </c>
      <c r="E16" s="77"/>
      <c r="F16" s="33"/>
    </row>
    <row r="17" spans="1:6" ht="15.75" x14ac:dyDescent="0.25">
      <c r="A17" s="37"/>
      <c r="B17" s="102"/>
      <c r="C17" s="91"/>
      <c r="D17" s="97"/>
      <c r="E17" s="91"/>
      <c r="F17" s="26"/>
    </row>
    <row r="18" spans="1:6" ht="15.75" x14ac:dyDescent="0.25">
      <c r="A18" s="37">
        <v>5</v>
      </c>
      <c r="B18" s="99" t="s">
        <v>150</v>
      </c>
      <c r="C18" s="77"/>
      <c r="D18" s="100">
        <f>0.06*D16</f>
        <v>5.881902E-2</v>
      </c>
      <c r="E18" s="77" t="s">
        <v>77</v>
      </c>
      <c r="F18" s="32"/>
    </row>
    <row r="19" spans="1:6" ht="15.75" x14ac:dyDescent="0.25">
      <c r="A19" s="37"/>
      <c r="B19" s="101"/>
      <c r="C19" s="90"/>
      <c r="D19" s="97"/>
      <c r="E19" s="90"/>
      <c r="F19" s="26"/>
    </row>
    <row r="20" spans="1:6" ht="15.75" x14ac:dyDescent="0.25">
      <c r="A20" s="37">
        <v>6</v>
      </c>
      <c r="B20" s="99" t="s">
        <v>65</v>
      </c>
      <c r="C20" s="77"/>
      <c r="D20" s="96">
        <f>+D16-D18</f>
        <v>0.92149798000000005</v>
      </c>
      <c r="E20" s="77"/>
      <c r="F20" s="19"/>
    </row>
    <row r="21" spans="1:6" ht="15.75" x14ac:dyDescent="0.25">
      <c r="A21" s="37"/>
      <c r="B21" s="103"/>
      <c r="C21" s="49"/>
      <c r="D21" s="96"/>
      <c r="E21" s="49"/>
      <c r="F21" s="33"/>
    </row>
    <row r="22" spans="1:6" ht="15.75" x14ac:dyDescent="0.25">
      <c r="A22" s="37">
        <v>7</v>
      </c>
      <c r="B22" s="102" t="s">
        <v>151</v>
      </c>
      <c r="C22" s="91"/>
      <c r="D22" s="100">
        <f>0.34*D20</f>
        <v>0.31330931320000005</v>
      </c>
      <c r="E22" s="91" t="s">
        <v>77</v>
      </c>
      <c r="F22" s="22"/>
    </row>
    <row r="23" spans="1:6" ht="15.75" x14ac:dyDescent="0.25">
      <c r="A23" s="37"/>
      <c r="B23" s="57"/>
      <c r="C23" s="51"/>
      <c r="D23" s="96"/>
      <c r="E23" s="51"/>
      <c r="F23" s="33"/>
    </row>
    <row r="24" spans="1:6" ht="15.75" x14ac:dyDescent="0.25">
      <c r="A24" s="37">
        <v>8</v>
      </c>
      <c r="B24" s="102" t="s">
        <v>152</v>
      </c>
      <c r="C24" s="91"/>
      <c r="D24" s="97">
        <f>+D20-D22</f>
        <v>0.60818866680000006</v>
      </c>
      <c r="E24" s="91"/>
      <c r="F24" s="26"/>
    </row>
    <row r="25" spans="1:6" ht="15.75" x14ac:dyDescent="0.25">
      <c r="A25" s="37"/>
      <c r="B25" s="99"/>
      <c r="C25" s="77"/>
      <c r="D25" s="96"/>
      <c r="E25" s="77"/>
      <c r="F25" s="33"/>
    </row>
    <row r="26" spans="1:6" ht="18" x14ac:dyDescent="0.4">
      <c r="A26" s="37">
        <v>9</v>
      </c>
      <c r="B26" s="104" t="s">
        <v>146</v>
      </c>
      <c r="C26" s="91"/>
      <c r="D26" s="105">
        <f>+D11/D24</f>
        <v>1.6442266266839944</v>
      </c>
      <c r="E26" s="91"/>
      <c r="F26" s="26"/>
    </row>
    <row r="27" spans="1:6" ht="15.75" x14ac:dyDescent="0.25">
      <c r="A27" s="37"/>
      <c r="B27" s="1"/>
      <c r="C27" s="77"/>
      <c r="D27" s="96"/>
      <c r="E27" s="77"/>
      <c r="F27" s="25"/>
    </row>
    <row r="28" spans="1:6" ht="15.75" x14ac:dyDescent="0.25">
      <c r="A28" s="1"/>
      <c r="B28" s="1"/>
      <c r="C28" s="76"/>
      <c r="D28" s="96"/>
      <c r="E28" s="76"/>
      <c r="F28" s="7"/>
    </row>
    <row r="29" spans="1:6" ht="15.75" x14ac:dyDescent="0.25">
      <c r="A29" s="1"/>
      <c r="B29" s="1"/>
      <c r="C29" s="6"/>
      <c r="D29" s="84"/>
      <c r="E29" s="6"/>
    </row>
    <row r="30" spans="1:6" ht="15.75" x14ac:dyDescent="0.25">
      <c r="A30" s="37"/>
      <c r="B30" s="1" t="s">
        <v>76</v>
      </c>
      <c r="C30" s="1"/>
      <c r="D30" s="1"/>
      <c r="E30" s="1"/>
    </row>
    <row r="31" spans="1:6" ht="15.75" x14ac:dyDescent="0.25">
      <c r="A31" s="6"/>
      <c r="B31" s="35" t="s">
        <v>153</v>
      </c>
      <c r="C31" s="1"/>
      <c r="D31" s="1"/>
      <c r="E31" s="1"/>
    </row>
    <row r="32" spans="1:6" ht="15.75" x14ac:dyDescent="0.25">
      <c r="A32" s="1"/>
      <c r="B32" s="1" t="s">
        <v>154</v>
      </c>
      <c r="C32" s="1"/>
      <c r="D32" s="1"/>
      <c r="E32" s="1"/>
    </row>
    <row r="33" spans="1:5" ht="15.75" x14ac:dyDescent="0.25">
      <c r="A33" s="1"/>
      <c r="B33" s="1"/>
      <c r="C33" s="1"/>
      <c r="D33" s="1"/>
      <c r="E33" s="1"/>
    </row>
  </sheetData>
  <pageMargins left="0.7" right="0.7" top="0.75" bottom="0.75" header="0.3" footer="0.3"/>
  <pageSetup orientation="portrait" r:id="rId1"/>
  <headerFooter>
    <oddFooter>&amp;LUpdate 4/8/14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workbookViewId="0">
      <selection activeCell="B19" sqref="B19"/>
    </sheetView>
  </sheetViews>
  <sheetFormatPr defaultRowHeight="15" x14ac:dyDescent="0.25"/>
  <cols>
    <col min="1" max="2" width="12.7109375" customWidth="1"/>
    <col min="3" max="3" width="20.7109375" customWidth="1"/>
    <col min="4" max="8" width="12.7109375" customWidth="1"/>
  </cols>
  <sheetData>
    <row r="1" spans="1:8" ht="15.75" x14ac:dyDescent="0.25">
      <c r="A1" s="1"/>
      <c r="B1" s="1"/>
      <c r="C1" s="1"/>
      <c r="D1" s="1"/>
      <c r="E1" s="1"/>
      <c r="F1" s="1" t="s">
        <v>191</v>
      </c>
      <c r="G1" s="1"/>
      <c r="H1" s="1"/>
    </row>
    <row r="2" spans="1:8" ht="15.75" x14ac:dyDescent="0.25">
      <c r="A2" s="1"/>
      <c r="B2" s="1"/>
      <c r="C2" s="1"/>
      <c r="D2" s="1"/>
      <c r="E2" s="1"/>
      <c r="F2" s="1" t="s">
        <v>133</v>
      </c>
      <c r="G2" s="1"/>
      <c r="H2" s="1"/>
    </row>
    <row r="3" spans="1:8" ht="15.75" x14ac:dyDescent="0.25">
      <c r="A3" s="1"/>
      <c r="B3" s="20" t="s">
        <v>37</v>
      </c>
      <c r="C3" s="1"/>
      <c r="D3" s="1"/>
      <c r="E3" s="1"/>
      <c r="F3" s="1" t="s">
        <v>199</v>
      </c>
      <c r="G3" s="1"/>
      <c r="H3" s="1"/>
    </row>
    <row r="4" spans="1:8" ht="15.75" x14ac:dyDescent="0.25">
      <c r="A4" s="1"/>
      <c r="B4" s="20" t="s">
        <v>38</v>
      </c>
      <c r="C4" s="1"/>
      <c r="D4" s="1"/>
      <c r="E4" s="1"/>
      <c r="F4" s="1"/>
      <c r="G4" s="1"/>
      <c r="H4" s="1"/>
    </row>
    <row r="5" spans="1:8" ht="15.75" x14ac:dyDescent="0.25">
      <c r="A5" s="1"/>
      <c r="B5" s="20" t="s">
        <v>39</v>
      </c>
      <c r="C5" s="1"/>
      <c r="D5" s="1"/>
      <c r="E5" s="1"/>
      <c r="F5" s="1"/>
      <c r="G5" s="1"/>
      <c r="H5" s="1"/>
    </row>
    <row r="6" spans="1:8" ht="15.75" x14ac:dyDescent="0.25">
      <c r="A6" s="1"/>
      <c r="B6" s="20" t="s">
        <v>18</v>
      </c>
      <c r="C6" s="1"/>
      <c r="D6" s="1"/>
      <c r="E6" s="1"/>
      <c r="F6" s="1"/>
      <c r="G6" s="1"/>
      <c r="H6" s="1"/>
    </row>
    <row r="7" spans="1:8" ht="15.75" x14ac:dyDescent="0.25">
      <c r="A7" s="1"/>
      <c r="B7" s="1"/>
      <c r="C7" s="1"/>
      <c r="D7" s="1"/>
      <c r="E7" s="1"/>
      <c r="F7" s="1"/>
      <c r="G7" s="1"/>
      <c r="H7" s="1"/>
    </row>
    <row r="8" spans="1:8" ht="15.75" x14ac:dyDescent="0.25">
      <c r="A8" s="1"/>
      <c r="B8" s="1"/>
      <c r="C8" s="1"/>
      <c r="D8" s="1"/>
      <c r="E8" s="1"/>
      <c r="F8" s="1"/>
      <c r="G8" s="1"/>
      <c r="H8" s="1"/>
    </row>
    <row r="9" spans="1:8" ht="15.75" x14ac:dyDescent="0.25">
      <c r="A9" s="1"/>
      <c r="B9" s="1"/>
      <c r="C9" s="1"/>
      <c r="D9" s="1"/>
      <c r="E9" s="1"/>
      <c r="F9" s="1"/>
      <c r="G9" s="1"/>
      <c r="H9" s="1"/>
    </row>
    <row r="10" spans="1:8" ht="15.75" x14ac:dyDescent="0.25">
      <c r="A10" s="1"/>
      <c r="B10" s="1"/>
      <c r="C10" s="1"/>
      <c r="D10" s="6" t="s">
        <v>80</v>
      </c>
      <c r="E10" s="6"/>
      <c r="F10" s="6" t="s">
        <v>81</v>
      </c>
      <c r="G10" s="1"/>
      <c r="H10" s="1"/>
    </row>
    <row r="11" spans="1:8" ht="15.75" x14ac:dyDescent="0.25">
      <c r="A11" s="37"/>
      <c r="B11" s="1"/>
      <c r="C11" s="1"/>
      <c r="D11" s="38" t="s">
        <v>82</v>
      </c>
      <c r="E11" s="38"/>
      <c r="F11" s="38" t="s">
        <v>82</v>
      </c>
      <c r="G11" s="1"/>
      <c r="H11" s="1"/>
    </row>
    <row r="12" spans="1:8" ht="15.75" x14ac:dyDescent="0.25">
      <c r="A12" s="37">
        <v>1</v>
      </c>
      <c r="B12" s="39" t="s">
        <v>79</v>
      </c>
      <c r="C12" s="39"/>
      <c r="D12" s="40">
        <f>+'ACC-1'!D17</f>
        <v>517966</v>
      </c>
      <c r="E12" s="51" t="s">
        <v>75</v>
      </c>
      <c r="F12" s="40">
        <v>37233</v>
      </c>
      <c r="G12" s="41" t="s">
        <v>77</v>
      </c>
      <c r="H12" s="1"/>
    </row>
    <row r="13" spans="1:8" ht="15.75" x14ac:dyDescent="0.25">
      <c r="A13" s="37"/>
      <c r="B13" s="39"/>
      <c r="C13" s="39"/>
      <c r="D13" s="39"/>
      <c r="E13" s="39"/>
      <c r="F13" s="39"/>
      <c r="G13" s="41"/>
      <c r="H13" s="1"/>
    </row>
    <row r="14" spans="1:8" ht="18" x14ac:dyDescent="0.4">
      <c r="A14" s="37">
        <v>2</v>
      </c>
      <c r="B14" s="39" t="s">
        <v>83</v>
      </c>
      <c r="C14" s="39"/>
      <c r="D14" s="42">
        <f>D12-(D12/1.03)</f>
        <v>15086.388349514571</v>
      </c>
      <c r="E14" s="42"/>
      <c r="F14" s="42">
        <f>F12-(F12/1.03)</f>
        <v>1084.4563106796122</v>
      </c>
      <c r="G14" s="41" t="s">
        <v>89</v>
      </c>
      <c r="H14" s="1"/>
    </row>
    <row r="15" spans="1:8" ht="15.75" x14ac:dyDescent="0.25">
      <c r="A15" s="39"/>
      <c r="B15" s="39"/>
      <c r="C15" s="39"/>
      <c r="D15" s="39"/>
      <c r="E15" s="39"/>
      <c r="F15" s="39"/>
      <c r="G15" s="41"/>
      <c r="H15" s="1"/>
    </row>
    <row r="16" spans="1:8" ht="15.75" x14ac:dyDescent="0.25">
      <c r="A16" s="39"/>
      <c r="B16" s="39"/>
      <c r="C16" s="39"/>
      <c r="D16" s="39"/>
      <c r="E16" s="39"/>
      <c r="F16" s="39"/>
      <c r="G16" s="41"/>
      <c r="H16" s="1"/>
    </row>
    <row r="17" spans="1:8" ht="15.75" x14ac:dyDescent="0.25">
      <c r="A17" s="4"/>
      <c r="B17" s="4"/>
      <c r="C17" s="4"/>
      <c r="D17" s="4"/>
      <c r="E17" s="4"/>
      <c r="F17" s="4"/>
      <c r="G17" s="4"/>
      <c r="H17" s="1"/>
    </row>
    <row r="18" spans="1:8" ht="15.75" x14ac:dyDescent="0.25">
      <c r="A18" s="39"/>
      <c r="B18" s="1" t="s">
        <v>76</v>
      </c>
      <c r="C18" s="1"/>
      <c r="D18" s="1"/>
      <c r="E18" s="1"/>
      <c r="F18" s="1"/>
      <c r="G18" s="39"/>
      <c r="H18" s="1"/>
    </row>
    <row r="19" spans="1:8" ht="15.75" x14ac:dyDescent="0.25">
      <c r="A19" s="39"/>
      <c r="B19" s="1" t="s">
        <v>193</v>
      </c>
      <c r="C19" s="1"/>
      <c r="D19" s="1"/>
      <c r="E19" s="1"/>
      <c r="F19" s="1"/>
      <c r="G19" s="39"/>
      <c r="H19" s="1"/>
    </row>
    <row r="20" spans="1:8" ht="15.75" x14ac:dyDescent="0.25">
      <c r="A20" s="39"/>
      <c r="B20" s="1" t="s">
        <v>194</v>
      </c>
      <c r="C20" s="1"/>
      <c r="D20" s="1"/>
      <c r="E20" s="1"/>
      <c r="F20" s="1"/>
      <c r="G20" s="39"/>
      <c r="H20" s="1"/>
    </row>
    <row r="21" spans="1:8" ht="15.75" x14ac:dyDescent="0.25">
      <c r="A21" s="39"/>
      <c r="B21" s="1" t="s">
        <v>166</v>
      </c>
      <c r="C21" s="1"/>
      <c r="D21" s="1"/>
      <c r="E21" s="1"/>
      <c r="F21" s="1"/>
      <c r="G21" s="39"/>
      <c r="H21" s="1"/>
    </row>
    <row r="22" spans="1:8" ht="15.75" x14ac:dyDescent="0.25">
      <c r="A22" s="39"/>
      <c r="B22" s="1" t="s">
        <v>195</v>
      </c>
      <c r="C22" s="1"/>
      <c r="D22" s="1"/>
      <c r="E22" s="1"/>
      <c r="F22" s="1"/>
      <c r="G22" s="39"/>
      <c r="H22" s="1"/>
    </row>
    <row r="23" spans="1:8" ht="15.75" x14ac:dyDescent="0.25">
      <c r="A23" s="1"/>
      <c r="B23" s="1"/>
      <c r="C23" s="1"/>
      <c r="D23" s="1"/>
      <c r="E23" s="1"/>
      <c r="F23" s="1"/>
      <c r="G23" s="1"/>
      <c r="H23" s="1"/>
    </row>
    <row r="24" spans="1:8" ht="15.75" x14ac:dyDescent="0.25">
      <c r="A24" s="1"/>
      <c r="B24" s="1"/>
      <c r="C24" s="1"/>
      <c r="D24" s="1"/>
      <c r="E24" s="1"/>
      <c r="F24" s="1"/>
      <c r="G24" s="1"/>
      <c r="H24" s="1"/>
    </row>
    <row r="25" spans="1:8" ht="15.75" x14ac:dyDescent="0.25">
      <c r="A25" s="1"/>
      <c r="B25" s="1"/>
      <c r="C25" s="1"/>
      <c r="D25" s="1"/>
      <c r="E25" s="1"/>
      <c r="F25" s="1"/>
      <c r="G25" s="1"/>
      <c r="H25" s="1"/>
    </row>
    <row r="26" spans="1:8" ht="15.75" x14ac:dyDescent="0.25">
      <c r="A26" s="1"/>
      <c r="B26" s="1"/>
      <c r="C26" s="1"/>
      <c r="D26" s="1"/>
      <c r="E26" s="1"/>
      <c r="F26" s="1"/>
      <c r="G26" s="1"/>
      <c r="H26" s="1"/>
    </row>
  </sheetData>
  <pageMargins left="0.7" right="0.7" top="0.75" bottom="0.75" header="0.3" footer="0.3"/>
  <pageSetup scale="95" orientation="portrait" r:id="rId1"/>
  <headerFooter>
    <oddFooter>&amp;LUpdate 4/8/14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D4" sqref="D4"/>
    </sheetView>
  </sheetViews>
  <sheetFormatPr defaultRowHeight="15" x14ac:dyDescent="0.25"/>
  <cols>
    <col min="1" max="2" width="12.7109375" customWidth="1"/>
    <col min="3" max="3" width="30.7109375" customWidth="1"/>
    <col min="4" max="5" width="12.7109375" customWidth="1"/>
  </cols>
  <sheetData>
    <row r="1" spans="1:6" ht="15.75" x14ac:dyDescent="0.25">
      <c r="A1" s="1"/>
      <c r="B1" s="1"/>
      <c r="C1" s="1"/>
      <c r="D1" s="1" t="s">
        <v>191</v>
      </c>
      <c r="E1" s="1"/>
      <c r="F1" s="1"/>
    </row>
    <row r="2" spans="1:6" ht="15.75" x14ac:dyDescent="0.25">
      <c r="A2" s="1"/>
      <c r="B2" s="1"/>
      <c r="C2" s="1"/>
      <c r="D2" s="1" t="s">
        <v>135</v>
      </c>
      <c r="E2" s="1"/>
      <c r="F2" s="1"/>
    </row>
    <row r="3" spans="1:6" ht="15.75" x14ac:dyDescent="0.25">
      <c r="A3" s="1"/>
      <c r="B3" s="20" t="s">
        <v>37</v>
      </c>
      <c r="C3" s="1"/>
      <c r="D3" s="1" t="s">
        <v>199</v>
      </c>
      <c r="E3" s="1"/>
      <c r="F3" s="1"/>
    </row>
    <row r="4" spans="1:6" ht="15.75" x14ac:dyDescent="0.25">
      <c r="A4" s="1"/>
      <c r="B4" s="20" t="s">
        <v>38</v>
      </c>
      <c r="C4" s="1"/>
      <c r="D4" s="1"/>
      <c r="E4" s="1"/>
      <c r="F4" s="1"/>
    </row>
    <row r="5" spans="1:6" ht="15.75" x14ac:dyDescent="0.25">
      <c r="A5" s="1"/>
      <c r="B5" s="20" t="s">
        <v>39</v>
      </c>
      <c r="C5" s="1"/>
      <c r="D5" s="1"/>
      <c r="E5" s="1"/>
      <c r="F5" s="1"/>
    </row>
    <row r="6" spans="1:6" ht="15.75" x14ac:dyDescent="0.25">
      <c r="A6" s="1"/>
      <c r="B6" s="20" t="s">
        <v>132</v>
      </c>
      <c r="C6" s="1"/>
      <c r="D6" s="1"/>
      <c r="E6" s="1"/>
      <c r="F6" s="1"/>
    </row>
    <row r="7" spans="1:6" ht="15.75" x14ac:dyDescent="0.25">
      <c r="A7" s="1"/>
      <c r="B7" s="1"/>
      <c r="C7" s="1"/>
      <c r="D7" s="1"/>
      <c r="E7" s="38"/>
      <c r="F7" s="1"/>
    </row>
    <row r="8" spans="1:6" ht="15.75" x14ac:dyDescent="0.25">
      <c r="A8" s="1"/>
      <c r="B8" s="1"/>
      <c r="C8" s="1"/>
      <c r="D8" s="35"/>
      <c r="E8" s="38"/>
      <c r="F8" s="1"/>
    </row>
    <row r="9" spans="1:6" ht="15.75" x14ac:dyDescent="0.25">
      <c r="A9" s="1"/>
      <c r="B9" s="1"/>
      <c r="C9" s="1"/>
      <c r="D9" s="1"/>
      <c r="E9" s="1"/>
      <c r="F9" s="1"/>
    </row>
    <row r="10" spans="1:6" ht="15.75" x14ac:dyDescent="0.25">
      <c r="A10" s="1"/>
      <c r="B10" s="1"/>
      <c r="C10" s="1"/>
      <c r="D10" s="1"/>
      <c r="E10" s="1"/>
      <c r="F10" s="1"/>
    </row>
    <row r="11" spans="1:6" ht="15.75" x14ac:dyDescent="0.25">
      <c r="A11" s="55">
        <v>1</v>
      </c>
      <c r="B11" s="56" t="s">
        <v>186</v>
      </c>
      <c r="C11" s="41"/>
      <c r="D11" s="57">
        <v>132717</v>
      </c>
      <c r="E11" s="41" t="s">
        <v>75</v>
      </c>
      <c r="F11" s="1"/>
    </row>
    <row r="12" spans="1:6" ht="15.75" x14ac:dyDescent="0.25">
      <c r="A12" s="55">
        <v>2</v>
      </c>
      <c r="B12" s="56" t="s">
        <v>187</v>
      </c>
      <c r="C12" s="41"/>
      <c r="D12" s="58">
        <v>1272</v>
      </c>
      <c r="E12" s="41" t="s">
        <v>75</v>
      </c>
      <c r="F12" s="1"/>
    </row>
    <row r="13" spans="1:6" ht="15.75" x14ac:dyDescent="0.25">
      <c r="A13" s="55"/>
      <c r="B13" s="56"/>
      <c r="C13" s="41"/>
      <c r="D13" s="59"/>
      <c r="E13" s="41"/>
      <c r="F13" s="1"/>
    </row>
    <row r="14" spans="1:6" ht="15.75" x14ac:dyDescent="0.25">
      <c r="A14" s="55">
        <v>3</v>
      </c>
      <c r="B14" s="56" t="s">
        <v>188</v>
      </c>
      <c r="C14" s="41"/>
      <c r="D14" s="57">
        <f>+D11+D12</f>
        <v>133989</v>
      </c>
      <c r="E14" s="41"/>
      <c r="F14" s="1"/>
    </row>
    <row r="15" spans="1:6" ht="15.75" x14ac:dyDescent="0.25">
      <c r="A15" s="55"/>
      <c r="B15" s="56"/>
      <c r="C15" s="41"/>
      <c r="D15" s="59"/>
      <c r="E15" s="41"/>
      <c r="F15" s="1"/>
    </row>
    <row r="16" spans="1:6" ht="18" x14ac:dyDescent="0.4">
      <c r="A16" s="31">
        <v>4</v>
      </c>
      <c r="B16" s="29" t="s">
        <v>129</v>
      </c>
      <c r="C16" s="3"/>
      <c r="D16" s="106">
        <f>+D14-(D14/1.03)</f>
        <v>3902.5922330097092</v>
      </c>
      <c r="E16" s="27" t="s">
        <v>77</v>
      </c>
      <c r="F16" s="1"/>
    </row>
    <row r="17" spans="1:6" ht="15.75" x14ac:dyDescent="0.25">
      <c r="A17" s="55"/>
      <c r="B17" s="56"/>
      <c r="C17" s="39"/>
      <c r="D17" s="59"/>
      <c r="E17" s="41"/>
      <c r="F17" s="1"/>
    </row>
    <row r="18" spans="1:6" ht="15.75" x14ac:dyDescent="0.25">
      <c r="A18" s="55"/>
      <c r="B18" s="56"/>
      <c r="C18" s="39"/>
      <c r="D18" s="61"/>
      <c r="E18" s="41"/>
      <c r="F18" s="1"/>
    </row>
    <row r="19" spans="1:6" ht="15.75" x14ac:dyDescent="0.25">
      <c r="A19" s="55"/>
      <c r="B19" s="56"/>
      <c r="C19" s="39"/>
      <c r="D19" s="59"/>
      <c r="E19" s="60"/>
      <c r="F19" s="1"/>
    </row>
    <row r="20" spans="1:6" ht="15.75" x14ac:dyDescent="0.25">
      <c r="A20" s="55"/>
      <c r="B20" s="56"/>
      <c r="C20" s="39"/>
      <c r="D20" s="61"/>
      <c r="E20" s="39"/>
      <c r="F20" s="1"/>
    </row>
    <row r="21" spans="1:6" ht="15.75" x14ac:dyDescent="0.25">
      <c r="A21" s="39"/>
      <c r="B21" s="56"/>
      <c r="C21" s="39"/>
      <c r="D21" s="59"/>
      <c r="E21" s="39"/>
      <c r="F21" s="1"/>
    </row>
    <row r="22" spans="1:6" ht="15.75" x14ac:dyDescent="0.25">
      <c r="A22" s="39"/>
      <c r="B22" s="39"/>
      <c r="C22" s="39"/>
      <c r="D22" s="39"/>
      <c r="E22" s="39"/>
      <c r="F22" s="1"/>
    </row>
    <row r="23" spans="1:6" ht="15.75" x14ac:dyDescent="0.25">
      <c r="A23" s="39"/>
      <c r="B23" s="39" t="s">
        <v>76</v>
      </c>
      <c r="C23" s="39"/>
      <c r="D23" s="39"/>
      <c r="E23" s="39"/>
      <c r="F23" s="1"/>
    </row>
    <row r="24" spans="1:6" ht="15.75" x14ac:dyDescent="0.25">
      <c r="A24" s="39"/>
      <c r="B24" s="39" t="s">
        <v>130</v>
      </c>
      <c r="C24" s="39"/>
      <c r="D24" s="39"/>
      <c r="E24" s="39"/>
      <c r="F24" s="1"/>
    </row>
    <row r="25" spans="1:6" ht="15.75" x14ac:dyDescent="0.25">
      <c r="A25" s="39"/>
      <c r="B25" s="39" t="s">
        <v>131</v>
      </c>
      <c r="C25" s="39"/>
      <c r="D25" s="39"/>
      <c r="E25" s="39"/>
      <c r="F25" s="1"/>
    </row>
    <row r="26" spans="1:6" ht="15.75" x14ac:dyDescent="0.25">
      <c r="A26" s="39"/>
      <c r="B26" s="39"/>
      <c r="C26" s="39"/>
      <c r="D26" s="39"/>
      <c r="E26" s="39"/>
      <c r="F26" s="1"/>
    </row>
    <row r="27" spans="1:6" ht="15.75" x14ac:dyDescent="0.25">
      <c r="A27" s="1"/>
      <c r="B27" s="1"/>
      <c r="C27" s="1"/>
      <c r="D27" s="1"/>
      <c r="E27" s="1"/>
      <c r="F27" s="1"/>
    </row>
  </sheetData>
  <pageMargins left="0.7" right="0.7" top="0.75" bottom="0.75" header="0.3" footer="0.3"/>
  <pageSetup orientation="portrait" r:id="rId1"/>
  <headerFooter>
    <oddFooter>&amp;LUpdate 4/8/14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B30" sqref="B30"/>
    </sheetView>
  </sheetViews>
  <sheetFormatPr defaultRowHeight="15" x14ac:dyDescent="0.25"/>
  <cols>
    <col min="6" max="6" width="12.7109375" customWidth="1"/>
  </cols>
  <sheetData>
    <row r="1" spans="1:10" ht="15.75" x14ac:dyDescent="0.25">
      <c r="A1" s="1"/>
      <c r="B1" s="1"/>
      <c r="C1" s="1"/>
      <c r="D1" s="1"/>
      <c r="E1" s="1"/>
      <c r="F1" s="1" t="s">
        <v>191</v>
      </c>
      <c r="G1" s="1"/>
      <c r="H1" s="1"/>
      <c r="I1" s="1"/>
      <c r="J1" s="1"/>
    </row>
    <row r="2" spans="1:10" ht="15.75" x14ac:dyDescent="0.25">
      <c r="A2" s="1"/>
      <c r="B2" s="1"/>
      <c r="C2" s="1"/>
      <c r="D2" s="1"/>
      <c r="E2" s="1"/>
      <c r="F2" s="1" t="s">
        <v>136</v>
      </c>
      <c r="G2" s="1"/>
      <c r="H2" s="1"/>
      <c r="I2" s="1"/>
      <c r="J2" s="1"/>
    </row>
    <row r="3" spans="1:10" ht="15.75" x14ac:dyDescent="0.25">
      <c r="A3" s="1"/>
      <c r="B3" s="1"/>
      <c r="C3" s="1"/>
      <c r="D3" s="1"/>
      <c r="E3" s="1"/>
      <c r="F3" s="1" t="s">
        <v>199</v>
      </c>
      <c r="G3" s="1"/>
      <c r="H3" s="1"/>
      <c r="I3" s="1"/>
      <c r="J3" s="1"/>
    </row>
    <row r="4" spans="1:10" ht="15.75" x14ac:dyDescent="0.25">
      <c r="A4" s="20"/>
      <c r="C4" s="1"/>
      <c r="D4" s="1"/>
      <c r="E4" s="1"/>
      <c r="F4" s="1"/>
      <c r="G4" s="1"/>
      <c r="H4" s="1"/>
      <c r="I4" s="1"/>
      <c r="J4" s="1"/>
    </row>
    <row r="5" spans="1:10" ht="15.75" x14ac:dyDescent="0.25">
      <c r="A5" s="20"/>
      <c r="B5" s="20" t="s">
        <v>37</v>
      </c>
      <c r="C5" s="1"/>
      <c r="D5" s="1"/>
      <c r="E5" s="1"/>
      <c r="F5" s="1"/>
      <c r="G5" s="1"/>
      <c r="H5" s="1"/>
      <c r="I5" s="1"/>
      <c r="J5" s="1"/>
    </row>
    <row r="6" spans="1:10" ht="15.75" x14ac:dyDescent="0.25">
      <c r="A6" s="20"/>
      <c r="B6" s="20" t="s">
        <v>38</v>
      </c>
      <c r="C6" s="1"/>
      <c r="D6" s="1"/>
      <c r="E6" s="1"/>
      <c r="F6" s="1"/>
      <c r="G6" s="1"/>
      <c r="H6" s="1"/>
      <c r="I6" s="1"/>
      <c r="J6" s="1"/>
    </row>
    <row r="7" spans="1:10" ht="15.75" x14ac:dyDescent="0.25">
      <c r="A7" s="20"/>
      <c r="B7" s="20" t="s">
        <v>39</v>
      </c>
      <c r="C7" s="1"/>
      <c r="D7" s="1"/>
      <c r="E7" s="1"/>
      <c r="F7" s="1"/>
      <c r="G7" s="1"/>
      <c r="H7" s="1"/>
      <c r="I7" s="1"/>
      <c r="J7" s="1"/>
    </row>
    <row r="8" spans="1:10" ht="15.75" x14ac:dyDescent="0.25">
      <c r="A8" s="1"/>
      <c r="B8" s="20" t="s">
        <v>90</v>
      </c>
      <c r="C8" s="1"/>
      <c r="D8" s="1"/>
      <c r="E8" s="1"/>
      <c r="F8" s="1"/>
      <c r="G8" s="6"/>
      <c r="H8" s="1"/>
      <c r="I8" s="1"/>
      <c r="J8" s="1"/>
    </row>
    <row r="9" spans="1:10" ht="15.75" x14ac:dyDescent="0.25">
      <c r="A9" s="1"/>
      <c r="B9" s="1"/>
      <c r="C9" s="1"/>
      <c r="D9" s="1"/>
      <c r="E9" s="1"/>
      <c r="F9" s="52"/>
      <c r="G9" s="62"/>
      <c r="H9" s="1"/>
      <c r="I9" s="1"/>
      <c r="J9" s="1"/>
    </row>
    <row r="10" spans="1:10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5.7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5.75" x14ac:dyDescent="0.25">
      <c r="A12" s="37">
        <v>1</v>
      </c>
      <c r="B12" s="1" t="s">
        <v>54</v>
      </c>
      <c r="C12" s="1"/>
      <c r="D12" s="1"/>
      <c r="E12" s="1"/>
      <c r="F12" s="40">
        <f>+(145604+141408)/2</f>
        <v>143506</v>
      </c>
      <c r="G12" s="51" t="s">
        <v>75</v>
      </c>
      <c r="H12" s="1"/>
      <c r="I12" s="1"/>
      <c r="J12" s="1"/>
    </row>
    <row r="13" spans="1:10" ht="15.75" x14ac:dyDescent="0.25">
      <c r="A13" s="37"/>
      <c r="B13" s="1"/>
      <c r="C13" s="1"/>
      <c r="D13" s="1"/>
      <c r="E13" s="1"/>
      <c r="F13" s="52"/>
      <c r="G13" s="62"/>
      <c r="H13" s="1"/>
      <c r="I13" s="1"/>
      <c r="J13" s="1"/>
    </row>
    <row r="14" spans="1:10" ht="15.75" x14ac:dyDescent="0.25">
      <c r="A14" s="37">
        <v>2</v>
      </c>
      <c r="B14" s="1" t="s">
        <v>55</v>
      </c>
      <c r="C14" s="1"/>
      <c r="D14" s="1"/>
      <c r="E14" s="1"/>
      <c r="F14" s="46">
        <v>27505</v>
      </c>
      <c r="G14" s="62" t="s">
        <v>77</v>
      </c>
      <c r="H14" s="1"/>
      <c r="I14" s="1"/>
      <c r="J14" s="1"/>
    </row>
    <row r="15" spans="1:10" ht="15.75" x14ac:dyDescent="0.25">
      <c r="A15" s="37"/>
      <c r="B15" s="1"/>
      <c r="C15" s="1"/>
      <c r="D15" s="1"/>
      <c r="E15" s="1"/>
      <c r="F15" s="52"/>
      <c r="G15" s="62"/>
      <c r="H15" s="1"/>
      <c r="I15" s="1"/>
      <c r="J15" s="1"/>
    </row>
    <row r="16" spans="1:10" ht="15.75" x14ac:dyDescent="0.25">
      <c r="A16" s="37">
        <v>3</v>
      </c>
      <c r="B16" s="1" t="s">
        <v>56</v>
      </c>
      <c r="C16" s="1"/>
      <c r="D16" s="1"/>
      <c r="E16" s="1"/>
      <c r="F16" s="40">
        <f>+F12+F14</f>
        <v>171011</v>
      </c>
      <c r="G16" s="62"/>
      <c r="H16" s="1"/>
      <c r="I16" s="1"/>
      <c r="J16" s="1"/>
    </row>
    <row r="17" spans="1:10" ht="15.75" x14ac:dyDescent="0.25">
      <c r="A17" s="37"/>
      <c r="B17" s="1"/>
      <c r="C17" s="1"/>
      <c r="D17" s="1"/>
      <c r="E17" s="1"/>
      <c r="F17" s="52"/>
      <c r="G17" s="62"/>
      <c r="H17" s="1"/>
      <c r="I17" s="1"/>
      <c r="J17" s="1"/>
    </row>
    <row r="18" spans="1:10" ht="15.75" x14ac:dyDescent="0.25">
      <c r="A18" s="37">
        <v>4</v>
      </c>
      <c r="B18" s="1" t="s">
        <v>58</v>
      </c>
      <c r="C18" s="1"/>
      <c r="D18" s="1"/>
      <c r="E18" s="1"/>
      <c r="F18" s="46">
        <v>3</v>
      </c>
      <c r="G18" s="62" t="s">
        <v>77</v>
      </c>
      <c r="H18" s="1"/>
      <c r="I18" s="1"/>
      <c r="J18" s="1"/>
    </row>
    <row r="19" spans="1:10" ht="15.75" x14ac:dyDescent="0.25">
      <c r="A19" s="37"/>
      <c r="B19" s="1"/>
      <c r="C19" s="1"/>
      <c r="D19" s="1"/>
      <c r="E19" s="1"/>
      <c r="F19" s="52"/>
      <c r="G19" s="62"/>
      <c r="H19" s="1"/>
      <c r="I19" s="1"/>
      <c r="J19" s="1"/>
    </row>
    <row r="20" spans="1:10" ht="15.75" x14ac:dyDescent="0.25">
      <c r="A20" s="37">
        <v>5</v>
      </c>
      <c r="B20" s="1" t="s">
        <v>59</v>
      </c>
      <c r="C20" s="1"/>
      <c r="D20" s="1"/>
      <c r="E20" s="1"/>
      <c r="F20" s="40">
        <f>+F16/F18</f>
        <v>57003.666666666664</v>
      </c>
      <c r="G20" s="62"/>
      <c r="H20" s="1"/>
      <c r="I20" s="1"/>
      <c r="J20" s="1"/>
    </row>
    <row r="21" spans="1:10" ht="15.75" x14ac:dyDescent="0.25">
      <c r="A21" s="37"/>
      <c r="B21" s="1"/>
      <c r="C21" s="1"/>
      <c r="D21" s="1"/>
      <c r="E21" s="1"/>
      <c r="F21" s="52"/>
      <c r="G21" s="62"/>
      <c r="H21" s="1"/>
      <c r="I21" s="1"/>
      <c r="J21" s="1"/>
    </row>
    <row r="22" spans="1:10" ht="15.75" x14ac:dyDescent="0.25">
      <c r="A22" s="37">
        <v>6</v>
      </c>
      <c r="B22" s="1" t="s">
        <v>57</v>
      </c>
      <c r="C22" s="1"/>
      <c r="D22" s="1"/>
      <c r="E22" s="1"/>
      <c r="F22" s="46">
        <f>+'ACC-1'!D33</f>
        <v>89090</v>
      </c>
      <c r="G22" s="62" t="s">
        <v>77</v>
      </c>
      <c r="H22" s="1"/>
      <c r="I22" s="1"/>
      <c r="J22" s="1"/>
    </row>
    <row r="23" spans="1:10" ht="15.75" x14ac:dyDescent="0.25">
      <c r="A23" s="37"/>
      <c r="B23" s="1"/>
      <c r="C23" s="1"/>
      <c r="D23" s="1"/>
      <c r="E23" s="1"/>
      <c r="F23" s="52"/>
      <c r="G23" s="62"/>
      <c r="H23" s="1"/>
      <c r="I23" s="1"/>
      <c r="J23" s="1"/>
    </row>
    <row r="24" spans="1:10" ht="15.75" x14ac:dyDescent="0.25">
      <c r="A24" s="37">
        <v>7</v>
      </c>
      <c r="B24" s="1" t="s">
        <v>50</v>
      </c>
      <c r="C24" s="1"/>
      <c r="D24" s="1"/>
      <c r="E24" s="1"/>
      <c r="F24" s="63">
        <f>+F22-F20</f>
        <v>32086.333333333336</v>
      </c>
      <c r="G24" s="62"/>
      <c r="H24" s="1"/>
      <c r="I24" s="1"/>
      <c r="J24" s="1"/>
    </row>
    <row r="25" spans="1:10" ht="15.75" x14ac:dyDescent="0.25">
      <c r="A25" s="37"/>
      <c r="B25" s="1"/>
      <c r="C25" s="1"/>
      <c r="D25" s="1"/>
      <c r="E25" s="1"/>
      <c r="F25" s="52"/>
      <c r="G25" s="62"/>
      <c r="H25" s="1"/>
      <c r="I25" s="1"/>
      <c r="J25" s="1"/>
    </row>
    <row r="26" spans="1:10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.75" x14ac:dyDescent="0.25">
      <c r="A27" s="1"/>
      <c r="B27" s="1" t="s">
        <v>76</v>
      </c>
      <c r="C27" s="1"/>
      <c r="D27" s="1"/>
      <c r="E27" s="1"/>
      <c r="F27" s="1"/>
      <c r="G27" s="1"/>
      <c r="H27" s="1"/>
      <c r="I27" s="1"/>
      <c r="J27" s="1"/>
    </row>
    <row r="28" spans="1:10" ht="15.75" x14ac:dyDescent="0.25">
      <c r="A28" s="1"/>
      <c r="B28" s="1" t="s">
        <v>137</v>
      </c>
      <c r="C28" s="1"/>
      <c r="D28" s="1"/>
      <c r="E28" s="1"/>
      <c r="F28" s="1"/>
      <c r="G28" s="1"/>
      <c r="H28" s="1"/>
      <c r="I28" s="1"/>
      <c r="J28" s="1"/>
    </row>
    <row r="29" spans="1:10" ht="15.75" x14ac:dyDescent="0.25">
      <c r="A29" s="1"/>
      <c r="B29" s="1" t="s">
        <v>218</v>
      </c>
      <c r="C29" s="1"/>
      <c r="D29" s="1"/>
      <c r="E29" s="1"/>
      <c r="F29" s="1"/>
      <c r="G29" s="1"/>
      <c r="H29" s="1"/>
      <c r="I29" s="1"/>
      <c r="J29" s="1"/>
    </row>
    <row r="30" spans="1:10" ht="15.7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.7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.7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</sheetData>
  <pageMargins left="0.7" right="0.7" top="0.75" bottom="0.75" header="0.3" footer="0.3"/>
  <pageSetup orientation="portrait" r:id="rId1"/>
  <headerFooter>
    <oddFooter>&amp;LUpdate 4/8/14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B21" sqref="B21"/>
    </sheetView>
  </sheetViews>
  <sheetFormatPr defaultRowHeight="15" x14ac:dyDescent="0.25"/>
  <cols>
    <col min="1" max="6" width="12.7109375" customWidth="1"/>
  </cols>
  <sheetData>
    <row r="1" spans="1:6" ht="15.75" x14ac:dyDescent="0.25">
      <c r="A1" s="39"/>
      <c r="B1" s="1"/>
      <c r="C1" s="1"/>
      <c r="D1" s="1"/>
      <c r="F1" s="1" t="s">
        <v>191</v>
      </c>
    </row>
    <row r="2" spans="1:6" ht="15.75" x14ac:dyDescent="0.25">
      <c r="A2" s="39"/>
      <c r="B2" s="1"/>
      <c r="C2" s="1"/>
      <c r="D2" s="1"/>
      <c r="F2" s="1" t="s">
        <v>134</v>
      </c>
    </row>
    <row r="3" spans="1:6" ht="15.75" x14ac:dyDescent="0.25">
      <c r="A3" s="39"/>
      <c r="C3" s="1"/>
      <c r="D3" s="1"/>
      <c r="F3" s="1" t="s">
        <v>199</v>
      </c>
    </row>
    <row r="4" spans="1:6" ht="15.75" x14ac:dyDescent="0.25">
      <c r="A4" s="39"/>
      <c r="C4" s="1"/>
      <c r="D4" s="1"/>
      <c r="F4" s="1"/>
    </row>
    <row r="5" spans="1:6" ht="15.75" x14ac:dyDescent="0.25">
      <c r="A5" s="39"/>
      <c r="B5" s="20" t="s">
        <v>37</v>
      </c>
      <c r="C5" s="1"/>
      <c r="D5" s="1"/>
      <c r="E5" s="1"/>
      <c r="F5" s="39"/>
    </row>
    <row r="6" spans="1:6" ht="15.75" x14ac:dyDescent="0.25">
      <c r="A6" s="39"/>
      <c r="B6" s="20" t="s">
        <v>38</v>
      </c>
      <c r="C6" s="1"/>
      <c r="D6" s="1"/>
      <c r="E6" s="1"/>
      <c r="F6" s="39"/>
    </row>
    <row r="7" spans="1:6" ht="15.75" x14ac:dyDescent="0.25">
      <c r="A7" s="39"/>
      <c r="B7" s="20" t="s">
        <v>39</v>
      </c>
      <c r="C7" s="1"/>
      <c r="D7" s="1"/>
      <c r="E7" s="1"/>
      <c r="F7" s="39"/>
    </row>
    <row r="8" spans="1:6" ht="15.75" x14ac:dyDescent="0.25">
      <c r="A8" s="1"/>
      <c r="B8" s="20" t="s">
        <v>92</v>
      </c>
      <c r="C8" s="1"/>
      <c r="D8" s="1"/>
      <c r="E8" s="1"/>
      <c r="F8" s="1"/>
    </row>
    <row r="9" spans="1:6" ht="15.75" x14ac:dyDescent="0.25">
      <c r="A9" s="1"/>
      <c r="B9" s="1"/>
      <c r="C9" s="1"/>
      <c r="D9" s="1"/>
      <c r="E9" s="1"/>
      <c r="F9" s="1"/>
    </row>
    <row r="10" spans="1:6" ht="15.75" x14ac:dyDescent="0.25">
      <c r="A10" s="1"/>
      <c r="B10" s="1"/>
      <c r="C10" s="1"/>
      <c r="D10" s="1"/>
      <c r="E10" s="1"/>
      <c r="F10" s="1"/>
    </row>
    <row r="11" spans="1:6" ht="15.75" x14ac:dyDescent="0.25">
      <c r="A11" s="37">
        <v>1</v>
      </c>
      <c r="B11" s="39" t="s">
        <v>85</v>
      </c>
      <c r="C11" s="39"/>
      <c r="D11" s="39"/>
      <c r="E11" s="40">
        <f>+'ACC-9'!E11</f>
        <v>16170.844660194183</v>
      </c>
      <c r="F11" s="41" t="s">
        <v>75</v>
      </c>
    </row>
    <row r="12" spans="1:6" ht="15.75" x14ac:dyDescent="0.25">
      <c r="A12" s="37"/>
      <c r="B12" s="39"/>
      <c r="C12" s="39"/>
      <c r="D12" s="39"/>
      <c r="E12" s="39"/>
      <c r="F12" s="23"/>
    </row>
    <row r="13" spans="1:6" ht="15.75" x14ac:dyDescent="0.25">
      <c r="A13" s="37">
        <v>2</v>
      </c>
      <c r="B13" s="39" t="s">
        <v>189</v>
      </c>
      <c r="C13" s="39"/>
      <c r="D13" s="39"/>
      <c r="E13" s="64">
        <v>7.0000000000000007E-2</v>
      </c>
      <c r="F13" s="41" t="s">
        <v>77</v>
      </c>
    </row>
    <row r="14" spans="1:6" ht="15.75" x14ac:dyDescent="0.25">
      <c r="A14" s="41"/>
      <c r="B14" s="39"/>
      <c r="C14" s="39"/>
      <c r="D14" s="39"/>
      <c r="E14" s="39"/>
      <c r="F14" s="41"/>
    </row>
    <row r="15" spans="1:6" ht="15.75" x14ac:dyDescent="0.25">
      <c r="A15" s="37">
        <v>3</v>
      </c>
      <c r="B15" s="3" t="s">
        <v>93</v>
      </c>
      <c r="C15" s="3"/>
      <c r="D15" s="4"/>
      <c r="E15" s="21">
        <f>+E11*E13</f>
        <v>1131.959126213593</v>
      </c>
      <c r="F15" s="39"/>
    </row>
    <row r="16" spans="1:6" ht="15.75" x14ac:dyDescent="0.25">
      <c r="A16" s="39"/>
      <c r="B16" s="39"/>
      <c r="C16" s="39"/>
      <c r="D16" s="39"/>
      <c r="E16" s="39"/>
      <c r="F16" s="39"/>
    </row>
    <row r="17" spans="1:6" ht="15.75" x14ac:dyDescent="0.25">
      <c r="A17" s="39"/>
      <c r="B17" s="39"/>
      <c r="C17" s="39"/>
      <c r="D17" s="39"/>
      <c r="E17" s="39"/>
      <c r="F17" s="39"/>
    </row>
    <row r="18" spans="1:6" ht="15.75" x14ac:dyDescent="0.25">
      <c r="A18" s="39"/>
      <c r="B18" s="39"/>
      <c r="C18" s="39"/>
      <c r="D18" s="39"/>
      <c r="E18" s="39"/>
      <c r="F18" s="39"/>
    </row>
    <row r="19" spans="1:6" ht="15.75" x14ac:dyDescent="0.25">
      <c r="A19" s="39"/>
      <c r="B19" s="39" t="s">
        <v>76</v>
      </c>
      <c r="C19" s="39"/>
      <c r="D19" s="39"/>
      <c r="E19" s="39"/>
      <c r="F19" s="39"/>
    </row>
    <row r="20" spans="1:6" ht="15.75" x14ac:dyDescent="0.25">
      <c r="A20" s="39"/>
      <c r="B20" s="39" t="s">
        <v>205</v>
      </c>
      <c r="C20" s="39"/>
      <c r="D20" s="39"/>
      <c r="E20" s="39"/>
      <c r="F20" s="39"/>
    </row>
    <row r="21" spans="1:6" ht="15.75" x14ac:dyDescent="0.25">
      <c r="A21" s="39"/>
      <c r="B21" s="39" t="s">
        <v>88</v>
      </c>
      <c r="C21" s="39"/>
      <c r="D21" s="39"/>
      <c r="E21" s="39"/>
      <c r="F21" s="39"/>
    </row>
    <row r="22" spans="1:6" ht="15.75" x14ac:dyDescent="0.25">
      <c r="A22" s="39"/>
      <c r="B22" s="39"/>
      <c r="C22" s="39"/>
      <c r="D22" s="39"/>
      <c r="E22" s="39">
        <f>0.0765*('ACC-2'!D16+'ACC-2'!F16)</f>
        <v>0</v>
      </c>
      <c r="F22" s="39"/>
    </row>
    <row r="23" spans="1:6" ht="15.75" x14ac:dyDescent="0.25">
      <c r="A23" s="39"/>
      <c r="B23" s="39"/>
      <c r="C23" s="39"/>
      <c r="D23" s="39"/>
      <c r="E23" s="39"/>
      <c r="F23" s="39"/>
    </row>
  </sheetData>
  <pageMargins left="0.7" right="0.7" top="0.75" bottom="0.75" header="0.3" footer="0.3"/>
  <pageSetup orientation="portrait" r:id="rId1"/>
  <headerFooter>
    <oddFooter>&amp;LUpdate 4/8/14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T1:BB39"/>
  <sheetViews>
    <sheetView topLeftCell="AT7" workbookViewId="0">
      <selection activeCell="AY4" sqref="AY4"/>
    </sheetView>
  </sheetViews>
  <sheetFormatPr defaultRowHeight="15" x14ac:dyDescent="0.25"/>
  <cols>
    <col min="50" max="50" width="22.7109375" customWidth="1"/>
    <col min="51" max="51" width="12.7109375" customWidth="1"/>
  </cols>
  <sheetData>
    <row r="1" spans="46:54" ht="15.75" x14ac:dyDescent="0.25">
      <c r="AT1" s="1"/>
      <c r="AU1" s="1"/>
      <c r="AV1" s="1"/>
      <c r="AW1" s="1"/>
      <c r="AX1" s="1"/>
      <c r="AY1" s="1" t="s">
        <v>191</v>
      </c>
      <c r="AZ1" s="1"/>
      <c r="BA1" s="1"/>
      <c r="BB1" s="1"/>
    </row>
    <row r="2" spans="46:54" ht="15.75" x14ac:dyDescent="0.25">
      <c r="AT2" s="1"/>
      <c r="AU2" s="1"/>
      <c r="AV2" s="1"/>
      <c r="AW2" s="1"/>
      <c r="AX2" s="1"/>
      <c r="AY2" s="1" t="s">
        <v>144</v>
      </c>
      <c r="AZ2" s="1"/>
      <c r="BA2" s="1"/>
      <c r="BB2" s="1"/>
    </row>
    <row r="3" spans="46:54" ht="15.75" x14ac:dyDescent="0.25">
      <c r="AT3" s="1"/>
      <c r="AU3" s="20" t="s">
        <v>37</v>
      </c>
      <c r="AV3" s="1"/>
      <c r="AW3" s="1"/>
      <c r="AX3" s="1"/>
      <c r="AY3" s="1" t="s">
        <v>199</v>
      </c>
      <c r="AZ3" s="1"/>
      <c r="BA3" s="1"/>
      <c r="BB3" s="1"/>
    </row>
    <row r="4" spans="46:54" ht="15.75" x14ac:dyDescent="0.25">
      <c r="AT4" s="1"/>
      <c r="AU4" s="20" t="s">
        <v>38</v>
      </c>
      <c r="AV4" s="1"/>
      <c r="AW4" s="1"/>
      <c r="AX4" s="1"/>
      <c r="AY4" s="1"/>
      <c r="AZ4" s="1"/>
      <c r="BA4" s="1"/>
      <c r="BB4" s="1"/>
    </row>
    <row r="5" spans="46:54" ht="15.75" x14ac:dyDescent="0.25">
      <c r="AT5" s="1"/>
      <c r="AU5" s="20" t="s">
        <v>39</v>
      </c>
      <c r="AV5" s="1"/>
      <c r="AW5" s="1"/>
      <c r="AX5" s="1"/>
      <c r="AY5" s="1"/>
      <c r="AZ5" s="1"/>
      <c r="BA5" s="1"/>
      <c r="BB5" s="1"/>
    </row>
    <row r="6" spans="46:54" ht="15.75" x14ac:dyDescent="0.25">
      <c r="AT6" s="1"/>
      <c r="AU6" s="20" t="s">
        <v>118</v>
      </c>
      <c r="AV6" s="1"/>
      <c r="AW6" s="1"/>
      <c r="AX6" s="1"/>
      <c r="AY6" s="1"/>
      <c r="AZ6" s="1"/>
      <c r="BA6" s="1"/>
      <c r="BB6" s="1"/>
    </row>
    <row r="7" spans="46:54" ht="15.75" x14ac:dyDescent="0.25">
      <c r="AT7" s="1"/>
      <c r="AU7" s="1"/>
      <c r="AV7" s="1"/>
      <c r="AW7" s="1"/>
      <c r="AX7" s="1"/>
      <c r="AY7" s="1"/>
      <c r="AZ7" s="1"/>
      <c r="BA7" s="1"/>
      <c r="BB7" s="1"/>
    </row>
    <row r="8" spans="46:54" ht="15.75" x14ac:dyDescent="0.25">
      <c r="AT8" s="37"/>
      <c r="AU8" s="65" t="s">
        <v>120</v>
      </c>
      <c r="AV8" s="66"/>
      <c r="AW8" s="66"/>
      <c r="AX8" s="1"/>
      <c r="AY8" s="6" t="s">
        <v>75</v>
      </c>
      <c r="AZ8" s="1"/>
      <c r="BA8" s="1"/>
      <c r="BB8" s="1"/>
    </row>
    <row r="9" spans="46:54" ht="15.75" x14ac:dyDescent="0.25">
      <c r="AT9" s="37">
        <v>1</v>
      </c>
      <c r="AU9" s="67">
        <v>5810</v>
      </c>
      <c r="AV9" s="68" t="s">
        <v>171</v>
      </c>
      <c r="AW9" s="68"/>
      <c r="AX9" s="1"/>
      <c r="AY9" s="68">
        <v>5374.7</v>
      </c>
      <c r="AZ9" s="1"/>
      <c r="BA9" s="1"/>
      <c r="BB9" s="1"/>
    </row>
    <row r="10" spans="46:54" ht="15.75" x14ac:dyDescent="0.25">
      <c r="AT10" s="37">
        <v>2</v>
      </c>
      <c r="AU10" s="65">
        <v>5815</v>
      </c>
      <c r="AV10" s="68" t="s">
        <v>172</v>
      </c>
      <c r="AW10" s="69"/>
      <c r="AX10" s="1"/>
      <c r="AY10" s="48">
        <v>3.22</v>
      </c>
      <c r="AZ10" s="1"/>
      <c r="BA10" s="1"/>
      <c r="BB10" s="1"/>
    </row>
    <row r="11" spans="46:54" ht="15.75" x14ac:dyDescent="0.25">
      <c r="AT11" s="75">
        <v>3</v>
      </c>
      <c r="AU11" s="67">
        <v>5825</v>
      </c>
      <c r="AV11" s="68" t="s">
        <v>173</v>
      </c>
      <c r="AW11" s="68"/>
      <c r="AX11" s="1"/>
      <c r="AY11" s="48">
        <v>1208.8900000000001</v>
      </c>
      <c r="AZ11" s="1"/>
      <c r="BA11" s="1"/>
      <c r="BB11" s="1"/>
    </row>
    <row r="12" spans="46:54" ht="15.75" x14ac:dyDescent="0.25">
      <c r="AT12" s="37">
        <v>4</v>
      </c>
      <c r="AU12" s="67">
        <v>5870</v>
      </c>
      <c r="AV12" s="40" t="s">
        <v>174</v>
      </c>
      <c r="AW12" s="48"/>
      <c r="AX12" s="1"/>
      <c r="AY12" s="48">
        <v>157.03</v>
      </c>
      <c r="AZ12" s="1"/>
      <c r="BA12" s="1"/>
      <c r="BB12" s="1"/>
    </row>
    <row r="13" spans="46:54" ht="15.75" x14ac:dyDescent="0.25">
      <c r="AT13" s="75">
        <v>5</v>
      </c>
      <c r="AU13" s="65">
        <v>5890</v>
      </c>
      <c r="AV13" s="40" t="s">
        <v>175</v>
      </c>
      <c r="AW13" s="66"/>
      <c r="AX13" s="1"/>
      <c r="AY13" s="48">
        <v>134.04</v>
      </c>
      <c r="AZ13" s="1"/>
      <c r="BA13" s="1"/>
      <c r="BB13" s="1"/>
    </row>
    <row r="14" spans="46:54" ht="15.75" x14ac:dyDescent="0.25">
      <c r="AT14" s="37">
        <v>6</v>
      </c>
      <c r="AU14" s="67">
        <v>6015</v>
      </c>
      <c r="AV14" s="68" t="s">
        <v>176</v>
      </c>
      <c r="AW14" s="40"/>
      <c r="AX14" s="1"/>
      <c r="AY14" s="48">
        <v>941.54</v>
      </c>
      <c r="AZ14" s="1"/>
      <c r="BA14" s="1"/>
      <c r="BB14" s="1"/>
    </row>
    <row r="15" spans="46:54" ht="15.75" x14ac:dyDescent="0.25">
      <c r="AT15" s="75">
        <v>7</v>
      </c>
      <c r="AU15" s="65">
        <v>6045</v>
      </c>
      <c r="AV15" s="68" t="s">
        <v>177</v>
      </c>
      <c r="AW15" s="66"/>
      <c r="AX15" s="1"/>
      <c r="AY15" s="48">
        <v>1452.58</v>
      </c>
      <c r="AZ15" s="1"/>
      <c r="BA15" s="1"/>
      <c r="BB15" s="1"/>
    </row>
    <row r="16" spans="46:54" ht="15.75" x14ac:dyDescent="0.25">
      <c r="AT16" s="37">
        <v>8</v>
      </c>
      <c r="AU16" s="67">
        <v>6185</v>
      </c>
      <c r="AV16" s="68" t="s">
        <v>178</v>
      </c>
      <c r="AW16" s="68"/>
      <c r="AX16" s="1"/>
      <c r="AY16" s="48">
        <v>5379.62</v>
      </c>
      <c r="AZ16" s="1"/>
      <c r="BA16" s="1"/>
      <c r="BB16" s="1"/>
    </row>
    <row r="17" spans="46:54" ht="15.75" x14ac:dyDescent="0.25">
      <c r="AT17" s="75">
        <v>9</v>
      </c>
      <c r="AU17" s="65">
        <v>6190</v>
      </c>
      <c r="AV17" s="68" t="s">
        <v>180</v>
      </c>
      <c r="AW17" s="66"/>
      <c r="AX17" s="1"/>
      <c r="AY17" s="48">
        <v>1417.01</v>
      </c>
      <c r="AZ17" s="1"/>
      <c r="BA17" s="1"/>
      <c r="BB17" s="1"/>
    </row>
    <row r="18" spans="46:54" ht="15.75" x14ac:dyDescent="0.25">
      <c r="AT18" s="37">
        <v>10</v>
      </c>
      <c r="AU18" s="67">
        <v>6195</v>
      </c>
      <c r="AV18" s="68" t="s">
        <v>179</v>
      </c>
      <c r="AW18" s="68"/>
      <c r="AX18" s="1"/>
      <c r="AY18" s="48">
        <v>1361.85</v>
      </c>
      <c r="AZ18" s="1"/>
      <c r="BA18" s="1"/>
      <c r="BB18" s="1"/>
    </row>
    <row r="19" spans="46:54" ht="15.75" x14ac:dyDescent="0.25">
      <c r="AT19" s="37">
        <v>11</v>
      </c>
      <c r="AU19" s="67">
        <v>6200</v>
      </c>
      <c r="AV19" s="68" t="s">
        <v>181</v>
      </c>
      <c r="AW19" s="71"/>
      <c r="AX19" s="1"/>
      <c r="AY19" s="48">
        <v>3749.22</v>
      </c>
      <c r="AZ19" s="1"/>
      <c r="BA19" s="1"/>
      <c r="BB19" s="1"/>
    </row>
    <row r="20" spans="46:54" ht="15.75" x14ac:dyDescent="0.25">
      <c r="AT20" s="75">
        <v>12</v>
      </c>
      <c r="AU20" s="67">
        <v>6205</v>
      </c>
      <c r="AV20" s="68" t="s">
        <v>182</v>
      </c>
      <c r="AW20" s="1"/>
      <c r="AX20" s="1"/>
      <c r="AY20" s="48">
        <v>558.39</v>
      </c>
      <c r="AZ20" s="1"/>
      <c r="BA20" s="1"/>
      <c r="BB20" s="1"/>
    </row>
    <row r="21" spans="46:54" ht="15.75" x14ac:dyDescent="0.25">
      <c r="AT21" s="37">
        <v>13</v>
      </c>
      <c r="AU21" s="67">
        <v>6207</v>
      </c>
      <c r="AV21" s="68" t="s">
        <v>183</v>
      </c>
      <c r="AW21" s="1"/>
      <c r="AX21" s="1"/>
      <c r="AY21" s="72">
        <v>169.27</v>
      </c>
      <c r="AZ21" s="1"/>
      <c r="BA21" s="1"/>
      <c r="BB21" s="1"/>
    </row>
    <row r="22" spans="46:54" ht="15.75" x14ac:dyDescent="0.25">
      <c r="AT22" s="75"/>
      <c r="AU22" s="1"/>
      <c r="AV22" s="1"/>
      <c r="AW22" s="1"/>
      <c r="AX22" s="1"/>
      <c r="AY22" s="48"/>
      <c r="AZ22" s="1"/>
      <c r="BA22" s="1"/>
      <c r="BB22" s="1"/>
    </row>
    <row r="23" spans="46:54" ht="15.75" x14ac:dyDescent="0.25">
      <c r="AT23" s="37">
        <v>14</v>
      </c>
      <c r="AU23" s="68" t="s">
        <v>121</v>
      </c>
      <c r="AW23" s="1"/>
      <c r="AX23" s="1"/>
      <c r="AY23" s="68">
        <f>SUM(AY9:AY21)</f>
        <v>21907.360000000001</v>
      </c>
      <c r="AZ23" s="1"/>
      <c r="BA23" s="1"/>
      <c r="BB23" s="1"/>
    </row>
    <row r="24" spans="46:54" ht="15.75" x14ac:dyDescent="0.25">
      <c r="AT24" s="75"/>
      <c r="AU24" s="1"/>
      <c r="AW24" s="1"/>
      <c r="AX24" s="1"/>
      <c r="AY24" s="1"/>
      <c r="AZ24" s="1"/>
      <c r="BA24" s="1"/>
      <c r="BB24" s="1"/>
    </row>
    <row r="25" spans="46:54" ht="15.75" x14ac:dyDescent="0.25">
      <c r="AT25" s="37">
        <v>15</v>
      </c>
      <c r="AU25" s="68" t="s">
        <v>184</v>
      </c>
      <c r="AW25" s="1"/>
      <c r="AX25" s="1"/>
      <c r="AY25" s="66">
        <f>134652+10740+21739</f>
        <v>167131</v>
      </c>
      <c r="AZ25" s="6" t="s">
        <v>77</v>
      </c>
      <c r="BA25" s="1"/>
      <c r="BB25" s="1"/>
    </row>
    <row r="26" spans="46:54" ht="15.75" x14ac:dyDescent="0.25">
      <c r="AT26" s="37"/>
      <c r="AU26" s="1"/>
      <c r="AV26" s="1"/>
      <c r="AW26" s="1"/>
      <c r="AX26" s="1"/>
      <c r="AY26" s="73"/>
      <c r="AZ26" s="6"/>
      <c r="BA26" s="1"/>
      <c r="BB26" s="1"/>
    </row>
    <row r="27" spans="46:54" ht="15.75" x14ac:dyDescent="0.25">
      <c r="AT27" s="37">
        <v>16</v>
      </c>
      <c r="AU27" t="s">
        <v>185</v>
      </c>
      <c r="AY27" s="109">
        <v>-29879</v>
      </c>
      <c r="AZ27" s="6" t="s">
        <v>89</v>
      </c>
      <c r="BA27" s="1"/>
      <c r="BB27" s="1"/>
    </row>
    <row r="28" spans="46:54" ht="15.75" x14ac:dyDescent="0.25">
      <c r="AT28" s="37"/>
      <c r="AZ28" s="1"/>
      <c r="BA28" s="1"/>
      <c r="BB28" s="1"/>
    </row>
    <row r="29" spans="46:54" ht="15.75" x14ac:dyDescent="0.25">
      <c r="AT29" s="37">
        <v>17</v>
      </c>
      <c r="AU29" t="s">
        <v>196</v>
      </c>
      <c r="AY29" s="107">
        <v>-12904</v>
      </c>
      <c r="AZ29" s="7" t="s">
        <v>91</v>
      </c>
      <c r="BA29" s="1"/>
      <c r="BB29" s="1"/>
    </row>
    <row r="30" spans="46:54" ht="15.75" x14ac:dyDescent="0.25">
      <c r="AZ30" s="1"/>
      <c r="BA30" s="1"/>
      <c r="BB30" s="1"/>
    </row>
    <row r="31" spans="46:54" ht="15.75" x14ac:dyDescent="0.25">
      <c r="AT31" s="37">
        <v>18</v>
      </c>
      <c r="AU31" s="1" t="s">
        <v>123</v>
      </c>
      <c r="AV31" s="1"/>
      <c r="AW31" s="1"/>
      <c r="AX31" s="1"/>
      <c r="AY31" s="74">
        <f>SUM(AY23:AY29)</f>
        <v>146255.35999999999</v>
      </c>
      <c r="AZ31" s="1"/>
      <c r="BA31" s="1"/>
      <c r="BB31" s="1"/>
    </row>
    <row r="32" spans="46:54" ht="15.75" x14ac:dyDescent="0.25">
      <c r="AT32" s="1"/>
      <c r="AU32" s="1"/>
      <c r="AV32" s="1"/>
      <c r="AW32" s="1"/>
      <c r="AX32" s="1"/>
      <c r="AY32" s="1"/>
      <c r="AZ32" s="1"/>
      <c r="BA32" s="1"/>
      <c r="BB32" s="1"/>
    </row>
    <row r="33" spans="46:54" ht="15.75" x14ac:dyDescent="0.25">
      <c r="AT33" s="1"/>
      <c r="AU33" s="1"/>
      <c r="AV33" s="1"/>
      <c r="AW33" s="1"/>
      <c r="AX33" s="1"/>
      <c r="AY33" s="1"/>
      <c r="AZ33" s="1"/>
      <c r="BA33" s="1"/>
      <c r="BB33" s="1"/>
    </row>
    <row r="34" spans="46:54" ht="15.75" x14ac:dyDescent="0.25">
      <c r="AT34" s="1"/>
      <c r="AU34" s="1" t="s">
        <v>76</v>
      </c>
      <c r="AV34" s="1"/>
      <c r="AW34" s="1"/>
      <c r="AY34" s="1"/>
      <c r="AZ34" s="1"/>
      <c r="BA34" s="1"/>
      <c r="BB34" s="1"/>
    </row>
    <row r="35" spans="46:54" ht="15.75" x14ac:dyDescent="0.25">
      <c r="AT35" s="1"/>
      <c r="AU35" s="1" t="s">
        <v>122</v>
      </c>
      <c r="AV35" s="1"/>
      <c r="AW35" s="1"/>
      <c r="AY35" s="1"/>
      <c r="AZ35" s="1"/>
      <c r="BA35" s="1"/>
      <c r="BB35" s="1"/>
    </row>
    <row r="36" spans="46:54" ht="15.75" x14ac:dyDescent="0.25">
      <c r="AT36" s="1"/>
      <c r="AU36" s="1" t="s">
        <v>124</v>
      </c>
      <c r="AV36" s="1"/>
      <c r="AW36" s="1"/>
      <c r="AY36" s="1"/>
      <c r="AZ36" s="1"/>
      <c r="BA36" s="1"/>
      <c r="BB36" s="1"/>
    </row>
    <row r="37" spans="46:54" ht="15.75" x14ac:dyDescent="0.25">
      <c r="AT37" s="1"/>
      <c r="AU37" s="1" t="s">
        <v>125</v>
      </c>
      <c r="AV37" s="1"/>
      <c r="AW37" s="1"/>
      <c r="AY37" s="1"/>
      <c r="AZ37" s="1"/>
      <c r="BA37" s="1"/>
      <c r="BB37" s="1"/>
    </row>
    <row r="38" spans="46:54" ht="15.75" x14ac:dyDescent="0.25">
      <c r="AT38" s="1"/>
      <c r="AU38" s="1" t="s">
        <v>169</v>
      </c>
      <c r="AV38" s="1"/>
      <c r="AW38" s="1"/>
      <c r="AY38" s="1"/>
      <c r="AZ38" s="1"/>
      <c r="BA38" s="1"/>
      <c r="BB38" s="1"/>
    </row>
    <row r="39" spans="46:54" ht="15.75" x14ac:dyDescent="0.25">
      <c r="AT39" s="1"/>
      <c r="AU39" s="1" t="s">
        <v>197</v>
      </c>
      <c r="AV39" s="1"/>
      <c r="AW39" s="1"/>
      <c r="AY39" s="1"/>
      <c r="AZ39" s="1"/>
      <c r="BA39" s="1"/>
      <c r="BB39" s="1"/>
    </row>
  </sheetData>
  <pageMargins left="0.7" right="0.7" top="0.75" bottom="0.75" header="0.3" footer="0.3"/>
  <pageSetup orientation="portrait" r:id="rId1"/>
  <headerFooter>
    <oddFooter>&amp;LUpdate 4/8/14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L18" sqref="L18"/>
    </sheetView>
  </sheetViews>
  <sheetFormatPr defaultRowHeight="15" x14ac:dyDescent="0.25"/>
  <sheetData>
    <row r="1" spans="1:9" ht="15.75" x14ac:dyDescent="0.25">
      <c r="A1" s="1"/>
      <c r="B1" s="1"/>
      <c r="C1" s="1"/>
      <c r="D1" s="1"/>
      <c r="E1" s="1"/>
      <c r="F1" s="1" t="s">
        <v>191</v>
      </c>
      <c r="G1" s="1"/>
      <c r="H1" s="1"/>
      <c r="I1" s="1"/>
    </row>
    <row r="2" spans="1:9" ht="15.75" x14ac:dyDescent="0.25">
      <c r="A2" s="1"/>
      <c r="B2" s="1"/>
      <c r="C2" s="1"/>
      <c r="D2" s="1"/>
      <c r="E2" s="1"/>
      <c r="F2" s="1" t="s">
        <v>141</v>
      </c>
      <c r="G2" s="1"/>
      <c r="H2" s="1"/>
      <c r="I2" s="1"/>
    </row>
    <row r="3" spans="1:9" ht="15.75" x14ac:dyDescent="0.25">
      <c r="A3" s="1"/>
      <c r="B3" s="1"/>
      <c r="C3" s="1"/>
      <c r="D3" s="1"/>
      <c r="E3" s="1"/>
      <c r="F3" s="1" t="s">
        <v>199</v>
      </c>
      <c r="G3" s="1"/>
      <c r="H3" s="1"/>
      <c r="I3" s="1"/>
    </row>
    <row r="4" spans="1:9" ht="15.75" x14ac:dyDescent="0.25">
      <c r="A4" s="1"/>
      <c r="C4" s="1"/>
      <c r="D4" s="1"/>
      <c r="E4" s="1"/>
      <c r="F4" s="1"/>
      <c r="G4" s="1"/>
      <c r="H4" s="1"/>
      <c r="I4" s="1"/>
    </row>
    <row r="5" spans="1:9" ht="15.75" x14ac:dyDescent="0.25">
      <c r="A5" s="1"/>
      <c r="B5" s="20" t="s">
        <v>37</v>
      </c>
      <c r="C5" s="1"/>
      <c r="D5" s="1"/>
      <c r="E5" s="1"/>
      <c r="F5" s="1"/>
      <c r="G5" s="1"/>
      <c r="H5" s="1"/>
      <c r="I5" s="1"/>
    </row>
    <row r="6" spans="1:9" ht="15.75" x14ac:dyDescent="0.25">
      <c r="A6" s="1"/>
      <c r="B6" s="20" t="s">
        <v>38</v>
      </c>
      <c r="C6" s="1"/>
      <c r="D6" s="1"/>
      <c r="E6" s="1"/>
      <c r="F6" s="1"/>
      <c r="G6" s="1"/>
      <c r="H6" s="1"/>
      <c r="I6" s="1"/>
    </row>
    <row r="7" spans="1:9" ht="15.75" x14ac:dyDescent="0.25">
      <c r="A7" s="1"/>
      <c r="B7" s="20" t="s">
        <v>39</v>
      </c>
      <c r="C7" s="1"/>
      <c r="D7" s="1"/>
      <c r="E7" s="1"/>
      <c r="F7" s="1"/>
      <c r="G7" s="1"/>
      <c r="H7" s="1"/>
      <c r="I7" s="1"/>
    </row>
    <row r="8" spans="1:9" ht="15.75" x14ac:dyDescent="0.25">
      <c r="A8" s="1"/>
      <c r="B8" s="20" t="s">
        <v>127</v>
      </c>
      <c r="C8" s="1"/>
      <c r="D8" s="1"/>
      <c r="E8" s="1"/>
      <c r="F8" s="1"/>
      <c r="G8" s="6"/>
      <c r="H8" s="1"/>
      <c r="I8" s="1"/>
    </row>
    <row r="9" spans="1:9" ht="15.75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ht="15.75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ht="15.75" x14ac:dyDescent="0.25">
      <c r="A11" s="69"/>
      <c r="B11" s="69"/>
      <c r="C11" s="69"/>
      <c r="D11" s="69"/>
      <c r="E11" s="69"/>
      <c r="F11" s="69"/>
      <c r="G11" s="69"/>
      <c r="H11" s="69"/>
      <c r="I11" s="69"/>
    </row>
    <row r="12" spans="1:9" ht="15.75" x14ac:dyDescent="0.25">
      <c r="A12" s="75"/>
      <c r="B12" s="69"/>
      <c r="C12" s="69"/>
      <c r="D12" s="69"/>
      <c r="E12" s="69"/>
      <c r="F12" s="95"/>
      <c r="G12" s="90"/>
      <c r="H12" s="69"/>
      <c r="I12" s="69"/>
    </row>
    <row r="13" spans="1:9" ht="15.75" x14ac:dyDescent="0.25">
      <c r="A13" s="75"/>
      <c r="B13" s="69"/>
      <c r="C13" s="69"/>
      <c r="D13" s="69"/>
      <c r="E13" s="69"/>
      <c r="F13" s="69"/>
      <c r="G13" s="90"/>
      <c r="H13" s="69"/>
      <c r="I13" s="69"/>
    </row>
    <row r="14" spans="1:9" ht="15.75" x14ac:dyDescent="0.25">
      <c r="A14" s="75"/>
      <c r="B14" s="69" t="s">
        <v>198</v>
      </c>
      <c r="C14" s="69"/>
      <c r="D14" s="69"/>
      <c r="E14" s="69"/>
      <c r="F14" s="65"/>
      <c r="G14" s="90"/>
      <c r="H14" s="69"/>
      <c r="I14" s="69"/>
    </row>
    <row r="15" spans="1:9" ht="15.75" x14ac:dyDescent="0.25">
      <c r="A15" s="75"/>
      <c r="B15" s="69"/>
      <c r="C15" s="69"/>
      <c r="D15" s="69"/>
      <c r="E15" s="69"/>
      <c r="F15" s="69"/>
      <c r="G15" s="69"/>
      <c r="H15" s="69"/>
      <c r="I15" s="69"/>
    </row>
    <row r="16" spans="1:9" ht="15.75" x14ac:dyDescent="0.25">
      <c r="A16" s="75"/>
      <c r="B16" s="69"/>
      <c r="C16" s="69"/>
      <c r="D16" s="69"/>
      <c r="E16" s="69"/>
      <c r="F16" s="110"/>
      <c r="G16" s="69"/>
      <c r="H16" s="69"/>
      <c r="I16" s="69"/>
    </row>
    <row r="17" spans="1:9" ht="15.75" x14ac:dyDescent="0.25">
      <c r="A17" s="75"/>
      <c r="B17" s="69"/>
      <c r="C17" s="69"/>
      <c r="D17" s="69"/>
      <c r="E17" s="69"/>
      <c r="F17" s="69"/>
      <c r="G17" s="69"/>
      <c r="H17" s="69"/>
      <c r="I17" s="69"/>
    </row>
    <row r="18" spans="1:9" ht="15.75" x14ac:dyDescent="0.25">
      <c r="A18" s="75"/>
      <c r="B18" s="69"/>
      <c r="C18" s="69"/>
      <c r="D18" s="69"/>
      <c r="E18" s="69"/>
      <c r="F18" s="69"/>
      <c r="G18" s="69"/>
      <c r="H18" s="69"/>
      <c r="I18" s="69"/>
    </row>
    <row r="19" spans="1:9" ht="15.75" x14ac:dyDescent="0.25">
      <c r="A19" s="69"/>
      <c r="B19" s="69"/>
      <c r="C19" s="69"/>
      <c r="D19" s="69"/>
      <c r="E19" s="69"/>
      <c r="F19" s="69"/>
      <c r="G19" s="69"/>
      <c r="H19" s="69"/>
      <c r="I19" s="69"/>
    </row>
    <row r="20" spans="1:9" ht="15.75" x14ac:dyDescent="0.25">
      <c r="A20" s="69"/>
      <c r="B20" s="69"/>
      <c r="C20" s="69"/>
      <c r="D20" s="69"/>
      <c r="E20" s="69"/>
      <c r="F20" s="69"/>
      <c r="G20" s="69"/>
      <c r="H20" s="69"/>
      <c r="I20" s="69"/>
    </row>
    <row r="21" spans="1:9" ht="15.75" x14ac:dyDescent="0.25">
      <c r="A21" s="69"/>
      <c r="B21" s="69"/>
      <c r="C21" s="69"/>
      <c r="D21" s="69"/>
      <c r="E21" s="69"/>
      <c r="F21" s="69"/>
      <c r="G21" s="69"/>
      <c r="H21" s="69"/>
      <c r="I21" s="69"/>
    </row>
    <row r="22" spans="1:9" ht="15.75" x14ac:dyDescent="0.25">
      <c r="A22" s="69"/>
      <c r="B22" s="69"/>
      <c r="C22" s="69"/>
      <c r="D22" s="69"/>
      <c r="E22" s="69"/>
      <c r="F22" s="69"/>
      <c r="G22" s="69"/>
      <c r="H22" s="69"/>
      <c r="I22" s="69"/>
    </row>
    <row r="23" spans="1:9" x14ac:dyDescent="0.25">
      <c r="A23" s="111"/>
      <c r="B23" s="111"/>
      <c r="C23" s="111"/>
      <c r="D23" s="111"/>
      <c r="E23" s="111"/>
      <c r="F23" s="111"/>
      <c r="G23" s="111"/>
      <c r="H23" s="111"/>
      <c r="I23" s="111"/>
    </row>
    <row r="24" spans="1:9" x14ac:dyDescent="0.25">
      <c r="A24" s="111"/>
      <c r="B24" s="111"/>
      <c r="C24" s="111"/>
      <c r="D24" s="111"/>
      <c r="E24" s="111"/>
      <c r="F24" s="111"/>
      <c r="G24" s="111"/>
      <c r="H24" s="111"/>
      <c r="I24" s="111"/>
    </row>
  </sheetData>
  <pageMargins left="0.7" right="0.7" top="0.75" bottom="0.75" header="0.3" footer="0.3"/>
  <pageSetup orientation="portrait" r:id="rId1"/>
  <headerFooter>
    <oddFooter>&amp;LUpdate 4/8/14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K17" sqref="K17"/>
    </sheetView>
  </sheetViews>
  <sheetFormatPr defaultRowHeight="15" x14ac:dyDescent="0.25"/>
  <sheetData>
    <row r="1" spans="1:8" ht="15.75" x14ac:dyDescent="0.25">
      <c r="A1" s="1"/>
      <c r="B1" s="1"/>
      <c r="C1" s="1"/>
      <c r="D1" s="1"/>
      <c r="E1" s="1"/>
      <c r="F1" s="1" t="s">
        <v>191</v>
      </c>
      <c r="G1" s="1"/>
      <c r="H1" s="1"/>
    </row>
    <row r="2" spans="1:8" ht="15.75" x14ac:dyDescent="0.25">
      <c r="A2" s="1"/>
      <c r="B2" s="1"/>
      <c r="C2" s="1"/>
      <c r="D2" s="1"/>
      <c r="E2" s="1"/>
      <c r="F2" s="1" t="s">
        <v>159</v>
      </c>
      <c r="G2" s="1"/>
      <c r="H2" s="1"/>
    </row>
    <row r="3" spans="1:8" ht="15.75" x14ac:dyDescent="0.25">
      <c r="A3" s="1"/>
      <c r="B3" s="1"/>
      <c r="C3" s="1"/>
      <c r="D3" s="1"/>
      <c r="E3" s="1"/>
      <c r="F3" s="1" t="s">
        <v>199</v>
      </c>
      <c r="G3" s="1"/>
      <c r="H3" s="1"/>
    </row>
    <row r="4" spans="1:8" ht="15.75" x14ac:dyDescent="0.25">
      <c r="A4" s="1"/>
      <c r="C4" s="1"/>
      <c r="D4" s="1"/>
      <c r="E4" s="1"/>
      <c r="F4" s="1"/>
      <c r="G4" s="1"/>
      <c r="H4" s="1"/>
    </row>
    <row r="5" spans="1:8" ht="15.75" x14ac:dyDescent="0.25">
      <c r="A5" s="1"/>
      <c r="B5" s="20" t="s">
        <v>37</v>
      </c>
      <c r="C5" s="1"/>
      <c r="D5" s="1"/>
      <c r="E5" s="1"/>
      <c r="F5" s="1"/>
      <c r="G5" s="1"/>
      <c r="H5" s="1"/>
    </row>
    <row r="6" spans="1:8" ht="15.75" x14ac:dyDescent="0.25">
      <c r="A6" s="1"/>
      <c r="B6" s="20" t="s">
        <v>38</v>
      </c>
      <c r="C6" s="1"/>
      <c r="D6" s="1"/>
      <c r="E6" s="1"/>
      <c r="F6" s="1"/>
      <c r="G6" s="1"/>
      <c r="H6" s="1"/>
    </row>
    <row r="7" spans="1:8" ht="15.75" x14ac:dyDescent="0.25">
      <c r="A7" s="1"/>
      <c r="B7" s="20" t="s">
        <v>39</v>
      </c>
      <c r="C7" s="1"/>
      <c r="D7" s="1"/>
      <c r="E7" s="1"/>
      <c r="F7" s="1"/>
      <c r="G7" s="1"/>
      <c r="H7" s="1"/>
    </row>
    <row r="8" spans="1:8" ht="15.75" x14ac:dyDescent="0.25">
      <c r="A8" s="1"/>
      <c r="B8" s="20" t="s">
        <v>95</v>
      </c>
      <c r="C8" s="1"/>
      <c r="D8" s="1"/>
      <c r="E8" s="1"/>
      <c r="F8" s="1"/>
      <c r="G8" s="1"/>
      <c r="H8" s="1"/>
    </row>
    <row r="9" spans="1:8" ht="15.75" x14ac:dyDescent="0.25">
      <c r="A9" s="1"/>
      <c r="B9" s="1"/>
      <c r="C9" s="1"/>
      <c r="D9" s="1"/>
      <c r="E9" s="1"/>
      <c r="F9" s="1"/>
      <c r="G9" s="6"/>
      <c r="H9" s="1"/>
    </row>
    <row r="12" spans="1:8" ht="15.75" x14ac:dyDescent="0.25">
      <c r="A12" s="37">
        <v>1</v>
      </c>
      <c r="B12" s="1" t="s">
        <v>170</v>
      </c>
      <c r="C12" s="1"/>
      <c r="D12" s="1"/>
      <c r="E12" s="1"/>
      <c r="F12" s="40">
        <v>76685</v>
      </c>
      <c r="G12" s="51" t="s">
        <v>75</v>
      </c>
      <c r="H12" s="1"/>
    </row>
    <row r="13" spans="1:8" ht="15.75" x14ac:dyDescent="0.25">
      <c r="A13" s="37"/>
      <c r="B13" s="1"/>
      <c r="C13" s="1"/>
      <c r="D13" s="1"/>
      <c r="E13" s="1"/>
      <c r="F13" s="1"/>
      <c r="G13" s="6"/>
      <c r="H13" s="1"/>
    </row>
    <row r="14" spans="1:8" ht="15.75" x14ac:dyDescent="0.25">
      <c r="A14" s="37">
        <v>2</v>
      </c>
      <c r="B14" s="1" t="s">
        <v>50</v>
      </c>
      <c r="C14" s="1"/>
      <c r="D14" s="1"/>
      <c r="E14" s="1"/>
      <c r="F14" s="74">
        <v>76685</v>
      </c>
      <c r="G14" s="76"/>
      <c r="H14" s="1"/>
    </row>
    <row r="15" spans="1:8" ht="15.75" x14ac:dyDescent="0.25">
      <c r="A15" s="1"/>
      <c r="B15" s="1"/>
      <c r="C15" s="1"/>
      <c r="D15" s="1"/>
      <c r="E15" s="1"/>
      <c r="F15" s="1"/>
      <c r="G15" s="6"/>
      <c r="H15" s="1"/>
    </row>
    <row r="16" spans="1:8" ht="15.75" x14ac:dyDescent="0.25">
      <c r="A16" s="1"/>
      <c r="B16" s="1"/>
      <c r="C16" s="1"/>
      <c r="D16" s="1"/>
      <c r="E16" s="1"/>
      <c r="F16" s="68"/>
      <c r="G16" s="77"/>
      <c r="H16" s="1"/>
    </row>
    <row r="17" spans="1:8" ht="15.75" x14ac:dyDescent="0.25">
      <c r="A17" s="1"/>
      <c r="B17" s="1" t="s">
        <v>76</v>
      </c>
      <c r="C17" s="1"/>
      <c r="D17" s="1"/>
      <c r="E17" s="1"/>
      <c r="F17" s="69"/>
      <c r="G17" s="6"/>
      <c r="H17" s="1"/>
    </row>
    <row r="18" spans="1:8" ht="15.75" x14ac:dyDescent="0.25">
      <c r="A18" s="1"/>
      <c r="B18" s="1" t="s">
        <v>138</v>
      </c>
      <c r="C18" s="1"/>
      <c r="D18" s="1"/>
      <c r="E18" s="1"/>
      <c r="F18" s="78"/>
      <c r="G18" s="76"/>
      <c r="H18" s="1"/>
    </row>
    <row r="19" spans="1:8" ht="15.75" x14ac:dyDescent="0.25">
      <c r="A19" s="1"/>
      <c r="B19" s="1"/>
      <c r="C19" s="1"/>
      <c r="D19" s="1"/>
      <c r="E19" s="1"/>
      <c r="F19" s="69"/>
      <c r="G19" s="6"/>
      <c r="H19" s="1"/>
    </row>
    <row r="20" spans="1:8" ht="15.75" x14ac:dyDescent="0.25">
      <c r="A20" s="1"/>
      <c r="B20" s="1"/>
      <c r="C20" s="1"/>
      <c r="D20" s="1"/>
      <c r="E20" s="1"/>
      <c r="F20" s="1"/>
      <c r="G20" s="68"/>
      <c r="H20" s="1"/>
    </row>
    <row r="21" spans="1:8" ht="15.75" x14ac:dyDescent="0.25">
      <c r="A21" s="1"/>
      <c r="B21" s="1"/>
      <c r="C21" s="1"/>
      <c r="D21" s="1"/>
      <c r="E21" s="1"/>
      <c r="F21" s="1"/>
      <c r="G21" s="1"/>
      <c r="H21" s="1"/>
    </row>
    <row r="22" spans="1:8" ht="15.75" x14ac:dyDescent="0.25">
      <c r="A22" s="1"/>
      <c r="B22" s="1"/>
      <c r="C22" s="1"/>
      <c r="D22" s="1"/>
      <c r="E22" s="1"/>
      <c r="F22" s="1"/>
      <c r="G22" s="1"/>
      <c r="H22" s="1"/>
    </row>
  </sheetData>
  <pageMargins left="0.7" right="0.7" top="0.75" bottom="0.75" header="0.3" footer="0.3"/>
  <pageSetup orientation="portrait" r:id="rId1"/>
  <headerFooter>
    <oddFooter>&amp;LUpdate 4/8/14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B21" sqref="B21"/>
    </sheetView>
  </sheetViews>
  <sheetFormatPr defaultRowHeight="15" x14ac:dyDescent="0.25"/>
  <cols>
    <col min="4" max="4" width="20.7109375" customWidth="1"/>
  </cols>
  <sheetData>
    <row r="1" spans="1:8" ht="15.75" x14ac:dyDescent="0.25">
      <c r="A1" s="1"/>
      <c r="B1" s="1"/>
      <c r="C1" s="1"/>
      <c r="D1" s="1"/>
      <c r="E1" s="1" t="s">
        <v>191</v>
      </c>
      <c r="F1" s="1"/>
      <c r="G1" s="1"/>
      <c r="H1" s="1"/>
    </row>
    <row r="2" spans="1:8" ht="15.75" x14ac:dyDescent="0.25">
      <c r="A2" s="1"/>
      <c r="B2" s="1"/>
      <c r="C2" s="1"/>
      <c r="D2" s="1"/>
      <c r="E2" s="1" t="s">
        <v>140</v>
      </c>
      <c r="F2" s="1"/>
      <c r="G2" s="1"/>
      <c r="H2" s="1"/>
    </row>
    <row r="3" spans="1:8" ht="15.75" x14ac:dyDescent="0.25">
      <c r="A3" s="1"/>
      <c r="B3" s="1"/>
      <c r="C3" s="1"/>
      <c r="D3" s="1"/>
      <c r="E3" s="1" t="s">
        <v>199</v>
      </c>
      <c r="F3" s="1"/>
      <c r="G3" s="1"/>
      <c r="H3" s="1"/>
    </row>
    <row r="4" spans="1:8" ht="15.75" x14ac:dyDescent="0.25">
      <c r="A4" s="1"/>
      <c r="B4" s="20" t="s">
        <v>37</v>
      </c>
      <c r="C4" s="1"/>
      <c r="D4" s="1"/>
      <c r="E4" s="1"/>
      <c r="F4" s="1"/>
      <c r="G4" s="1"/>
      <c r="H4" s="1"/>
    </row>
    <row r="5" spans="1:8" ht="15.75" x14ac:dyDescent="0.25">
      <c r="A5" s="1"/>
      <c r="B5" s="20" t="s">
        <v>38</v>
      </c>
      <c r="C5" s="1"/>
      <c r="D5" s="1"/>
      <c r="E5" s="1"/>
      <c r="F5" s="1"/>
      <c r="G5" s="1"/>
      <c r="H5" s="1"/>
    </row>
    <row r="6" spans="1:8" ht="15.75" x14ac:dyDescent="0.25">
      <c r="A6" s="1"/>
      <c r="B6" s="20" t="s">
        <v>39</v>
      </c>
      <c r="C6" s="1"/>
      <c r="D6" s="1"/>
      <c r="E6" s="1"/>
      <c r="F6" s="1"/>
      <c r="G6" s="1"/>
      <c r="H6" s="1"/>
    </row>
    <row r="7" spans="1:8" ht="15.75" x14ac:dyDescent="0.25">
      <c r="A7" s="1"/>
      <c r="B7" s="20" t="s">
        <v>84</v>
      </c>
      <c r="C7" s="1"/>
      <c r="D7" s="1"/>
      <c r="E7" s="1"/>
      <c r="F7" s="1"/>
      <c r="G7" s="1"/>
      <c r="H7" s="1"/>
    </row>
    <row r="8" spans="1:8" ht="15.75" x14ac:dyDescent="0.25">
      <c r="A8" s="1"/>
      <c r="B8" s="1"/>
      <c r="C8" s="1"/>
      <c r="D8" s="1"/>
      <c r="E8" s="1"/>
      <c r="F8" s="1"/>
      <c r="G8" s="1"/>
      <c r="H8" s="1"/>
    </row>
    <row r="9" spans="1:8" ht="15.75" x14ac:dyDescent="0.25">
      <c r="A9" s="1"/>
      <c r="B9" s="1"/>
      <c r="C9" s="1"/>
      <c r="D9" s="1"/>
      <c r="E9" s="1"/>
      <c r="F9" s="1"/>
      <c r="G9" s="1"/>
      <c r="H9" s="1"/>
    </row>
    <row r="10" spans="1:8" ht="15.75" x14ac:dyDescent="0.25">
      <c r="A10" s="79"/>
      <c r="B10" s="39"/>
      <c r="C10" s="39"/>
      <c r="D10" s="39"/>
      <c r="E10" s="39"/>
      <c r="F10" s="39"/>
      <c r="G10" s="1"/>
      <c r="H10" s="1"/>
    </row>
    <row r="11" spans="1:8" ht="15.75" x14ac:dyDescent="0.25">
      <c r="A11" s="55">
        <v>1</v>
      </c>
      <c r="B11" s="39" t="s">
        <v>85</v>
      </c>
      <c r="C11" s="39"/>
      <c r="D11" s="39"/>
      <c r="E11" s="40">
        <f>+'ACC-2'!D14+'ACC-2'!F14</f>
        <v>16170.844660194183</v>
      </c>
      <c r="F11" s="41" t="s">
        <v>75</v>
      </c>
      <c r="G11" s="1"/>
      <c r="H11" s="1"/>
    </row>
    <row r="12" spans="1:8" ht="15.75" x14ac:dyDescent="0.25">
      <c r="A12" s="55"/>
      <c r="B12" s="39"/>
      <c r="C12" s="39"/>
      <c r="D12" s="39"/>
      <c r="E12" s="39"/>
      <c r="F12" s="41"/>
      <c r="G12" s="1"/>
      <c r="H12" s="1"/>
    </row>
    <row r="13" spans="1:8" ht="15.75" x14ac:dyDescent="0.25">
      <c r="A13" s="55">
        <v>2</v>
      </c>
      <c r="B13" s="39" t="s">
        <v>86</v>
      </c>
      <c r="C13" s="39"/>
      <c r="D13" s="39"/>
      <c r="E13" s="64">
        <v>7.6499999999999999E-2</v>
      </c>
      <c r="F13" s="41" t="s">
        <v>77</v>
      </c>
      <c r="G13" s="1"/>
      <c r="H13" s="1"/>
    </row>
    <row r="14" spans="1:8" ht="15.75" x14ac:dyDescent="0.25">
      <c r="A14" s="55"/>
      <c r="B14" s="39"/>
      <c r="C14" s="39"/>
      <c r="D14" s="39"/>
      <c r="E14" s="39"/>
      <c r="F14" s="39"/>
      <c r="G14" s="1"/>
      <c r="H14" s="1"/>
    </row>
    <row r="15" spans="1:8" ht="15.75" x14ac:dyDescent="0.25">
      <c r="A15" s="31">
        <v>3</v>
      </c>
      <c r="B15" s="3" t="s">
        <v>87</v>
      </c>
      <c r="C15" s="3"/>
      <c r="D15" s="4"/>
      <c r="E15" s="21">
        <f>+E11*E13</f>
        <v>1237.069616504855</v>
      </c>
      <c r="F15" s="4"/>
      <c r="G15" s="1"/>
      <c r="H15" s="1"/>
    </row>
    <row r="16" spans="1:8" ht="15.75" x14ac:dyDescent="0.25">
      <c r="A16" s="79"/>
      <c r="B16" s="39"/>
      <c r="C16" s="39"/>
      <c r="D16" s="39"/>
      <c r="E16" s="39"/>
      <c r="F16" s="39"/>
      <c r="G16" s="1"/>
      <c r="H16" s="1"/>
    </row>
    <row r="17" spans="1:8" ht="15.75" x14ac:dyDescent="0.25">
      <c r="A17" s="39"/>
      <c r="B17" s="39"/>
      <c r="C17" s="39"/>
      <c r="D17" s="39"/>
      <c r="E17" s="39"/>
      <c r="F17" s="39"/>
      <c r="G17" s="1"/>
      <c r="H17" s="1"/>
    </row>
    <row r="18" spans="1:8" ht="15.75" x14ac:dyDescent="0.25">
      <c r="A18" s="39"/>
      <c r="B18" s="39"/>
      <c r="C18" s="39"/>
      <c r="D18" s="39"/>
      <c r="E18" s="39"/>
      <c r="F18" s="39"/>
      <c r="G18" s="1"/>
      <c r="H18" s="1"/>
    </row>
    <row r="19" spans="1:8" ht="15.75" x14ac:dyDescent="0.25">
      <c r="A19" s="39"/>
      <c r="B19" s="39" t="s">
        <v>76</v>
      </c>
      <c r="C19" s="39"/>
      <c r="D19" s="39"/>
      <c r="E19" s="39"/>
      <c r="F19" s="39"/>
      <c r="G19" s="1"/>
      <c r="H19" s="1"/>
    </row>
    <row r="20" spans="1:8" ht="15.75" x14ac:dyDescent="0.25">
      <c r="A20" s="39"/>
      <c r="B20" s="39" t="s">
        <v>205</v>
      </c>
      <c r="C20" s="39"/>
      <c r="D20" s="39"/>
      <c r="E20" s="39"/>
      <c r="F20" s="39"/>
      <c r="G20" s="1"/>
      <c r="H20" s="1"/>
    </row>
    <row r="21" spans="1:8" ht="15.75" x14ac:dyDescent="0.25">
      <c r="A21" s="39"/>
      <c r="B21" s="39" t="s">
        <v>88</v>
      </c>
      <c r="C21" s="39"/>
      <c r="D21" s="39"/>
      <c r="E21" s="39"/>
      <c r="F21" s="39"/>
      <c r="G21" s="1"/>
      <c r="H21" s="1"/>
    </row>
    <row r="22" spans="1:8" ht="15.75" x14ac:dyDescent="0.25">
      <c r="A22" s="1"/>
      <c r="B22" s="1"/>
      <c r="C22" s="1"/>
      <c r="D22" s="1"/>
      <c r="E22" s="1"/>
      <c r="F22" s="1"/>
      <c r="G22" s="1"/>
      <c r="H22" s="1"/>
    </row>
    <row r="23" spans="1:8" ht="15.75" x14ac:dyDescent="0.25">
      <c r="A23" s="1"/>
      <c r="B23" s="1"/>
      <c r="C23" s="1"/>
      <c r="D23" s="1"/>
      <c r="E23" s="1"/>
      <c r="F23" s="1"/>
      <c r="G23" s="1"/>
      <c r="H23" s="1"/>
    </row>
    <row r="24" spans="1:8" ht="15.75" x14ac:dyDescent="0.25">
      <c r="A24" s="1"/>
      <c r="B24" s="1"/>
      <c r="C24" s="1"/>
      <c r="D24" s="1"/>
      <c r="E24" s="1"/>
      <c r="F24" s="1"/>
      <c r="G24" s="1"/>
      <c r="H24" s="1"/>
    </row>
    <row r="25" spans="1:8" ht="15.75" x14ac:dyDescent="0.25">
      <c r="A25" s="1"/>
      <c r="B25" s="1"/>
      <c r="C25" s="1"/>
      <c r="D25" s="1"/>
      <c r="E25" s="1"/>
      <c r="F25" s="1"/>
      <c r="G25" s="1"/>
      <c r="H25" s="1"/>
    </row>
  </sheetData>
  <pageMargins left="0.7" right="0.7" top="0.75" bottom="0.75" header="0.3" footer="0.3"/>
  <pageSetup orientation="portrait" r:id="rId1"/>
  <headerFooter>
    <oddFooter>&amp;LUpdate 4/8/14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</vt:i4>
      </vt:variant>
    </vt:vector>
  </HeadingPairs>
  <TitlesOfParts>
    <vt:vector size="28" baseType="lpstr">
      <vt:lpstr>ACC-1</vt:lpstr>
      <vt:lpstr>ACC-2</vt:lpstr>
      <vt:lpstr>ACC-3</vt:lpstr>
      <vt:lpstr>ACC-4</vt:lpstr>
      <vt:lpstr>ACC-5</vt:lpstr>
      <vt:lpstr>ACC-6</vt:lpstr>
      <vt:lpstr>ACC-7</vt:lpstr>
      <vt:lpstr>ACC-8</vt:lpstr>
      <vt:lpstr>ACC-9</vt:lpstr>
      <vt:lpstr>ACC-10</vt:lpstr>
      <vt:lpstr>ACC-11</vt:lpstr>
      <vt:lpstr>ACC-12</vt:lpstr>
      <vt:lpstr>ACC-13</vt:lpstr>
      <vt:lpstr>Sch 14</vt:lpstr>
      <vt:lpstr>'ACC-1'!Print_Area</vt:lpstr>
      <vt:lpstr>'ACC-10'!Print_Area</vt:lpstr>
      <vt:lpstr>'ACC-11'!Print_Area</vt:lpstr>
      <vt:lpstr>'ACC-12'!Print_Area</vt:lpstr>
      <vt:lpstr>'ACC-13'!Print_Area</vt:lpstr>
      <vt:lpstr>'ACC-2'!Print_Area</vt:lpstr>
      <vt:lpstr>'ACC-3'!Print_Area</vt:lpstr>
      <vt:lpstr>'ACC-4'!Print_Area</vt:lpstr>
      <vt:lpstr>'ACC-5'!Print_Area</vt:lpstr>
      <vt:lpstr>'ACC-6'!Print_Area</vt:lpstr>
      <vt:lpstr>'ACC-7'!Print_Area</vt:lpstr>
      <vt:lpstr>'ACC-8'!Print_Area</vt:lpstr>
      <vt:lpstr>'ACC-9'!Print_Area</vt:lpstr>
      <vt:lpstr>'Sch 14'!Print_Area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Marge</dc:creator>
  <cp:lastModifiedBy>Dutton, Gregory (KYOAG)</cp:lastModifiedBy>
  <cp:lastPrinted>2014-04-07T20:34:17Z</cp:lastPrinted>
  <dcterms:created xsi:type="dcterms:W3CDTF">2013-12-20T13:56:37Z</dcterms:created>
  <dcterms:modified xsi:type="dcterms:W3CDTF">2014-04-09T13:03:44Z</dcterms:modified>
</cp:coreProperties>
</file>