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995" activeTab="2"/>
  </bookViews>
  <sheets>
    <sheet name="Exhibit J" sheetId="2" r:id="rId1"/>
    <sheet name="Exhibit I" sheetId="3" r:id="rId2"/>
    <sheet name="Exhibit G" sheetId="4" r:id="rId3"/>
  </sheets>
  <externalReferences>
    <externalReference r:id="rId4"/>
  </externalReferences>
  <definedNames>
    <definedName name="_xlnm.Print_Area" localSheetId="2">'Exhibit G'!$A$1:$E$109</definedName>
    <definedName name="_xlnm.Print_Area" localSheetId="1">'Exhibit I'!$A$1:$P$156</definedName>
    <definedName name="_xlnm.Print_Area" localSheetId="0">'Exhibit J'!$A$1:$L$244</definedName>
  </definedNames>
  <calcPr calcId="125725"/>
</workbook>
</file>

<file path=xl/calcChain.xml><?xml version="1.0" encoding="utf-8"?>
<calcChain xmlns="http://schemas.openxmlformats.org/spreadsheetml/2006/main">
  <c r="K126" i="3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25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73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74"/>
  <c r="C109" i="4"/>
  <c r="S19"/>
  <c r="Q19"/>
  <c r="M19"/>
  <c r="I19"/>
  <c r="C22"/>
  <c r="U19" l="1"/>
  <c r="C21"/>
  <c r="C20"/>
  <c r="C18"/>
  <c r="C17"/>
  <c r="C16"/>
  <c r="C15"/>
  <c r="C14"/>
  <c r="C13"/>
  <c r="C12"/>
  <c r="C156" i="3"/>
  <c r="N125"/>
  <c r="C104"/>
  <c r="C52"/>
  <c r="D36"/>
  <c r="D35"/>
  <c r="D34"/>
  <c r="D33"/>
  <c r="D31"/>
  <c r="D30"/>
  <c r="D29"/>
  <c r="D28"/>
  <c r="D26"/>
  <c r="D25"/>
  <c r="D49"/>
  <c r="D48"/>
  <c r="D47"/>
  <c r="D46"/>
  <c r="D45"/>
  <c r="D44"/>
  <c r="D43"/>
  <c r="D42"/>
  <c r="D73"/>
  <c r="H104" l="1"/>
  <c r="K104"/>
  <c r="E104"/>
  <c r="D104"/>
  <c r="H156"/>
  <c r="D156"/>
  <c r="K156"/>
  <c r="E156"/>
  <c r="C24" i="4"/>
  <c r="F125" i="3"/>
  <c r="G125" s="1"/>
  <c r="I125"/>
  <c r="J125" s="1"/>
  <c r="O125"/>
  <c r="P125" s="1"/>
  <c r="D52"/>
  <c r="L125"/>
  <c r="M125" s="1"/>
  <c r="F73"/>
  <c r="G73" s="1"/>
  <c r="D27"/>
  <c r="D32"/>
  <c r="D37"/>
  <c r="D38"/>
  <c r="D39"/>
  <c r="D40"/>
  <c r="D41"/>
  <c r="D24"/>
  <c r="D23"/>
  <c r="D22"/>
  <c r="D21"/>
  <c r="I14"/>
  <c r="I13"/>
  <c r="F150" l="1"/>
  <c r="G150" s="1"/>
  <c r="F146"/>
  <c r="G146" s="1"/>
  <c r="F142"/>
  <c r="G142" s="1"/>
  <c r="F138"/>
  <c r="G138" s="1"/>
  <c r="F134"/>
  <c r="G134" s="1"/>
  <c r="F130"/>
  <c r="G130" s="1"/>
  <c r="F126"/>
  <c r="G126" s="1"/>
  <c r="E49"/>
  <c r="F49" s="1"/>
  <c r="G49" s="1"/>
  <c r="E48"/>
  <c r="F48" s="1"/>
  <c r="G48" s="1"/>
  <c r="E47"/>
  <c r="F47" s="1"/>
  <c r="G47" s="1"/>
  <c r="E46"/>
  <c r="F46" s="1"/>
  <c r="G46" s="1"/>
  <c r="E45"/>
  <c r="F45" s="1"/>
  <c r="G45" s="1"/>
  <c r="E44"/>
  <c r="F44" s="1"/>
  <c r="G44" s="1"/>
  <c r="E43"/>
  <c r="F43" s="1"/>
  <c r="G43" s="1"/>
  <c r="E42"/>
  <c r="F42" s="1"/>
  <c r="G42" s="1"/>
  <c r="F152"/>
  <c r="G152" s="1"/>
  <c r="F148"/>
  <c r="G148" s="1"/>
  <c r="F144"/>
  <c r="G144" s="1"/>
  <c r="F140"/>
  <c r="G140" s="1"/>
  <c r="F136"/>
  <c r="G136" s="1"/>
  <c r="F132"/>
  <c r="G132" s="1"/>
  <c r="F128"/>
  <c r="G128" s="1"/>
  <c r="E36"/>
  <c r="E35"/>
  <c r="E34"/>
  <c r="E33"/>
  <c r="E31"/>
  <c r="E30"/>
  <c r="E29"/>
  <c r="E28"/>
  <c r="E26"/>
  <c r="F26" s="1"/>
  <c r="G26" s="1"/>
  <c r="E25"/>
  <c r="F104"/>
  <c r="G104" s="1"/>
  <c r="E52"/>
  <c r="F52" s="1"/>
  <c r="G52" s="1"/>
  <c r="F156"/>
  <c r="G156" s="1"/>
  <c r="K13"/>
  <c r="F81"/>
  <c r="G81" s="1"/>
  <c r="F79"/>
  <c r="G79" s="1"/>
  <c r="F78"/>
  <c r="G78" s="1"/>
  <c r="F77"/>
  <c r="G77" s="1"/>
  <c r="F76"/>
  <c r="G76" s="1"/>
  <c r="F75"/>
  <c r="G75" s="1"/>
  <c r="F74"/>
  <c r="G74" s="1"/>
  <c r="I73"/>
  <c r="J73" s="1"/>
  <c r="E39"/>
  <c r="F39" s="1"/>
  <c r="G39" s="1"/>
  <c r="E32"/>
  <c r="F32" s="1"/>
  <c r="G32" s="1"/>
  <c r="E22"/>
  <c r="F22" s="1"/>
  <c r="G22" s="1"/>
  <c r="E38"/>
  <c r="F38" s="1"/>
  <c r="G38" s="1"/>
  <c r="E27"/>
  <c r="F27" s="1"/>
  <c r="G27" s="1"/>
  <c r="E21"/>
  <c r="F21" s="1"/>
  <c r="G21" s="1"/>
  <c r="E41"/>
  <c r="F41" s="1"/>
  <c r="G41" s="1"/>
  <c r="E37"/>
  <c r="F37" s="1"/>
  <c r="G37" s="1"/>
  <c r="E24"/>
  <c r="F24" s="1"/>
  <c r="G24" s="1"/>
  <c r="E40"/>
  <c r="F40" s="1"/>
  <c r="G40" s="1"/>
  <c r="E23"/>
  <c r="F23" s="1"/>
  <c r="G23" s="1"/>
  <c r="H21"/>
  <c r="K14"/>
  <c r="H24" s="1"/>
  <c r="F82" l="1"/>
  <c r="G82" s="1"/>
  <c r="F90"/>
  <c r="G90" s="1"/>
  <c r="F85"/>
  <c r="G85" s="1"/>
  <c r="F94" s="1"/>
  <c r="G94" s="1"/>
  <c r="F87"/>
  <c r="G87" s="1"/>
  <c r="F83"/>
  <c r="G83" s="1"/>
  <c r="F86"/>
  <c r="G86" s="1"/>
  <c r="F95" s="1"/>
  <c r="G95" s="1"/>
  <c r="I92"/>
  <c r="J92" s="1"/>
  <c r="I93"/>
  <c r="J93" s="1"/>
  <c r="I94"/>
  <c r="J94" s="1"/>
  <c r="I95"/>
  <c r="J95" s="1"/>
  <c r="I96"/>
  <c r="J96" s="1"/>
  <c r="I97"/>
  <c r="J97" s="1"/>
  <c r="I98"/>
  <c r="J98" s="1"/>
  <c r="I99"/>
  <c r="J99" s="1"/>
  <c r="I100"/>
  <c r="J100" s="1"/>
  <c r="I101"/>
  <c r="J101" s="1"/>
  <c r="H36"/>
  <c r="H35"/>
  <c r="I35" s="1"/>
  <c r="J35" s="1"/>
  <c r="H34"/>
  <c r="I34" s="1"/>
  <c r="J34" s="1"/>
  <c r="H33"/>
  <c r="H31"/>
  <c r="H30"/>
  <c r="I30" s="1"/>
  <c r="J30" s="1"/>
  <c r="H29"/>
  <c r="I29" s="1"/>
  <c r="J29" s="1"/>
  <c r="H28"/>
  <c r="H26"/>
  <c r="I26" s="1"/>
  <c r="J26" s="1"/>
  <c r="H25"/>
  <c r="I25" s="1"/>
  <c r="J25" s="1"/>
  <c r="I85"/>
  <c r="J85" s="1"/>
  <c r="I86"/>
  <c r="J86" s="1"/>
  <c r="I87"/>
  <c r="J87" s="1"/>
  <c r="I88"/>
  <c r="J88" s="1"/>
  <c r="I89"/>
  <c r="J89" s="1"/>
  <c r="I90"/>
  <c r="J90" s="1"/>
  <c r="I91"/>
  <c r="J91" s="1"/>
  <c r="H49"/>
  <c r="I49" s="1"/>
  <c r="J49" s="1"/>
  <c r="H48"/>
  <c r="I48" s="1"/>
  <c r="J48" s="1"/>
  <c r="H47"/>
  <c r="I47" s="1"/>
  <c r="J47" s="1"/>
  <c r="H46"/>
  <c r="I46" s="1"/>
  <c r="J46" s="1"/>
  <c r="H45"/>
  <c r="I45" s="1"/>
  <c r="J45" s="1"/>
  <c r="H44"/>
  <c r="I44" s="1"/>
  <c r="J44" s="1"/>
  <c r="H43"/>
  <c r="I43" s="1"/>
  <c r="J43" s="1"/>
  <c r="H42"/>
  <c r="I42" s="1"/>
  <c r="J42" s="1"/>
  <c r="I104"/>
  <c r="J104" s="1"/>
  <c r="H52"/>
  <c r="I52" s="1"/>
  <c r="J52" s="1"/>
  <c r="I156"/>
  <c r="J156" s="1"/>
  <c r="F25"/>
  <c r="G25" s="1"/>
  <c r="I28"/>
  <c r="J28" s="1"/>
  <c r="F28"/>
  <c r="G28" s="1"/>
  <c r="F30"/>
  <c r="G30" s="1"/>
  <c r="I33"/>
  <c r="J33" s="1"/>
  <c r="F33"/>
  <c r="G33" s="1"/>
  <c r="F35"/>
  <c r="G35" s="1"/>
  <c r="I129"/>
  <c r="J129" s="1"/>
  <c r="F129"/>
  <c r="G129" s="1"/>
  <c r="I133"/>
  <c r="J133" s="1"/>
  <c r="F133"/>
  <c r="G133" s="1"/>
  <c r="I137"/>
  <c r="J137" s="1"/>
  <c r="F137"/>
  <c r="G137" s="1"/>
  <c r="I141"/>
  <c r="J141" s="1"/>
  <c r="F141"/>
  <c r="G141" s="1"/>
  <c r="I145"/>
  <c r="J145" s="1"/>
  <c r="F145"/>
  <c r="G145" s="1"/>
  <c r="I149"/>
  <c r="J149" s="1"/>
  <c r="F149"/>
  <c r="G149" s="1"/>
  <c r="I153"/>
  <c r="J153" s="1"/>
  <c r="F153"/>
  <c r="G153" s="1"/>
  <c r="F29"/>
  <c r="G29" s="1"/>
  <c r="I31"/>
  <c r="J31" s="1"/>
  <c r="F31"/>
  <c r="G31" s="1"/>
  <c r="F34"/>
  <c r="G34" s="1"/>
  <c r="I36"/>
  <c r="J36" s="1"/>
  <c r="F36"/>
  <c r="G36" s="1"/>
  <c r="I127"/>
  <c r="J127" s="1"/>
  <c r="F127"/>
  <c r="G127" s="1"/>
  <c r="I131"/>
  <c r="J131" s="1"/>
  <c r="F131"/>
  <c r="G131" s="1"/>
  <c r="I135"/>
  <c r="J135" s="1"/>
  <c r="F135"/>
  <c r="G135" s="1"/>
  <c r="I139"/>
  <c r="J139" s="1"/>
  <c r="F139"/>
  <c r="G139" s="1"/>
  <c r="I143"/>
  <c r="J143" s="1"/>
  <c r="F143"/>
  <c r="G143" s="1"/>
  <c r="I147"/>
  <c r="J147" s="1"/>
  <c r="F147"/>
  <c r="G147" s="1"/>
  <c r="I151"/>
  <c r="J151" s="1"/>
  <c r="F151"/>
  <c r="G151" s="1"/>
  <c r="I21"/>
  <c r="J21" s="1"/>
  <c r="H41"/>
  <c r="I41" s="1"/>
  <c r="J41" s="1"/>
  <c r="M13"/>
  <c r="I83"/>
  <c r="J83" s="1"/>
  <c r="I82"/>
  <c r="J82" s="1"/>
  <c r="I81"/>
  <c r="J81" s="1"/>
  <c r="I80"/>
  <c r="J80" s="1"/>
  <c r="I79"/>
  <c r="J79" s="1"/>
  <c r="I78"/>
  <c r="J78" s="1"/>
  <c r="I77"/>
  <c r="J77" s="1"/>
  <c r="I76"/>
  <c r="J76" s="1"/>
  <c r="I75"/>
  <c r="J75" s="1"/>
  <c r="I74"/>
  <c r="J74" s="1"/>
  <c r="F80"/>
  <c r="G80" s="1"/>
  <c r="F89" s="1"/>
  <c r="G89" s="1"/>
  <c r="I84"/>
  <c r="J84" s="1"/>
  <c r="F84"/>
  <c r="G84" s="1"/>
  <c r="N73"/>
  <c r="O73" s="1"/>
  <c r="P73" s="1"/>
  <c r="L73"/>
  <c r="M73" s="1"/>
  <c r="I24"/>
  <c r="J24" s="1"/>
  <c r="M14"/>
  <c r="H23"/>
  <c r="I23" s="1"/>
  <c r="J23" s="1"/>
  <c r="H40"/>
  <c r="I40" s="1"/>
  <c r="J40" s="1"/>
  <c r="H27"/>
  <c r="I27" s="1"/>
  <c r="J27" s="1"/>
  <c r="H38"/>
  <c r="I38" s="1"/>
  <c r="J38" s="1"/>
  <c r="H22"/>
  <c r="I22" s="1"/>
  <c r="J22" s="1"/>
  <c r="H32"/>
  <c r="I32" s="1"/>
  <c r="J32" s="1"/>
  <c r="H39"/>
  <c r="I39" s="1"/>
  <c r="J39" s="1"/>
  <c r="H37"/>
  <c r="I37" s="1"/>
  <c r="J37" s="1"/>
  <c r="G124" i="2"/>
  <c r="I124" s="1"/>
  <c r="K124" s="1"/>
  <c r="G98"/>
  <c r="I98" s="1"/>
  <c r="K98" s="1"/>
  <c r="F98" i="3" l="1"/>
  <c r="G98" s="1"/>
  <c r="F93"/>
  <c r="G93" s="1"/>
  <c r="F88"/>
  <c r="G88" s="1"/>
  <c r="F97" s="1"/>
  <c r="G97" s="1"/>
  <c r="F92"/>
  <c r="G92" s="1"/>
  <c r="F101" s="1"/>
  <c r="G101" s="1"/>
  <c r="F91"/>
  <c r="G91" s="1"/>
  <c r="N150"/>
  <c r="O150" s="1"/>
  <c r="P150" s="1"/>
  <c r="N146"/>
  <c r="O146" s="1"/>
  <c r="P146" s="1"/>
  <c r="N142"/>
  <c r="O142" s="1"/>
  <c r="P142" s="1"/>
  <c r="N138"/>
  <c r="O138" s="1"/>
  <c r="P138" s="1"/>
  <c r="N134"/>
  <c r="O134" s="1"/>
  <c r="P134" s="1"/>
  <c r="N130"/>
  <c r="O130" s="1"/>
  <c r="P130" s="1"/>
  <c r="N126"/>
  <c r="O126" s="1"/>
  <c r="P126" s="1"/>
  <c r="K49"/>
  <c r="K48"/>
  <c r="K47"/>
  <c r="K46"/>
  <c r="K45"/>
  <c r="K44"/>
  <c r="K43"/>
  <c r="N152"/>
  <c r="O152" s="1"/>
  <c r="P152" s="1"/>
  <c r="N148"/>
  <c r="O148" s="1"/>
  <c r="P148" s="1"/>
  <c r="N144"/>
  <c r="O144" s="1"/>
  <c r="P144" s="1"/>
  <c r="N140"/>
  <c r="O140" s="1"/>
  <c r="P140" s="1"/>
  <c r="N136"/>
  <c r="O136" s="1"/>
  <c r="P136" s="1"/>
  <c r="N132"/>
  <c r="O132" s="1"/>
  <c r="P132" s="1"/>
  <c r="N128"/>
  <c r="O128" s="1"/>
  <c r="P128" s="1"/>
  <c r="K36"/>
  <c r="K35"/>
  <c r="K34"/>
  <c r="K33"/>
  <c r="K31"/>
  <c r="K30"/>
  <c r="K29"/>
  <c r="K28"/>
  <c r="K26"/>
  <c r="K25"/>
  <c r="K42"/>
  <c r="K52"/>
  <c r="I128"/>
  <c r="J128" s="1"/>
  <c r="I132"/>
  <c r="J132" s="1"/>
  <c r="I136"/>
  <c r="J136" s="1"/>
  <c r="I140"/>
  <c r="J140" s="1"/>
  <c r="I144"/>
  <c r="J144" s="1"/>
  <c r="I148"/>
  <c r="J148" s="1"/>
  <c r="I152"/>
  <c r="J152" s="1"/>
  <c r="I126"/>
  <c r="J126" s="1"/>
  <c r="I130"/>
  <c r="J130" s="1"/>
  <c r="I134"/>
  <c r="J134" s="1"/>
  <c r="I138"/>
  <c r="J138" s="1"/>
  <c r="L142"/>
  <c r="M142" s="1"/>
  <c r="I142"/>
  <c r="J142" s="1"/>
  <c r="L146"/>
  <c r="M146" s="1"/>
  <c r="I146"/>
  <c r="J146" s="1"/>
  <c r="L150"/>
  <c r="M150" s="1"/>
  <c r="I150"/>
  <c r="J150" s="1"/>
  <c r="K21"/>
  <c r="K23"/>
  <c r="K40"/>
  <c r="K27"/>
  <c r="K38"/>
  <c r="K22"/>
  <c r="K32"/>
  <c r="K39"/>
  <c r="K41"/>
  <c r="K24"/>
  <c r="K37"/>
  <c r="L203" i="2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186"/>
  <c r="L163"/>
  <c r="L162"/>
  <c r="J163"/>
  <c r="J162"/>
  <c r="H163"/>
  <c r="H162"/>
  <c r="F163"/>
  <c r="L145"/>
  <c r="J145"/>
  <c r="H145"/>
  <c r="F145"/>
  <c r="F162"/>
  <c r="L144"/>
  <c r="J144"/>
  <c r="H144"/>
  <c r="H146" s="1"/>
  <c r="F144"/>
  <c r="L127"/>
  <c r="L126"/>
  <c r="L125"/>
  <c r="L124"/>
  <c r="J127"/>
  <c r="J126"/>
  <c r="J125"/>
  <c r="J124"/>
  <c r="H127"/>
  <c r="H126"/>
  <c r="H125"/>
  <c r="H124"/>
  <c r="F127"/>
  <c r="F126"/>
  <c r="F125"/>
  <c r="F124"/>
  <c r="L100"/>
  <c r="L99"/>
  <c r="L98"/>
  <c r="J100"/>
  <c r="J99"/>
  <c r="J98"/>
  <c r="H100"/>
  <c r="H99"/>
  <c r="H98"/>
  <c r="F100"/>
  <c r="F99"/>
  <c r="F98"/>
  <c r="L82"/>
  <c r="L81"/>
  <c r="L80"/>
  <c r="J82"/>
  <c r="J81"/>
  <c r="J80"/>
  <c r="H82"/>
  <c r="H81"/>
  <c r="H80"/>
  <c r="F81"/>
  <c r="F82"/>
  <c r="F80"/>
  <c r="L71"/>
  <c r="L72" s="1"/>
  <c r="O15" i="4" s="1"/>
  <c r="J71" i="2"/>
  <c r="J72" s="1"/>
  <c r="K15" i="4" s="1"/>
  <c r="H71" i="2"/>
  <c r="H72" s="1"/>
  <c r="G15" i="4" s="1"/>
  <c r="F71" i="2"/>
  <c r="F72" s="1"/>
  <c r="D15" i="4" s="1"/>
  <c r="L47" i="2"/>
  <c r="L45"/>
  <c r="J47"/>
  <c r="J45"/>
  <c r="H47"/>
  <c r="H45"/>
  <c r="F47"/>
  <c r="F45"/>
  <c r="L33"/>
  <c r="L34" s="1"/>
  <c r="O13" i="4" s="1"/>
  <c r="J33" i="2"/>
  <c r="J34" s="1"/>
  <c r="K13" i="4" s="1"/>
  <c r="H33" i="2"/>
  <c r="H34" s="1"/>
  <c r="G13" i="4" s="1"/>
  <c r="F33" i="2"/>
  <c r="F34" s="1"/>
  <c r="D13" i="4" s="1"/>
  <c r="L18" i="2"/>
  <c r="L16"/>
  <c r="J18"/>
  <c r="J16"/>
  <c r="H18"/>
  <c r="H16"/>
  <c r="F18"/>
  <c r="F16"/>
  <c r="F100" i="3" l="1"/>
  <c r="G100" s="1"/>
  <c r="F96"/>
  <c r="G96" s="1"/>
  <c r="F99"/>
  <c r="G99" s="1"/>
  <c r="I13" i="4"/>
  <c r="J13" s="1"/>
  <c r="S13"/>
  <c r="Q13"/>
  <c r="I15"/>
  <c r="J15" s="1"/>
  <c r="S15"/>
  <c r="Q15"/>
  <c r="H150" i="2"/>
  <c r="G20" i="4"/>
  <c r="M13"/>
  <c r="N13" s="1"/>
  <c r="M15"/>
  <c r="N15" s="1"/>
  <c r="F19" i="2"/>
  <c r="D12" i="4" s="1"/>
  <c r="F83" i="2"/>
  <c r="F146"/>
  <c r="F164"/>
  <c r="F224"/>
  <c r="D22" i="4" s="1"/>
  <c r="N156" i="3"/>
  <c r="O156" s="1"/>
  <c r="P156" s="1"/>
  <c r="L156"/>
  <c r="M156" s="1"/>
  <c r="N25"/>
  <c r="O25" s="1"/>
  <c r="P25" s="1"/>
  <c r="L25"/>
  <c r="M25" s="1"/>
  <c r="N35"/>
  <c r="O35" s="1"/>
  <c r="P35" s="1"/>
  <c r="L35"/>
  <c r="M35" s="1"/>
  <c r="N52"/>
  <c r="O52" s="1"/>
  <c r="P52" s="1"/>
  <c r="L52"/>
  <c r="M52" s="1"/>
  <c r="L42"/>
  <c r="M42" s="1"/>
  <c r="N42"/>
  <c r="O42" s="1"/>
  <c r="P42" s="1"/>
  <c r="N26"/>
  <c r="O26" s="1"/>
  <c r="P26" s="1"/>
  <c r="L26"/>
  <c r="M26" s="1"/>
  <c r="N29"/>
  <c r="O29" s="1"/>
  <c r="P29" s="1"/>
  <c r="L29"/>
  <c r="M29" s="1"/>
  <c r="N31"/>
  <c r="O31" s="1"/>
  <c r="P31" s="1"/>
  <c r="L31"/>
  <c r="M31" s="1"/>
  <c r="N34"/>
  <c r="O34" s="1"/>
  <c r="P34" s="1"/>
  <c r="L34"/>
  <c r="M34" s="1"/>
  <c r="N36"/>
  <c r="O36" s="1"/>
  <c r="P36" s="1"/>
  <c r="L36"/>
  <c r="M36" s="1"/>
  <c r="L98"/>
  <c r="M98" s="1"/>
  <c r="N98"/>
  <c r="O98" s="1"/>
  <c r="P98" s="1"/>
  <c r="L94"/>
  <c r="M94" s="1"/>
  <c r="N94"/>
  <c r="O94" s="1"/>
  <c r="P94" s="1"/>
  <c r="L89"/>
  <c r="M89" s="1"/>
  <c r="N89"/>
  <c r="O89" s="1"/>
  <c r="P89" s="1"/>
  <c r="N127"/>
  <c r="O127" s="1"/>
  <c r="P127" s="1"/>
  <c r="L127"/>
  <c r="M127" s="1"/>
  <c r="N131"/>
  <c r="O131" s="1"/>
  <c r="P131" s="1"/>
  <c r="L131"/>
  <c r="M131" s="1"/>
  <c r="N135"/>
  <c r="O135" s="1"/>
  <c r="P135" s="1"/>
  <c r="L135"/>
  <c r="M135" s="1"/>
  <c r="N139"/>
  <c r="O139" s="1"/>
  <c r="P139" s="1"/>
  <c r="L139"/>
  <c r="M139" s="1"/>
  <c r="N143"/>
  <c r="O143" s="1"/>
  <c r="P143" s="1"/>
  <c r="L143"/>
  <c r="M143" s="1"/>
  <c r="N147"/>
  <c r="O147" s="1"/>
  <c r="P147" s="1"/>
  <c r="L147"/>
  <c r="M147" s="1"/>
  <c r="N151"/>
  <c r="O151" s="1"/>
  <c r="P151" s="1"/>
  <c r="L151"/>
  <c r="M151" s="1"/>
  <c r="L43"/>
  <c r="M43" s="1"/>
  <c r="N43"/>
  <c r="O43" s="1"/>
  <c r="P43" s="1"/>
  <c r="N45"/>
  <c r="O45" s="1"/>
  <c r="P45" s="1"/>
  <c r="L45"/>
  <c r="M45" s="1"/>
  <c r="L47"/>
  <c r="M47" s="1"/>
  <c r="N47"/>
  <c r="O47" s="1"/>
  <c r="P47" s="1"/>
  <c r="L49"/>
  <c r="M49" s="1"/>
  <c r="N49"/>
  <c r="O49" s="1"/>
  <c r="P49" s="1"/>
  <c r="L99"/>
  <c r="M99" s="1"/>
  <c r="N99"/>
  <c r="O99" s="1"/>
  <c r="P99" s="1"/>
  <c r="L95"/>
  <c r="M95" s="1"/>
  <c r="N95"/>
  <c r="O95" s="1"/>
  <c r="P95" s="1"/>
  <c r="N91"/>
  <c r="O91" s="1"/>
  <c r="P91" s="1"/>
  <c r="L91"/>
  <c r="M91" s="1"/>
  <c r="N88"/>
  <c r="O88" s="1"/>
  <c r="P88" s="1"/>
  <c r="L88"/>
  <c r="M88" s="1"/>
  <c r="L85"/>
  <c r="M85" s="1"/>
  <c r="N85"/>
  <c r="O85" s="1"/>
  <c r="P85" s="1"/>
  <c r="N129"/>
  <c r="O129" s="1"/>
  <c r="P129" s="1"/>
  <c r="L129"/>
  <c r="M129" s="1"/>
  <c r="N133"/>
  <c r="O133" s="1"/>
  <c r="P133" s="1"/>
  <c r="L133"/>
  <c r="M133" s="1"/>
  <c r="N137"/>
  <c r="O137" s="1"/>
  <c r="P137" s="1"/>
  <c r="L137"/>
  <c r="M137" s="1"/>
  <c r="N141"/>
  <c r="O141" s="1"/>
  <c r="P141" s="1"/>
  <c r="L141"/>
  <c r="M141" s="1"/>
  <c r="N145"/>
  <c r="O145" s="1"/>
  <c r="P145" s="1"/>
  <c r="L145"/>
  <c r="M145" s="1"/>
  <c r="N149"/>
  <c r="O149" s="1"/>
  <c r="P149" s="1"/>
  <c r="L149"/>
  <c r="M149" s="1"/>
  <c r="N153"/>
  <c r="O153" s="1"/>
  <c r="P153" s="1"/>
  <c r="L153"/>
  <c r="M153" s="1"/>
  <c r="L138"/>
  <c r="M138" s="1"/>
  <c r="L134"/>
  <c r="M134" s="1"/>
  <c r="L130"/>
  <c r="M130" s="1"/>
  <c r="L126"/>
  <c r="M126" s="1"/>
  <c r="L152"/>
  <c r="M152" s="1"/>
  <c r="L148"/>
  <c r="M148" s="1"/>
  <c r="L144"/>
  <c r="M144" s="1"/>
  <c r="L140"/>
  <c r="M140" s="1"/>
  <c r="L136"/>
  <c r="M136" s="1"/>
  <c r="L132"/>
  <c r="M132" s="1"/>
  <c r="L128"/>
  <c r="M128" s="1"/>
  <c r="L104"/>
  <c r="M104" s="1"/>
  <c r="N104"/>
  <c r="O104" s="1"/>
  <c r="P104" s="1"/>
  <c r="N28"/>
  <c r="O28" s="1"/>
  <c r="P28" s="1"/>
  <c r="L28"/>
  <c r="M28" s="1"/>
  <c r="N30"/>
  <c r="O30" s="1"/>
  <c r="P30" s="1"/>
  <c r="L30"/>
  <c r="M30" s="1"/>
  <c r="N33"/>
  <c r="O33" s="1"/>
  <c r="P33" s="1"/>
  <c r="L33"/>
  <c r="M33" s="1"/>
  <c r="L100"/>
  <c r="M100" s="1"/>
  <c r="N100"/>
  <c r="O100" s="1"/>
  <c r="P100" s="1"/>
  <c r="L96"/>
  <c r="M96" s="1"/>
  <c r="N96"/>
  <c r="O96" s="1"/>
  <c r="P96" s="1"/>
  <c r="L92"/>
  <c r="M92" s="1"/>
  <c r="N92"/>
  <c r="O92" s="1"/>
  <c r="P92" s="1"/>
  <c r="L87"/>
  <c r="M87" s="1"/>
  <c r="N87"/>
  <c r="O87" s="1"/>
  <c r="P87" s="1"/>
  <c r="L44"/>
  <c r="M44" s="1"/>
  <c r="N44"/>
  <c r="O44" s="1"/>
  <c r="P44" s="1"/>
  <c r="L46"/>
  <c r="M46" s="1"/>
  <c r="N46"/>
  <c r="O46" s="1"/>
  <c r="P46" s="1"/>
  <c r="L48"/>
  <c r="M48" s="1"/>
  <c r="N48"/>
  <c r="O48" s="1"/>
  <c r="P48" s="1"/>
  <c r="L101"/>
  <c r="M101" s="1"/>
  <c r="N101"/>
  <c r="O101" s="1"/>
  <c r="P101" s="1"/>
  <c r="L97"/>
  <c r="M97" s="1"/>
  <c r="N97"/>
  <c r="O97" s="1"/>
  <c r="P97" s="1"/>
  <c r="L93"/>
  <c r="M93" s="1"/>
  <c r="N93"/>
  <c r="O93" s="1"/>
  <c r="P93" s="1"/>
  <c r="N90"/>
  <c r="O90" s="1"/>
  <c r="P90" s="1"/>
  <c r="L90"/>
  <c r="M90" s="1"/>
  <c r="N86"/>
  <c r="O86" s="1"/>
  <c r="P86" s="1"/>
  <c r="L86"/>
  <c r="M86" s="1"/>
  <c r="N75"/>
  <c r="O75" s="1"/>
  <c r="P75" s="1"/>
  <c r="L75"/>
  <c r="M75" s="1"/>
  <c r="N77"/>
  <c r="O77" s="1"/>
  <c r="P77" s="1"/>
  <c r="L77"/>
  <c r="M77" s="1"/>
  <c r="N79"/>
  <c r="O79" s="1"/>
  <c r="P79" s="1"/>
  <c r="L79"/>
  <c r="M79" s="1"/>
  <c r="N81"/>
  <c r="O81" s="1"/>
  <c r="P81" s="1"/>
  <c r="L81"/>
  <c r="M81" s="1"/>
  <c r="N83"/>
  <c r="O83" s="1"/>
  <c r="P83" s="1"/>
  <c r="L83"/>
  <c r="M83" s="1"/>
  <c r="N21"/>
  <c r="O21" s="1"/>
  <c r="P21" s="1"/>
  <c r="L21"/>
  <c r="M21" s="1"/>
  <c r="N74"/>
  <c r="O74" s="1"/>
  <c r="P74" s="1"/>
  <c r="L74"/>
  <c r="M74" s="1"/>
  <c r="N76"/>
  <c r="O76" s="1"/>
  <c r="P76" s="1"/>
  <c r="L76"/>
  <c r="M76" s="1"/>
  <c r="N78"/>
  <c r="O78" s="1"/>
  <c r="P78" s="1"/>
  <c r="L78"/>
  <c r="M78" s="1"/>
  <c r="N80"/>
  <c r="O80" s="1"/>
  <c r="P80" s="1"/>
  <c r="L80"/>
  <c r="M80" s="1"/>
  <c r="N82"/>
  <c r="O82" s="1"/>
  <c r="P82" s="1"/>
  <c r="L82"/>
  <c r="M82" s="1"/>
  <c r="N84"/>
  <c r="O84" s="1"/>
  <c r="P84" s="1"/>
  <c r="L84"/>
  <c r="M84" s="1"/>
  <c r="N24"/>
  <c r="O24" s="1"/>
  <c r="P24" s="1"/>
  <c r="L24"/>
  <c r="M24" s="1"/>
  <c r="N22"/>
  <c r="O22" s="1"/>
  <c r="P22" s="1"/>
  <c r="L22"/>
  <c r="M22" s="1"/>
  <c r="N41"/>
  <c r="O41" s="1"/>
  <c r="P41" s="1"/>
  <c r="L41"/>
  <c r="M41" s="1"/>
  <c r="N38"/>
  <c r="O38" s="1"/>
  <c r="P38" s="1"/>
  <c r="L38"/>
  <c r="M38" s="1"/>
  <c r="N23"/>
  <c r="O23" s="1"/>
  <c r="P23" s="1"/>
  <c r="L23"/>
  <c r="M23" s="1"/>
  <c r="N39"/>
  <c r="O39" s="1"/>
  <c r="P39" s="1"/>
  <c r="L39"/>
  <c r="M39" s="1"/>
  <c r="N27"/>
  <c r="O27" s="1"/>
  <c r="P27" s="1"/>
  <c r="L27"/>
  <c r="M27" s="1"/>
  <c r="N37"/>
  <c r="O37" s="1"/>
  <c r="P37" s="1"/>
  <c r="L37"/>
  <c r="M37" s="1"/>
  <c r="N32"/>
  <c r="O32" s="1"/>
  <c r="P32" s="1"/>
  <c r="L32"/>
  <c r="M32" s="1"/>
  <c r="N40"/>
  <c r="O40" s="1"/>
  <c r="P40" s="1"/>
  <c r="L40"/>
  <c r="M40" s="1"/>
  <c r="J224" i="2"/>
  <c r="K22" i="4" s="1"/>
  <c r="J19" i="2"/>
  <c r="K12" i="4" s="1"/>
  <c r="F48" i="2"/>
  <c r="J48"/>
  <c r="H83"/>
  <c r="J146"/>
  <c r="K20" i="4" s="1"/>
  <c r="H164" i="2"/>
  <c r="L164"/>
  <c r="H224"/>
  <c r="L224"/>
  <c r="O22" i="4" s="1"/>
  <c r="F128" i="2"/>
  <c r="L146"/>
  <c r="H128"/>
  <c r="J150"/>
  <c r="H19"/>
  <c r="G12" i="4" s="1"/>
  <c r="L19" i="2"/>
  <c r="O12" i="4" s="1"/>
  <c r="F23" i="2"/>
  <c r="H48"/>
  <c r="L48"/>
  <c r="O14" i="4" s="1"/>
  <c r="J83" i="2"/>
  <c r="K16" i="4" s="1"/>
  <c r="L83" i="2"/>
  <c r="O16" i="4" s="1"/>
  <c r="L101" i="2"/>
  <c r="J164"/>
  <c r="K21" i="4" s="1"/>
  <c r="J101" i="2"/>
  <c r="H101"/>
  <c r="G17" i="4" s="1"/>
  <c r="J128" i="2"/>
  <c r="K18" i="4" s="1"/>
  <c r="L128" i="2"/>
  <c r="O18" i="4" s="1"/>
  <c r="F101" i="2"/>
  <c r="J148" l="1"/>
  <c r="J149" s="1"/>
  <c r="J23"/>
  <c r="F150"/>
  <c r="H151" s="1"/>
  <c r="H152" s="1"/>
  <c r="D20" i="4"/>
  <c r="I20" s="1"/>
  <c r="J20" s="1"/>
  <c r="U15"/>
  <c r="R15"/>
  <c r="F105" i="2"/>
  <c r="D17" i="4"/>
  <c r="I17" s="1"/>
  <c r="J17" s="1"/>
  <c r="L103" i="2"/>
  <c r="L104" s="1"/>
  <c r="K17" i="4"/>
  <c r="L105" i="2"/>
  <c r="O17" i="4"/>
  <c r="H52" i="2"/>
  <c r="G14" i="4"/>
  <c r="S12"/>
  <c r="Q12"/>
  <c r="H130" i="2"/>
  <c r="H131" s="1"/>
  <c r="G18" i="4"/>
  <c r="M18" s="1"/>
  <c r="N18" s="1"/>
  <c r="F132" i="2"/>
  <c r="D18" i="4"/>
  <c r="H226" i="2"/>
  <c r="H227" s="1"/>
  <c r="G22" i="4"/>
  <c r="M22" s="1"/>
  <c r="N22" s="1"/>
  <c r="H168" i="2"/>
  <c r="G21" i="4"/>
  <c r="H85" i="2"/>
  <c r="H86" s="1"/>
  <c r="G16" i="4"/>
  <c r="M16" s="1"/>
  <c r="N16" s="1"/>
  <c r="H51" i="2"/>
  <c r="D14" i="4"/>
  <c r="S18"/>
  <c r="Q18"/>
  <c r="M21"/>
  <c r="N21" s="1"/>
  <c r="Q16"/>
  <c r="S16"/>
  <c r="I12"/>
  <c r="G24"/>
  <c r="H12" s="1"/>
  <c r="L150" i="2"/>
  <c r="O20" i="4"/>
  <c r="S22"/>
  <c r="Q22"/>
  <c r="L168" i="2"/>
  <c r="O21" i="4"/>
  <c r="M20"/>
  <c r="N20" s="1"/>
  <c r="J52" i="2"/>
  <c r="J53" s="1"/>
  <c r="J54" s="1"/>
  <c r="K14" i="4"/>
  <c r="S14" s="1"/>
  <c r="M12"/>
  <c r="F168" i="2"/>
  <c r="D21" i="4"/>
  <c r="F87" i="2"/>
  <c r="D16" i="4"/>
  <c r="U13"/>
  <c r="R13"/>
  <c r="L151" i="2"/>
  <c r="L152" s="1"/>
  <c r="H148"/>
  <c r="H149" s="1"/>
  <c r="H87"/>
  <c r="H88" s="1"/>
  <c r="H89" s="1"/>
  <c r="F52"/>
  <c r="J21"/>
  <c r="J22" s="1"/>
  <c r="H169"/>
  <c r="H170" s="1"/>
  <c r="H166"/>
  <c r="H167" s="1"/>
  <c r="H53"/>
  <c r="H54" s="1"/>
  <c r="L148"/>
  <c r="L149" s="1"/>
  <c r="L226"/>
  <c r="L227" s="1"/>
  <c r="F242"/>
  <c r="H103"/>
  <c r="H104" s="1"/>
  <c r="L166"/>
  <c r="L167" s="1"/>
  <c r="J226"/>
  <c r="J227" s="1"/>
  <c r="H132"/>
  <c r="J105"/>
  <c r="J103"/>
  <c r="J104" s="1"/>
  <c r="H105"/>
  <c r="H106" s="1"/>
  <c r="H107" s="1"/>
  <c r="J130"/>
  <c r="J131" s="1"/>
  <c r="J132"/>
  <c r="L87"/>
  <c r="L85"/>
  <c r="L86" s="1"/>
  <c r="J87"/>
  <c r="J88" s="1"/>
  <c r="J89" s="1"/>
  <c r="J85"/>
  <c r="J86" s="1"/>
  <c r="J242"/>
  <c r="J151"/>
  <c r="J152" s="1"/>
  <c r="J168"/>
  <c r="J166"/>
  <c r="J167" s="1"/>
  <c r="L242"/>
  <c r="L21"/>
  <c r="L22" s="1"/>
  <c r="L23"/>
  <c r="L24" s="1"/>
  <c r="L25" s="1"/>
  <c r="J50"/>
  <c r="J51" s="1"/>
  <c r="L132"/>
  <c r="L130"/>
  <c r="L131" s="1"/>
  <c r="L52"/>
  <c r="L50"/>
  <c r="L51" s="1"/>
  <c r="H242"/>
  <c r="H23"/>
  <c r="H24" s="1"/>
  <c r="H25" s="1"/>
  <c r="H21"/>
  <c r="H22" s="1"/>
  <c r="H20" i="4" l="1"/>
  <c r="L106" i="2"/>
  <c r="L107" s="1"/>
  <c r="L53"/>
  <c r="L54" s="1"/>
  <c r="K24" i="4"/>
  <c r="L12" s="1"/>
  <c r="H133" i="2"/>
  <c r="H134" s="1"/>
  <c r="D24" i="4"/>
  <c r="E19" s="1"/>
  <c r="L13"/>
  <c r="R22"/>
  <c r="Q20"/>
  <c r="S20"/>
  <c r="J12"/>
  <c r="U12"/>
  <c r="R12"/>
  <c r="E21"/>
  <c r="N12"/>
  <c r="Q14"/>
  <c r="M14"/>
  <c r="N14" s="1"/>
  <c r="S21"/>
  <c r="Q21"/>
  <c r="H19"/>
  <c r="H13"/>
  <c r="H15"/>
  <c r="R16"/>
  <c r="R18"/>
  <c r="I16"/>
  <c r="J16" s="1"/>
  <c r="H16"/>
  <c r="H21"/>
  <c r="I21"/>
  <c r="J21" s="1"/>
  <c r="H22"/>
  <c r="I22"/>
  <c r="J22" s="1"/>
  <c r="I18"/>
  <c r="J18" s="1"/>
  <c r="H18"/>
  <c r="I14"/>
  <c r="J14" s="1"/>
  <c r="H14"/>
  <c r="S17"/>
  <c r="Q17"/>
  <c r="M17"/>
  <c r="N17" s="1"/>
  <c r="H17"/>
  <c r="E14"/>
  <c r="O24"/>
  <c r="L16"/>
  <c r="E20"/>
  <c r="L88" i="2"/>
  <c r="L89" s="1"/>
  <c r="J24"/>
  <c r="J25" s="1"/>
  <c r="L133"/>
  <c r="L134" s="1"/>
  <c r="H243"/>
  <c r="H244" s="1"/>
  <c r="J133"/>
  <c r="J134" s="1"/>
  <c r="L243"/>
  <c r="J106"/>
  <c r="J107" s="1"/>
  <c r="L169"/>
  <c r="L170" s="1"/>
  <c r="J169"/>
  <c r="J170" s="1"/>
  <c r="J243"/>
  <c r="J244" s="1"/>
  <c r="L20" i="4" l="1"/>
  <c r="L18"/>
  <c r="L22"/>
  <c r="L14"/>
  <c r="L21"/>
  <c r="L15"/>
  <c r="L19"/>
  <c r="L24" s="1"/>
  <c r="L17"/>
  <c r="E12"/>
  <c r="E15"/>
  <c r="E17"/>
  <c r="E18"/>
  <c r="H24"/>
  <c r="E16"/>
  <c r="E22"/>
  <c r="E13"/>
  <c r="U17"/>
  <c r="R17"/>
  <c r="U21"/>
  <c r="R21"/>
  <c r="R14"/>
  <c r="U14"/>
  <c r="U20"/>
  <c r="R20"/>
  <c r="Q24"/>
  <c r="R24" s="1"/>
  <c r="U22"/>
  <c r="L244" i="2"/>
  <c r="M243"/>
  <c r="P20" i="4"/>
  <c r="P19"/>
  <c r="P15"/>
  <c r="P13"/>
  <c r="P12"/>
  <c r="P16"/>
  <c r="P14"/>
  <c r="P22"/>
  <c r="P18"/>
  <c r="P17"/>
  <c r="U18"/>
  <c r="U16"/>
  <c r="P21"/>
  <c r="M24"/>
  <c r="N24" s="1"/>
  <c r="S24"/>
  <c r="T20" s="1"/>
  <c r="I24"/>
  <c r="J24" s="1"/>
  <c r="E24" l="1"/>
  <c r="U24"/>
  <c r="V17" s="1"/>
  <c r="T19"/>
  <c r="T13"/>
  <c r="T15"/>
  <c r="T14"/>
  <c r="T12"/>
  <c r="T16"/>
  <c r="T18"/>
  <c r="T22"/>
  <c r="T21"/>
  <c r="V16"/>
  <c r="T17"/>
  <c r="P24"/>
  <c r="V20"/>
  <c r="V21"/>
  <c r="V12"/>
  <c r="V24"/>
  <c r="V19"/>
  <c r="V13"/>
  <c r="V18"/>
  <c r="V22"/>
  <c r="V14" l="1"/>
  <c r="V15"/>
</calcChain>
</file>

<file path=xl/sharedStrings.xml><?xml version="1.0" encoding="utf-8"?>
<sst xmlns="http://schemas.openxmlformats.org/spreadsheetml/2006/main" count="599" uniqueCount="119">
  <si>
    <t>Year 1</t>
  </si>
  <si>
    <t>Year 2</t>
  </si>
  <si>
    <t>Year 3</t>
  </si>
  <si>
    <t xml:space="preserve"> </t>
  </si>
  <si>
    <t>Energy Charge per kWh</t>
  </si>
  <si>
    <t>Customer Charge per Month</t>
  </si>
  <si>
    <t>All Electric Schools</t>
  </si>
  <si>
    <t>Rate 10</t>
  </si>
  <si>
    <t>Residential, Farm and Non-Farm Service</t>
  </si>
  <si>
    <t>Billing</t>
  </si>
  <si>
    <t>Actual</t>
  </si>
  <si>
    <t>Determinants</t>
  </si>
  <si>
    <t>Number</t>
  </si>
  <si>
    <t>Rates</t>
  </si>
  <si>
    <t>Revenues</t>
  </si>
  <si>
    <t xml:space="preserve">Customer Charge - January </t>
  </si>
  <si>
    <t xml:space="preserve">Energy charge per kWh - January - </t>
  </si>
  <si>
    <t>Total From Base Rates</t>
  </si>
  <si>
    <t>Total from base rates</t>
  </si>
  <si>
    <t>Amount</t>
  </si>
  <si>
    <t>Percent</t>
  </si>
  <si>
    <t>Average monthly bill</t>
  </si>
  <si>
    <t>Rate 11</t>
  </si>
  <si>
    <t>Residential, Farm and Non-Farm Service - Off Peak Retail Marketing Rate</t>
  </si>
  <si>
    <t>Rate 20</t>
  </si>
  <si>
    <t>Commercial, Small Power, and Three-Phase Farm Service</t>
  </si>
  <si>
    <t>Rate 22</t>
  </si>
  <si>
    <t>Commercial, Small Power, and Three-Phase Farm Service - Off Peak Retail Marketing Rate</t>
  </si>
  <si>
    <t>Rate 40</t>
  </si>
  <si>
    <t>Large Power More Than 50 KW But Less Than 275 KW</t>
  </si>
  <si>
    <t xml:space="preserve">Demand Charge - January - </t>
  </si>
  <si>
    <t>Rage 46</t>
  </si>
  <si>
    <t>Large Power Rate - 500 KW And Over</t>
  </si>
  <si>
    <t>Rate 47</t>
  </si>
  <si>
    <t>Large Power Rate - 500 KW To 4,999 KW</t>
  </si>
  <si>
    <t xml:space="preserve">Demand Charge per contract - January - </t>
  </si>
  <si>
    <t xml:space="preserve">Demand Charge over contract - January - </t>
  </si>
  <si>
    <t>Rate 50</t>
  </si>
  <si>
    <t>Schools, Churches and Community Halls</t>
  </si>
  <si>
    <t>Rate 52</t>
  </si>
  <si>
    <t xml:space="preserve">Rate </t>
  </si>
  <si>
    <t>Street Lighting &amp; Security Lights</t>
  </si>
  <si>
    <t xml:space="preserve">January - </t>
  </si>
  <si>
    <t>Sodium Vapor - 22,000 Lumens - Street Light</t>
  </si>
  <si>
    <t>Sodium Vapor - 9,500 Lumens, 100W - Security Light</t>
  </si>
  <si>
    <t>Sodium Vapor - 9,500 Lumens, 100W - Colonial ($7.89+$4.68)</t>
  </si>
  <si>
    <t>Sodium Vapor - 9,500 Lumens, 100W - Acorn($11.62+$4.68)</t>
  </si>
  <si>
    <t>Mercury Vapor - 7,000 Lumens, 175W - Security Light</t>
  </si>
  <si>
    <t>Mercury Vapor - 400W - Flood Light</t>
  </si>
  <si>
    <t>Mercury Vapor - 1,000W - Flood Light</t>
  </si>
  <si>
    <t>Mercury Vapor - 175W - Alcorn Light</t>
  </si>
  <si>
    <t>Mercury Vapor - 175W - Acorn Head Yard Light ($17.00+$4.68)</t>
  </si>
  <si>
    <t>Mercury Vapor - 175W - Colonial Light</t>
  </si>
  <si>
    <t>Mercury Vapor - 175W - Colonial Post Yard Light and Pole ($9.50+$4.68)</t>
  </si>
  <si>
    <t>Mercury Vapor - 400W - Copra Head Light</t>
  </si>
  <si>
    <t>Mercury Vapor - 400W - Interstate Light</t>
  </si>
  <si>
    <t>Sodium Vapor - 4,000 Lumens - Colonial</t>
  </si>
  <si>
    <t>Sodium Vapor - 27,500 Lumens - Flood Light</t>
  </si>
  <si>
    <t>Sodium Vapor - 50,000 Lumens - Flood Light</t>
  </si>
  <si>
    <t>Sodium Vapor - 27,500 Lumens - Cobra Head</t>
  </si>
  <si>
    <t>Sodium Vapor - 50,000 Lumens - Cobra Head</t>
  </si>
  <si>
    <t>Sodium Vapor - 9,500 Lumens, 100W - Colonial ($7.61+$4.68)</t>
  </si>
  <si>
    <t>Sodium Vapor - 9,500 Lumens, 100W - Acorn($11.34+$4.68)</t>
  </si>
  <si>
    <t>Mercury Vapor - 175W - Acorn Head Yard Light ($16.51+$4.68)</t>
  </si>
  <si>
    <t>Mercury Vapor - 175W - Colonial Post Yard Light and Pole ($9.01+$4.68)</t>
  </si>
  <si>
    <t>Total from Base Rates</t>
  </si>
  <si>
    <t>Amount Increase</t>
  </si>
  <si>
    <t>Percent Increase</t>
  </si>
  <si>
    <t>TOTAL</t>
  </si>
  <si>
    <t>A.</t>
  </si>
  <si>
    <t>Rates:</t>
  </si>
  <si>
    <t>Revenue</t>
  </si>
  <si>
    <t xml:space="preserve">Increase </t>
  </si>
  <si>
    <t>kWh</t>
  </si>
  <si>
    <t>Rate 10 - Residential Service</t>
  </si>
  <si>
    <t>Impact Upon Members</t>
  </si>
  <si>
    <t>B.</t>
  </si>
  <si>
    <t>Current Year</t>
  </si>
  <si>
    <t>Total for Years</t>
  </si>
  <si>
    <t xml:space="preserve">Current </t>
  </si>
  <si>
    <t>Proposed Rates</t>
  </si>
  <si>
    <t>Rate 20 - Small Commercial</t>
  </si>
  <si>
    <t>Average Monthly Usage</t>
  </si>
  <si>
    <t>Rate 50 - Churches, Schools, Community Halls</t>
  </si>
  <si>
    <t>Exhibit I</t>
  </si>
  <si>
    <t>Jackson Energy Cooperative</t>
  </si>
  <si>
    <t>Case No 2013-00219</t>
  </si>
  <si>
    <t>Average Bill for Residential Rate Class</t>
  </si>
  <si>
    <t>Rate 10 - Residential, Farm and Non-Farm Service</t>
  </si>
  <si>
    <t>*</t>
  </si>
  <si>
    <t>Rate 50 - churches, Schools, Community Halls</t>
  </si>
  <si>
    <t>Page 1 or 3</t>
  </si>
  <si>
    <t>Page 2 of 3</t>
  </si>
  <si>
    <t>Page 3 of 3</t>
  </si>
  <si>
    <t>Exhibit J</t>
  </si>
  <si>
    <t>Page 1 of 1</t>
  </si>
  <si>
    <t>Revenue Analysis</t>
  </si>
  <si>
    <t>December 2012</t>
  </si>
  <si>
    <t>Page 5 of 5</t>
  </si>
  <si>
    <t>Page 4 of 5</t>
  </si>
  <si>
    <t>Page 3 of 5</t>
  </si>
  <si>
    <t>Page 1 of 5</t>
  </si>
  <si>
    <t>Rate 10 -Residential, Farm and Non-Farm Service</t>
  </si>
  <si>
    <t>Rate 11 - Residential, Farm and Non-Farm Service - Off Peak Retail Marketing Rate</t>
  </si>
  <si>
    <t>Rate 20 - Commercial, Small Power, and Three-Phase Farm Service</t>
  </si>
  <si>
    <t>Rate 22 - Commercial, Small Power, and Three-Phase Farm Service - Off Peak Retail Marketing Rate</t>
  </si>
  <si>
    <t>Rate 40 - Large Power More Than 50 KW But Less Than 275 KW</t>
  </si>
  <si>
    <t>Rate 46 - Large Power Rate - 500 KW And Over</t>
  </si>
  <si>
    <t>Rate 47 - Large Power Rate - 500 KW To 4,999 KW</t>
  </si>
  <si>
    <t>Rate 48 - Large Power Rate 5,000 kW and Larger</t>
  </si>
  <si>
    <t>Rate 50 - Schools, Churches and Community Halls</t>
  </si>
  <si>
    <t>Rate 52 - All Electric Schools</t>
  </si>
  <si>
    <t>Rate OL - Street Lighting &amp; Security Lights</t>
  </si>
  <si>
    <t>of Total</t>
  </si>
  <si>
    <t xml:space="preserve">Percent </t>
  </si>
  <si>
    <t>Exhibit G</t>
  </si>
  <si>
    <t>Revenue Analysis Summary</t>
  </si>
  <si>
    <t>Page 1 of 3</t>
  </si>
  <si>
    <t>Witness:  James R. Adkins</t>
  </si>
</sst>
</file>

<file path=xl/styles.xml><?xml version="1.0" encoding="utf-8"?>
<styleSheet xmlns="http://schemas.openxmlformats.org/spreadsheetml/2006/main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000_);_(&quot;$&quot;* \(#,##0.00000\);_(&quot;$&quot;* &quot;-&quot;??_);_(@_)"/>
    <numFmt numFmtId="165" formatCode="0.0%"/>
    <numFmt numFmtId="166" formatCode="&quot;$&quot;#,##0.00000_);[Red]\(&quot;$&quot;#,##0.00000\)"/>
    <numFmt numFmtId="167" formatCode="#,##0.000_);[Red]\(#,##0.000\)"/>
    <numFmt numFmtId="168" formatCode="_(&quot;$&quot;* #,##0_);_(&quot;$&quot;* \(#,##0\);_(&quot;$&quot;* &quot;-&quot;??_);_(@_)"/>
    <numFmt numFmtId="169" formatCode="&quot;$&quot;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4" fillId="0" borderId="0" xfId="0" applyFont="1"/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Continuous"/>
    </xf>
    <xf numFmtId="40" fontId="0" fillId="0" borderId="2" xfId="0" applyNumberForma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/>
    <xf numFmtId="0" fontId="0" fillId="0" borderId="3" xfId="0" applyBorder="1" applyAlignment="1">
      <alignment horizontal="center"/>
    </xf>
    <xf numFmtId="40" fontId="0" fillId="0" borderId="4" xfId="0" applyNumberFormat="1" applyBorder="1" applyAlignment="1">
      <alignment horizontal="center"/>
    </xf>
    <xf numFmtId="40" fontId="0" fillId="0" borderId="0" xfId="0" applyNumberFormat="1"/>
    <xf numFmtId="0" fontId="6" fillId="0" borderId="0" xfId="0" applyFont="1"/>
    <xf numFmtId="38" fontId="0" fillId="0" borderId="0" xfId="0" applyNumberFormat="1"/>
    <xf numFmtId="8" fontId="0" fillId="0" borderId="0" xfId="0" applyNumberFormat="1"/>
    <xf numFmtId="165" fontId="0" fillId="0" borderId="0" xfId="2" applyNumberFormat="1" applyFont="1"/>
    <xf numFmtId="166" fontId="0" fillId="0" borderId="0" xfId="0" applyNumberFormat="1"/>
    <xf numFmtId="38" fontId="0" fillId="0" borderId="6" xfId="0" applyNumberFormat="1" applyBorder="1"/>
    <xf numFmtId="0" fontId="0" fillId="0" borderId="7" xfId="0" applyBorder="1"/>
    <xf numFmtId="40" fontId="0" fillId="0" borderId="7" xfId="0" applyNumberFormat="1" applyBorder="1"/>
    <xf numFmtId="40" fontId="0" fillId="0" borderId="0" xfId="0" applyNumberFormat="1" applyBorder="1"/>
    <xf numFmtId="0" fontId="0" fillId="0" borderId="0" xfId="0" applyProtection="1"/>
    <xf numFmtId="44" fontId="0" fillId="0" borderId="0" xfId="1" applyFont="1"/>
    <xf numFmtId="44" fontId="0" fillId="0" borderId="0" xfId="0" applyNumberFormat="1"/>
    <xf numFmtId="40" fontId="0" fillId="0" borderId="0" xfId="0" applyNumberFormat="1" applyAlignment="1">
      <alignment horizontal="centerContinuous"/>
    </xf>
    <xf numFmtId="17" fontId="0" fillId="0" borderId="0" xfId="0" quotePrefix="1" applyNumberFormat="1"/>
    <xf numFmtId="40" fontId="0" fillId="0" borderId="6" xfId="0" applyNumberFormat="1" applyBorder="1" applyAlignment="1">
      <alignment horizontal="centerContinuous"/>
    </xf>
    <xf numFmtId="167" fontId="0" fillId="0" borderId="0" xfId="0" applyNumberFormat="1"/>
    <xf numFmtId="166" fontId="0" fillId="0" borderId="0" xfId="0" applyNumberFormat="1" applyBorder="1"/>
    <xf numFmtId="0" fontId="0" fillId="0" borderId="6" xfId="0" applyBorder="1" applyAlignment="1">
      <alignment horizontal="centerContinuous"/>
    </xf>
    <xf numFmtId="0" fontId="0" fillId="0" borderId="4" xfId="0" applyBorder="1" applyAlignment="1">
      <alignment horizontal="center"/>
    </xf>
    <xf numFmtId="0" fontId="6" fillId="0" borderId="0" xfId="0" quotePrefix="1" applyFont="1"/>
    <xf numFmtId="8" fontId="0" fillId="0" borderId="7" xfId="0" applyNumberFormat="1" applyBorder="1"/>
    <xf numFmtId="0" fontId="5" fillId="0" borderId="0" xfId="0" applyFont="1"/>
    <xf numFmtId="0" fontId="8" fillId="0" borderId="0" xfId="0" applyFont="1"/>
    <xf numFmtId="10" fontId="0" fillId="0" borderId="0" xfId="2" applyNumberFormat="1" applyFont="1"/>
    <xf numFmtId="8" fontId="0" fillId="0" borderId="5" xfId="0" applyNumberFormat="1" applyBorder="1"/>
    <xf numFmtId="0" fontId="3" fillId="0" borderId="0" xfId="0" applyFont="1" applyAlignment="1">
      <alignment horizontal="right"/>
    </xf>
    <xf numFmtId="44" fontId="2" fillId="0" borderId="0" xfId="0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right"/>
    </xf>
    <xf numFmtId="0" fontId="5" fillId="0" borderId="13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44" fontId="2" fillId="0" borderId="13" xfId="1" applyFont="1" applyBorder="1" applyAlignment="1">
      <alignment horizontal="right"/>
    </xf>
    <xf numFmtId="44" fontId="2" fillId="0" borderId="12" xfId="1" applyFont="1" applyBorder="1" applyAlignment="1">
      <alignment horizontal="right"/>
    </xf>
    <xf numFmtId="44" fontId="2" fillId="0" borderId="12" xfId="0" applyNumberFormat="1" applyFont="1" applyBorder="1" applyAlignment="1">
      <alignment horizontal="right"/>
    </xf>
    <xf numFmtId="44" fontId="2" fillId="0" borderId="17" xfId="0" applyNumberFormat="1" applyFont="1" applyBorder="1" applyAlignment="1">
      <alignment horizontal="right"/>
    </xf>
    <xf numFmtId="164" fontId="2" fillId="0" borderId="14" xfId="1" applyNumberFormat="1" applyFont="1" applyBorder="1" applyAlignment="1">
      <alignment horizontal="right"/>
    </xf>
    <xf numFmtId="164" fontId="2" fillId="0" borderId="15" xfId="1" applyNumberFormat="1" applyFont="1" applyBorder="1" applyAlignment="1">
      <alignment horizontal="right"/>
    </xf>
    <xf numFmtId="164" fontId="2" fillId="0" borderId="15" xfId="0" applyNumberFormat="1" applyFont="1" applyBorder="1" applyAlignment="1">
      <alignment horizontal="right"/>
    </xf>
    <xf numFmtId="0" fontId="0" fillId="0" borderId="15" xfId="0" applyBorder="1"/>
    <xf numFmtId="164" fontId="2" fillId="0" borderId="16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165" fontId="0" fillId="0" borderId="0" xfId="2" applyNumberFormat="1" applyFont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0" fillId="0" borderId="8" xfId="0" applyBorder="1"/>
    <xf numFmtId="0" fontId="9" fillId="0" borderId="21" xfId="0" applyFont="1" applyBorder="1" applyAlignment="1">
      <alignment horizontal="center"/>
    </xf>
    <xf numFmtId="44" fontId="0" fillId="0" borderId="8" xfId="0" applyNumberFormat="1" applyBorder="1"/>
    <xf numFmtId="44" fontId="0" fillId="0" borderId="0" xfId="0" applyNumberFormat="1" applyBorder="1"/>
    <xf numFmtId="165" fontId="0" fillId="0" borderId="21" xfId="2" applyNumberFormat="1" applyFont="1" applyBorder="1" applyAlignment="1">
      <alignment horizontal="center"/>
    </xf>
    <xf numFmtId="44" fontId="0" fillId="0" borderId="8" xfId="1" applyFont="1" applyBorder="1"/>
    <xf numFmtId="44" fontId="0" fillId="0" borderId="22" xfId="1" applyFont="1" applyBorder="1"/>
    <xf numFmtId="44" fontId="0" fillId="0" borderId="23" xfId="0" applyNumberFormat="1" applyBorder="1"/>
    <xf numFmtId="165" fontId="0" fillId="0" borderId="24" xfId="2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4" fontId="0" fillId="0" borderId="22" xfId="0" applyNumberFormat="1" applyBorder="1"/>
    <xf numFmtId="44" fontId="0" fillId="0" borderId="0" xfId="1" applyFont="1" applyBorder="1"/>
    <xf numFmtId="165" fontId="0" fillId="0" borderId="0" xfId="2" applyNumberFormat="1" applyFont="1" applyBorder="1" applyAlignment="1">
      <alignment horizontal="center"/>
    </xf>
    <xf numFmtId="0" fontId="0" fillId="0" borderId="18" xfId="0" applyBorder="1"/>
    <xf numFmtId="0" fontId="9" fillId="0" borderId="2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Continuous"/>
    </xf>
    <xf numFmtId="40" fontId="0" fillId="0" borderId="0" xfId="0" applyNumberFormat="1" applyFill="1"/>
    <xf numFmtId="40" fontId="4" fillId="0" borderId="0" xfId="0" applyNumberFormat="1" applyFont="1" applyFill="1" applyAlignment="1">
      <alignment horizontal="centerContinuous"/>
    </xf>
    <xf numFmtId="40" fontId="4" fillId="0" borderId="0" xfId="0" applyNumberFormat="1" applyFont="1" applyFill="1"/>
    <xf numFmtId="38" fontId="0" fillId="0" borderId="0" xfId="0" applyNumberFormat="1" applyFill="1"/>
    <xf numFmtId="0" fontId="0" fillId="0" borderId="1" xfId="0" applyFill="1" applyBorder="1" applyAlignment="1">
      <alignment horizontal="centerContinuous"/>
    </xf>
    <xf numFmtId="0" fontId="0" fillId="0" borderId="6" xfId="0" applyFill="1" applyBorder="1" applyAlignment="1">
      <alignment horizontal="centerContinuous"/>
    </xf>
    <xf numFmtId="40" fontId="0" fillId="0" borderId="2" xfId="0" applyNumberFormat="1" applyFill="1" applyBorder="1" applyAlignment="1">
      <alignment horizontal="centerContinuous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40" fontId="0" fillId="0" borderId="4" xfId="0" applyNumberFormat="1" applyFill="1" applyBorder="1" applyAlignment="1">
      <alignment horizontal="center"/>
    </xf>
    <xf numFmtId="8" fontId="0" fillId="0" borderId="0" xfId="0" applyNumberFormat="1" applyFill="1" applyAlignment="1"/>
    <xf numFmtId="169" fontId="0" fillId="0" borderId="0" xfId="0" applyNumberFormat="1" applyFill="1" applyAlignment="1">
      <alignment horizontal="center"/>
    </xf>
    <xf numFmtId="0" fontId="8" fillId="0" borderId="0" xfId="0" applyFont="1" applyFill="1"/>
    <xf numFmtId="0" fontId="6" fillId="0" borderId="0" xfId="0" applyFont="1" applyFill="1"/>
    <xf numFmtId="10" fontId="0" fillId="0" borderId="0" xfId="2" applyNumberFormat="1" applyFont="1" applyFill="1"/>
    <xf numFmtId="0" fontId="0" fillId="0" borderId="0" xfId="0" applyBorder="1"/>
    <xf numFmtId="0" fontId="0" fillId="0" borderId="22" xfId="0" applyBorder="1"/>
    <xf numFmtId="0" fontId="0" fillId="0" borderId="20" xfId="0" applyBorder="1"/>
    <xf numFmtId="44" fontId="0" fillId="0" borderId="21" xfId="0" applyNumberFormat="1" applyBorder="1"/>
    <xf numFmtId="44" fontId="0" fillId="0" borderId="21" xfId="1" applyFont="1" applyBorder="1"/>
    <xf numFmtId="44" fontId="0" fillId="0" borderId="24" xfId="1" applyFont="1" applyBorder="1"/>
    <xf numFmtId="0" fontId="0" fillId="0" borderId="21" xfId="0" applyBorder="1"/>
    <xf numFmtId="38" fontId="0" fillId="0" borderId="8" xfId="0" applyNumberFormat="1" applyBorder="1"/>
    <xf numFmtId="168" fontId="0" fillId="0" borderId="0" xfId="1" applyNumberFormat="1" applyFont="1" applyBorder="1"/>
    <xf numFmtId="38" fontId="0" fillId="0" borderId="22" xfId="0" applyNumberFormat="1" applyBorder="1"/>
    <xf numFmtId="168" fontId="0" fillId="0" borderId="23" xfId="1" applyNumberFormat="1" applyFont="1" applyBorder="1"/>
    <xf numFmtId="168" fontId="0" fillId="0" borderId="8" xfId="1" applyNumberFormat="1" applyFont="1" applyBorder="1"/>
    <xf numFmtId="165" fontId="0" fillId="0" borderId="21" xfId="2" applyNumberFormat="1" applyFont="1" applyBorder="1"/>
    <xf numFmtId="168" fontId="0" fillId="0" borderId="22" xfId="1" applyNumberFormat="1" applyFont="1" applyBorder="1"/>
    <xf numFmtId="168" fontId="0" fillId="0" borderId="8" xfId="0" applyNumberFormat="1" applyBorder="1"/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165" fontId="0" fillId="0" borderId="23" xfId="2" applyNumberFormat="1" applyFont="1" applyBorder="1" applyAlignment="1">
      <alignment horizontal="center"/>
    </xf>
    <xf numFmtId="165" fontId="0" fillId="0" borderId="24" xfId="2" applyNumberFormat="1" applyFont="1" applyBorder="1"/>
    <xf numFmtId="0" fontId="0" fillId="0" borderId="26" xfId="0" applyBorder="1" applyAlignment="1">
      <alignment horizontal="center"/>
    </xf>
    <xf numFmtId="168" fontId="0" fillId="0" borderId="22" xfId="0" applyNumberFormat="1" applyBorder="1"/>
    <xf numFmtId="38" fontId="0" fillId="0" borderId="27" xfId="0" applyNumberFormat="1" applyBorder="1"/>
    <xf numFmtId="44" fontId="0" fillId="0" borderId="28" xfId="1" applyFont="1" applyBorder="1"/>
    <xf numFmtId="165" fontId="0" fillId="0" borderId="25" xfId="0" applyNumberFormat="1" applyBorder="1" applyAlignment="1">
      <alignment horizontal="center"/>
    </xf>
    <xf numFmtId="168" fontId="0" fillId="0" borderId="27" xfId="1" applyNumberFormat="1" applyFont="1" applyBorder="1"/>
    <xf numFmtId="165" fontId="0" fillId="0" borderId="28" xfId="0" applyNumberFormat="1" applyBorder="1" applyAlignment="1">
      <alignment horizontal="center"/>
    </xf>
    <xf numFmtId="168" fontId="0" fillId="0" borderId="28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1" fillId="0" borderId="0" xfId="0" applyFont="1" applyAlignment="1"/>
    <xf numFmtId="0" fontId="11" fillId="0" borderId="0" xfId="0" quotePrefix="1" applyFont="1" applyAlignment="1"/>
    <xf numFmtId="0" fontId="0" fillId="0" borderId="9" xfId="0" applyBorder="1" applyAlignment="1"/>
    <xf numFmtId="0" fontId="0" fillId="0" borderId="11" xfId="0" applyBorder="1" applyAlignment="1"/>
    <xf numFmtId="165" fontId="0" fillId="0" borderId="0" xfId="0" applyNumberFormat="1" applyBorder="1" applyAlignment="1">
      <alignment horizontal="center"/>
    </xf>
    <xf numFmtId="0" fontId="11" fillId="0" borderId="0" xfId="0" quotePrefix="1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1" fillId="0" borderId="0" xfId="0" quotePrefix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8" fontId="0" fillId="0" borderId="0" xfId="0" applyNumberFormat="1" applyFill="1"/>
    <xf numFmtId="165" fontId="0" fillId="0" borderId="0" xfId="2" applyNumberFormat="1" applyFont="1" applyBorder="1"/>
    <xf numFmtId="165" fontId="0" fillId="0" borderId="23" xfId="2" applyNumberFormat="1" applyFont="1" applyBorder="1"/>
    <xf numFmtId="168" fontId="0" fillId="0" borderId="0" xfId="0" applyNumberFormat="1" applyBorder="1"/>
    <xf numFmtId="168" fontId="0" fillId="0" borderId="23" xfId="0" applyNumberFormat="1" applyBorder="1"/>
    <xf numFmtId="165" fontId="0" fillId="0" borderId="25" xfId="2" applyNumberFormat="1" applyFont="1" applyBorder="1"/>
    <xf numFmtId="44" fontId="0" fillId="0" borderId="24" xfId="0" applyNumberFormat="1" applyFont="1" applyBorder="1"/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ackson%20Energy\2013%20Rate%20Case\Billing_Analysis_-_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lling Analysis"/>
      <sheetName val="Load Research Data"/>
      <sheetName val="rev adj"/>
      <sheetName val="Sheet2"/>
    </sheetNames>
    <sheetDataSet>
      <sheetData sheetId="0"/>
      <sheetData sheetId="1">
        <row r="159">
          <cell r="AA159">
            <v>19750121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5"/>
  <sheetViews>
    <sheetView view="pageBreakPreview" zoomScale="60" zoomScaleNormal="100" workbookViewId="0">
      <selection activeCell="G18" sqref="G18"/>
    </sheetView>
  </sheetViews>
  <sheetFormatPr defaultRowHeight="15"/>
  <cols>
    <col min="1" max="1" width="46.42578125" customWidth="1"/>
    <col min="2" max="2" width="33" hidden="1" customWidth="1"/>
    <col min="3" max="3" width="0" hidden="1" customWidth="1"/>
    <col min="4" max="4" width="13.5703125" bestFit="1" customWidth="1"/>
    <col min="5" max="5" width="11.28515625" bestFit="1" customWidth="1"/>
    <col min="6" max="6" width="17.5703125" bestFit="1" customWidth="1"/>
    <col min="7" max="7" width="11.28515625" bestFit="1" customWidth="1"/>
    <col min="8" max="8" width="16.85546875" bestFit="1" customWidth="1"/>
    <col min="9" max="9" width="11.28515625" bestFit="1" customWidth="1"/>
    <col min="10" max="10" width="16.85546875" bestFit="1" customWidth="1"/>
    <col min="11" max="11" width="11.28515625" bestFit="1" customWidth="1"/>
    <col min="12" max="12" width="18" bestFit="1" customWidth="1"/>
    <col min="13" max="13" width="14.85546875" bestFit="1" customWidth="1"/>
    <col min="14" max="14" width="9.28515625" bestFit="1" customWidth="1"/>
  </cols>
  <sheetData>
    <row r="1" spans="1:14">
      <c r="L1" s="40" t="s">
        <v>94</v>
      </c>
    </row>
    <row r="2" spans="1:14">
      <c r="L2" s="40" t="s">
        <v>101</v>
      </c>
    </row>
    <row r="3" spans="1:14">
      <c r="L3" s="40" t="s">
        <v>118</v>
      </c>
    </row>
    <row r="4" spans="1:14" ht="15.75">
      <c r="A4" s="147" t="s">
        <v>85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4" ht="15.75">
      <c r="A5" s="147" t="s">
        <v>86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1:14" ht="15.75">
      <c r="A6" s="147" t="s">
        <v>96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1:14" ht="15.75">
      <c r="A7" s="148" t="s">
        <v>97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10" spans="1:14">
      <c r="A10" s="82" t="s">
        <v>7</v>
      </c>
      <c r="E10" s="2"/>
      <c r="F10" s="2"/>
    </row>
    <row r="11" spans="1:14">
      <c r="A11" s="82" t="s">
        <v>8</v>
      </c>
    </row>
    <row r="13" spans="1:14">
      <c r="A13" s="3" t="s">
        <v>9</v>
      </c>
      <c r="B13" s="3"/>
      <c r="E13" s="4" t="s">
        <v>10</v>
      </c>
      <c r="F13" s="5"/>
      <c r="G13" s="4" t="s">
        <v>0</v>
      </c>
      <c r="H13" s="5"/>
      <c r="I13" s="4" t="s">
        <v>1</v>
      </c>
      <c r="J13" s="5"/>
      <c r="K13" s="4" t="s">
        <v>2</v>
      </c>
      <c r="L13" s="5"/>
    </row>
    <row r="14" spans="1:14">
      <c r="A14" s="6" t="s">
        <v>11</v>
      </c>
      <c r="B14" s="3"/>
      <c r="D14" s="7" t="s">
        <v>12</v>
      </c>
      <c r="E14" s="8" t="s">
        <v>13</v>
      </c>
      <c r="F14" s="9" t="s">
        <v>14</v>
      </c>
      <c r="G14" s="8" t="s">
        <v>13</v>
      </c>
      <c r="H14" s="9" t="s">
        <v>14</v>
      </c>
      <c r="I14" s="8" t="s">
        <v>13</v>
      </c>
      <c r="J14" s="9" t="s">
        <v>14</v>
      </c>
      <c r="K14" s="8" t="s">
        <v>13</v>
      </c>
      <c r="L14" s="9" t="s">
        <v>14</v>
      </c>
    </row>
    <row r="15" spans="1:14">
      <c r="F15" s="10"/>
    </row>
    <row r="16" spans="1:14">
      <c r="A16" s="11" t="s">
        <v>15</v>
      </c>
      <c r="D16" s="12">
        <v>559075</v>
      </c>
      <c r="E16" s="13">
        <v>10.44</v>
      </c>
      <c r="F16" s="13">
        <f>+$D16*E16</f>
        <v>5836743</v>
      </c>
      <c r="G16" s="13">
        <v>12.44</v>
      </c>
      <c r="H16" s="13">
        <f>+$D16*G16</f>
        <v>6954893</v>
      </c>
      <c r="I16" s="13">
        <v>14.44</v>
      </c>
      <c r="J16" s="13">
        <f>+$D16*I16</f>
        <v>8073043</v>
      </c>
      <c r="K16" s="13">
        <v>16.439999999999998</v>
      </c>
      <c r="L16" s="13">
        <f>+$D16*K16</f>
        <v>9191192.9999999981</v>
      </c>
      <c r="N16" s="14"/>
    </row>
    <row r="17" spans="1:12">
      <c r="D17" s="12"/>
      <c r="F17" s="10"/>
      <c r="H17" s="10"/>
      <c r="J17" s="10"/>
      <c r="L17" s="10"/>
    </row>
    <row r="18" spans="1:12">
      <c r="A18" s="11" t="s">
        <v>16</v>
      </c>
      <c r="D18" s="12">
        <v>604001121</v>
      </c>
      <c r="E18" s="15">
        <v>9.8489999999999994E-2</v>
      </c>
      <c r="F18" s="13">
        <f>+$D18*E18</f>
        <v>59488070.407289997</v>
      </c>
      <c r="G18" s="15">
        <v>9.8489999999999994E-2</v>
      </c>
      <c r="H18" s="13">
        <f>+$D18*G18</f>
        <v>59488070.407289997</v>
      </c>
      <c r="I18" s="15">
        <v>9.8489999999999994E-2</v>
      </c>
      <c r="J18" s="13">
        <f>+$D18*I18</f>
        <v>59488070.407289997</v>
      </c>
      <c r="K18" s="15">
        <v>9.8489999999999994E-2</v>
      </c>
      <c r="L18" s="13">
        <f>+$D18*K18</f>
        <v>59488070.407289997</v>
      </c>
    </row>
    <row r="19" spans="1:12" ht="15.75" thickBot="1">
      <c r="A19" s="11" t="s">
        <v>17</v>
      </c>
      <c r="D19" s="12"/>
      <c r="E19" s="15"/>
      <c r="F19" s="35">
        <f>SUM(F16:F18)</f>
        <v>65324813.407289997</v>
      </c>
      <c r="H19" s="35">
        <f>SUM(H16:H18)</f>
        <v>66442963.407289997</v>
      </c>
      <c r="J19" s="35">
        <f>SUM(J16:J18)</f>
        <v>67561113.407289997</v>
      </c>
      <c r="L19" s="35">
        <f>SUM(L16:L18)</f>
        <v>68679263.407289997</v>
      </c>
    </row>
    <row r="20" spans="1:12" ht="15.75" thickTop="1">
      <c r="F20" s="18"/>
    </row>
    <row r="21" spans="1:12">
      <c r="A21" t="s">
        <v>66</v>
      </c>
      <c r="F21" s="19"/>
      <c r="H21" s="13">
        <f>+H19-F19</f>
        <v>1118150</v>
      </c>
      <c r="J21" s="13">
        <f>+J19-H19</f>
        <v>1118150</v>
      </c>
      <c r="L21" s="13">
        <f>+L19-J19</f>
        <v>1118150</v>
      </c>
    </row>
    <row r="22" spans="1:12">
      <c r="A22" t="s">
        <v>67</v>
      </c>
      <c r="F22" s="19"/>
      <c r="H22" s="14">
        <f>+H21/F19</f>
        <v>1.7116772963873768E-2</v>
      </c>
      <c r="J22" s="14">
        <f>+J21/H19</f>
        <v>1.6828719591355835E-2</v>
      </c>
      <c r="L22" s="14">
        <f>+L21/J19</f>
        <v>1.6550200901208789E-2</v>
      </c>
    </row>
    <row r="23" spans="1:12">
      <c r="A23" s="20" t="s">
        <v>21</v>
      </c>
      <c r="F23" s="21">
        <f>+F19/$D16</f>
        <v>116.84445451377722</v>
      </c>
      <c r="H23" s="21">
        <f>+H19/$D16</f>
        <v>118.84445451377722</v>
      </c>
      <c r="J23" s="21">
        <f>+J19/$D16</f>
        <v>120.84445451377722</v>
      </c>
      <c r="L23" s="21">
        <f>+L19/$D16</f>
        <v>122.84445451377722</v>
      </c>
    </row>
    <row r="24" spans="1:12">
      <c r="A24" s="20" t="s">
        <v>19</v>
      </c>
      <c r="F24" s="10"/>
      <c r="H24" s="22">
        <f>+H23-F23</f>
        <v>2</v>
      </c>
      <c r="J24" s="22">
        <f>+J23-H23</f>
        <v>2</v>
      </c>
      <c r="L24" s="22">
        <f>+L23-J23</f>
        <v>2</v>
      </c>
    </row>
    <row r="25" spans="1:12">
      <c r="A25" s="20" t="s">
        <v>67</v>
      </c>
      <c r="F25" s="10"/>
      <c r="H25" s="14">
        <f>+H24/F23</f>
        <v>1.7116772963873768E-2</v>
      </c>
      <c r="J25" s="14">
        <f>+J24/H23</f>
        <v>1.6828719591355835E-2</v>
      </c>
      <c r="L25" s="14">
        <f>+L24/J23</f>
        <v>1.6550200901208786E-2</v>
      </c>
    </row>
    <row r="26" spans="1:12">
      <c r="A26" s="20"/>
      <c r="F26" s="10"/>
    </row>
    <row r="27" spans="1:12">
      <c r="A27" s="82" t="s">
        <v>22</v>
      </c>
      <c r="B27" s="82"/>
      <c r="C27" s="82"/>
      <c r="D27" s="82"/>
      <c r="E27" s="83"/>
      <c r="F27" s="23"/>
    </row>
    <row r="28" spans="1:12">
      <c r="A28" s="82" t="s">
        <v>23</v>
      </c>
      <c r="B28" s="82"/>
      <c r="C28" s="82"/>
      <c r="D28" s="82"/>
      <c r="E28" s="82"/>
      <c r="F28" s="10"/>
    </row>
    <row r="29" spans="1:12">
      <c r="F29" s="10"/>
    </row>
    <row r="30" spans="1:12">
      <c r="A30" s="3" t="s">
        <v>9</v>
      </c>
      <c r="B30" s="3"/>
      <c r="E30" s="4" t="s">
        <v>10</v>
      </c>
      <c r="F30" s="5"/>
      <c r="G30" s="4" t="s">
        <v>0</v>
      </c>
      <c r="H30" s="5"/>
      <c r="I30" s="4" t="s">
        <v>1</v>
      </c>
      <c r="J30" s="5"/>
      <c r="K30" s="4" t="s">
        <v>2</v>
      </c>
      <c r="L30" s="5"/>
    </row>
    <row r="31" spans="1:12">
      <c r="A31" s="6" t="s">
        <v>11</v>
      </c>
      <c r="B31" s="3"/>
      <c r="D31" s="7" t="s">
        <v>12</v>
      </c>
      <c r="E31" s="8" t="s">
        <v>13</v>
      </c>
      <c r="F31" s="9" t="s">
        <v>14</v>
      </c>
      <c r="G31" s="8" t="s">
        <v>13</v>
      </c>
      <c r="H31" s="9" t="s">
        <v>14</v>
      </c>
      <c r="I31" s="8" t="s">
        <v>13</v>
      </c>
      <c r="J31" s="9" t="s">
        <v>14</v>
      </c>
      <c r="K31" s="8" t="s">
        <v>13</v>
      </c>
      <c r="L31" s="9" t="s">
        <v>14</v>
      </c>
    </row>
    <row r="32" spans="1:12">
      <c r="F32" s="10"/>
    </row>
    <row r="33" spans="1:14">
      <c r="A33" s="11" t="s">
        <v>16</v>
      </c>
      <c r="D33" s="12">
        <v>5869464</v>
      </c>
      <c r="E33" s="15">
        <v>5.9089999999999997E-2</v>
      </c>
      <c r="F33" s="13">
        <f>+$D33*E33</f>
        <v>346826.62776</v>
      </c>
      <c r="G33" s="15">
        <v>5.9089999999999997E-2</v>
      </c>
      <c r="H33" s="13">
        <f>+$D33*G33</f>
        <v>346826.62776</v>
      </c>
      <c r="I33" s="15">
        <v>5.9089999999999997E-2</v>
      </c>
      <c r="J33" s="13">
        <f>+$D33*I33</f>
        <v>346826.62776</v>
      </c>
      <c r="K33" s="15">
        <v>5.9089999999999997E-2</v>
      </c>
      <c r="L33" s="13">
        <f>+$D33*K33</f>
        <v>346826.62776</v>
      </c>
    </row>
    <row r="34" spans="1:14" ht="15.75" thickBot="1">
      <c r="A34" s="11" t="s">
        <v>17</v>
      </c>
      <c r="D34" s="12"/>
      <c r="E34" s="15"/>
      <c r="F34" s="35">
        <f>+F33</f>
        <v>346826.62776</v>
      </c>
      <c r="H34" s="35">
        <f>+H33</f>
        <v>346826.62776</v>
      </c>
      <c r="J34" s="35">
        <f>+J33</f>
        <v>346826.62776</v>
      </c>
      <c r="L34" s="35">
        <f>+L33</f>
        <v>346826.62776</v>
      </c>
    </row>
    <row r="35" spans="1:14" ht="15.75" thickTop="1">
      <c r="F35" s="18"/>
    </row>
    <row r="36" spans="1:14">
      <c r="F36" s="10"/>
    </row>
    <row r="37" spans="1:14">
      <c r="A37" s="24"/>
      <c r="F37" s="10"/>
    </row>
    <row r="38" spans="1:14">
      <c r="F38" s="10"/>
    </row>
    <row r="39" spans="1:14">
      <c r="A39" s="82" t="s">
        <v>24</v>
      </c>
      <c r="B39" s="82"/>
      <c r="C39" s="82"/>
      <c r="D39" s="82"/>
      <c r="E39" s="3"/>
      <c r="F39" s="23"/>
    </row>
    <row r="40" spans="1:14">
      <c r="A40" s="82" t="s">
        <v>25</v>
      </c>
      <c r="B40" s="82"/>
      <c r="C40" s="82"/>
      <c r="D40" s="82"/>
      <c r="F40" s="10"/>
    </row>
    <row r="41" spans="1:14">
      <c r="F41" s="10"/>
    </row>
    <row r="42" spans="1:14">
      <c r="A42" s="3" t="s">
        <v>9</v>
      </c>
      <c r="B42" s="3"/>
      <c r="E42" s="4" t="s">
        <v>10</v>
      </c>
      <c r="F42" s="25"/>
      <c r="G42" s="4" t="s">
        <v>0</v>
      </c>
      <c r="H42" s="5"/>
      <c r="I42" s="4" t="s">
        <v>1</v>
      </c>
      <c r="J42" s="5"/>
      <c r="K42" s="4" t="s">
        <v>2</v>
      </c>
      <c r="L42" s="5"/>
    </row>
    <row r="43" spans="1:14">
      <c r="A43" s="6" t="s">
        <v>11</v>
      </c>
      <c r="B43" s="3"/>
      <c r="D43" s="7" t="s">
        <v>12</v>
      </c>
      <c r="E43" s="8" t="s">
        <v>13</v>
      </c>
      <c r="F43" s="9" t="s">
        <v>14</v>
      </c>
      <c r="G43" s="8" t="s">
        <v>13</v>
      </c>
      <c r="H43" s="9" t="s">
        <v>14</v>
      </c>
      <c r="I43" s="8" t="s">
        <v>13</v>
      </c>
      <c r="J43" s="9" t="s">
        <v>14</v>
      </c>
      <c r="K43" s="8" t="s">
        <v>13</v>
      </c>
      <c r="L43" s="9" t="s">
        <v>14</v>
      </c>
    </row>
    <row r="44" spans="1:14">
      <c r="F44" s="10"/>
    </row>
    <row r="45" spans="1:14">
      <c r="A45" s="11" t="s">
        <v>15</v>
      </c>
      <c r="D45" s="12">
        <v>41296</v>
      </c>
      <c r="E45" s="13">
        <v>27.47</v>
      </c>
      <c r="F45" s="13">
        <f>+$D45*E45</f>
        <v>1134401.1199999999</v>
      </c>
      <c r="G45" s="13">
        <v>31.47</v>
      </c>
      <c r="H45" s="13">
        <f>+$D45*G45</f>
        <v>1299585.1199999999</v>
      </c>
      <c r="I45" s="13">
        <v>35.47</v>
      </c>
      <c r="J45" s="13">
        <f>+$D45*I45</f>
        <v>1464769.1199999999</v>
      </c>
      <c r="K45" s="13">
        <v>39.47</v>
      </c>
      <c r="L45" s="13">
        <f>+$D45*K45</f>
        <v>1629953.1199999999</v>
      </c>
      <c r="N45" s="13"/>
    </row>
    <row r="46" spans="1:14">
      <c r="D46" s="12"/>
      <c r="F46" s="13"/>
      <c r="H46" s="13"/>
      <c r="J46" s="13"/>
      <c r="L46" s="13"/>
    </row>
    <row r="47" spans="1:14">
      <c r="A47" s="11" t="s">
        <v>16</v>
      </c>
      <c r="D47" s="12">
        <v>59785822</v>
      </c>
      <c r="E47" s="15">
        <v>8.8090000000000002E-2</v>
      </c>
      <c r="F47" s="13">
        <f>+$D47*E47</f>
        <v>5266533.0599800004</v>
      </c>
      <c r="G47" s="15">
        <v>8.8090000000000002E-2</v>
      </c>
      <c r="H47" s="13">
        <f>+$D47*G47</f>
        <v>5266533.0599800004</v>
      </c>
      <c r="I47" s="15">
        <v>8.8090000000000002E-2</v>
      </c>
      <c r="J47" s="13">
        <f>+$D47*I47</f>
        <v>5266533.0599800004</v>
      </c>
      <c r="K47" s="15">
        <v>8.8090000000000002E-2</v>
      </c>
      <c r="L47" s="13">
        <f>+$D47*K47</f>
        <v>5266533.0599800004</v>
      </c>
    </row>
    <row r="48" spans="1:14" ht="15.75" thickBot="1">
      <c r="A48" s="11" t="s">
        <v>17</v>
      </c>
      <c r="D48" s="12"/>
      <c r="E48" s="15"/>
      <c r="F48" s="35">
        <f>SUM(F45:F47)</f>
        <v>6400934.1799800005</v>
      </c>
      <c r="H48" s="35">
        <f>SUM(H45:H47)</f>
        <v>6566118.1799800005</v>
      </c>
      <c r="J48" s="35">
        <f>SUM(J45:J47)</f>
        <v>6731302.1799800005</v>
      </c>
      <c r="L48" s="35">
        <f>SUM(L45:L47)</f>
        <v>6896486.1799800005</v>
      </c>
    </row>
    <row r="49" spans="1:12" ht="15.75" thickTop="1">
      <c r="F49" s="18"/>
    </row>
    <row r="50" spans="1:12">
      <c r="A50" t="s">
        <v>66</v>
      </c>
      <c r="F50" s="19"/>
      <c r="H50" s="13">
        <v>165183.99</v>
      </c>
      <c r="J50" s="13">
        <f>+J48-H48</f>
        <v>165184</v>
      </c>
      <c r="L50" s="13">
        <f>+L48-J48</f>
        <v>165184</v>
      </c>
    </row>
    <row r="51" spans="1:12">
      <c r="A51" t="s">
        <v>67</v>
      </c>
      <c r="F51" s="19"/>
      <c r="H51" s="34">
        <f>+H50/F48</f>
        <v>2.5806231614854083E-2</v>
      </c>
      <c r="J51" s="34">
        <f>+J50/H48</f>
        <v>2.5157025120815465E-2</v>
      </c>
      <c r="L51" s="34">
        <f>+L50/J48</f>
        <v>2.4539679780129969E-2</v>
      </c>
    </row>
    <row r="52" spans="1:12">
      <c r="A52" s="20" t="s">
        <v>21</v>
      </c>
      <c r="F52" s="21">
        <f>+F48/$D45</f>
        <v>155.00131199099187</v>
      </c>
      <c r="H52" s="21">
        <f>+H48/$D45</f>
        <v>159.00131199099187</v>
      </c>
      <c r="J52" s="21">
        <f>+J48/$D45</f>
        <v>163.00131199099187</v>
      </c>
      <c r="L52" s="21">
        <f>+L48/$D45</f>
        <v>167.00131199099187</v>
      </c>
    </row>
    <row r="53" spans="1:12">
      <c r="A53" s="20" t="s">
        <v>66</v>
      </c>
      <c r="F53" s="10"/>
      <c r="H53" s="22">
        <f>+H52-F52</f>
        <v>4</v>
      </c>
      <c r="J53" s="22">
        <f>+J52-H52</f>
        <v>4</v>
      </c>
      <c r="L53" s="22">
        <f>+L52-J52</f>
        <v>4</v>
      </c>
    </row>
    <row r="54" spans="1:12">
      <c r="A54" s="20" t="s">
        <v>67</v>
      </c>
      <c r="F54" s="10"/>
      <c r="H54" s="14">
        <f>+H53/F52</f>
        <v>2.5806233177126048E-2</v>
      </c>
      <c r="J54" s="14">
        <f>+J53/H52</f>
        <v>2.5157025120815468E-2</v>
      </c>
      <c r="L54" s="14">
        <f>+L53/J52</f>
        <v>2.4539679780129969E-2</v>
      </c>
    </row>
    <row r="55" spans="1:12">
      <c r="F55" s="10"/>
    </row>
    <row r="56" spans="1:12">
      <c r="A56" s="24"/>
      <c r="F56" s="10"/>
    </row>
    <row r="57" spans="1:12">
      <c r="F57" s="10"/>
    </row>
    <row r="58" spans="1:12">
      <c r="L58" s="40" t="s">
        <v>94</v>
      </c>
    </row>
    <row r="59" spans="1:12">
      <c r="L59" s="40" t="s">
        <v>100</v>
      </c>
    </row>
    <row r="60" spans="1:12">
      <c r="L60" s="40" t="s">
        <v>118</v>
      </c>
    </row>
    <row r="61" spans="1:12" ht="15.75">
      <c r="A61" s="147" t="s">
        <v>85</v>
      </c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</row>
    <row r="62" spans="1:12" ht="15.75">
      <c r="A62" s="147" t="s">
        <v>86</v>
      </c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</row>
    <row r="63" spans="1:12" ht="15.75">
      <c r="A63" s="147" t="s">
        <v>96</v>
      </c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</row>
    <row r="64" spans="1:12" ht="15.75">
      <c r="A64" s="148" t="s">
        <v>97</v>
      </c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8"/>
    </row>
    <row r="65" spans="1:14">
      <c r="A65" s="82" t="s">
        <v>26</v>
      </c>
      <c r="B65" s="82"/>
      <c r="C65" s="82"/>
      <c r="D65" s="82"/>
      <c r="E65" s="83"/>
      <c r="F65" s="85"/>
    </row>
    <row r="66" spans="1:14">
      <c r="A66" s="82" t="s">
        <v>27</v>
      </c>
      <c r="B66" s="82"/>
      <c r="C66" s="82"/>
      <c r="D66" s="82"/>
      <c r="E66" s="82"/>
      <c r="F66" s="86"/>
    </row>
    <row r="67" spans="1:14">
      <c r="F67" s="10"/>
    </row>
    <row r="68" spans="1:14">
      <c r="A68" s="3" t="s">
        <v>9</v>
      </c>
      <c r="B68" s="3"/>
      <c r="E68" s="4" t="s">
        <v>10</v>
      </c>
      <c r="F68" s="25"/>
      <c r="G68" s="4" t="s">
        <v>0</v>
      </c>
      <c r="H68" s="5"/>
      <c r="I68" s="4" t="s">
        <v>1</v>
      </c>
      <c r="J68" s="5"/>
      <c r="K68" s="4" t="s">
        <v>2</v>
      </c>
      <c r="L68" s="5"/>
    </row>
    <row r="69" spans="1:14">
      <c r="A69" s="6" t="s">
        <v>11</v>
      </c>
      <c r="B69" s="3"/>
      <c r="D69" s="7" t="s">
        <v>12</v>
      </c>
      <c r="E69" s="8" t="s">
        <v>13</v>
      </c>
      <c r="F69" s="9" t="s">
        <v>14</v>
      </c>
      <c r="G69" s="8" t="s">
        <v>13</v>
      </c>
      <c r="H69" s="9" t="s">
        <v>14</v>
      </c>
      <c r="I69" s="8" t="s">
        <v>13</v>
      </c>
      <c r="J69" s="9" t="s">
        <v>14</v>
      </c>
      <c r="K69" s="8" t="s">
        <v>13</v>
      </c>
      <c r="L69" s="9" t="s">
        <v>14</v>
      </c>
    </row>
    <row r="70" spans="1:14">
      <c r="F70" s="10"/>
    </row>
    <row r="71" spans="1:14">
      <c r="A71" s="11" t="s">
        <v>16</v>
      </c>
      <c r="D71" s="12">
        <v>84122</v>
      </c>
      <c r="E71" s="15">
        <v>5.2850000000000001E-2</v>
      </c>
      <c r="F71" s="13">
        <f>+$D71*E71</f>
        <v>4445.8477000000003</v>
      </c>
      <c r="G71" s="15">
        <v>5.2850000000000001E-2</v>
      </c>
      <c r="H71" s="13">
        <f>+$D71*G71</f>
        <v>4445.8477000000003</v>
      </c>
      <c r="I71" s="15">
        <v>5.2850000000000001E-2</v>
      </c>
      <c r="J71" s="13">
        <f>+$D71*I71</f>
        <v>4445.8477000000003</v>
      </c>
      <c r="K71" s="15">
        <v>5.2850000000000001E-2</v>
      </c>
      <c r="L71" s="13">
        <f>+$D71*K71</f>
        <v>4445.8477000000003</v>
      </c>
    </row>
    <row r="72" spans="1:14" ht="15.75" thickBot="1">
      <c r="A72" s="11" t="s">
        <v>17</v>
      </c>
      <c r="D72" s="12"/>
      <c r="E72" s="15"/>
      <c r="F72" s="35">
        <f>+F71</f>
        <v>4445.8477000000003</v>
      </c>
      <c r="H72" s="35">
        <f>+H71</f>
        <v>4445.8477000000003</v>
      </c>
      <c r="J72" s="35">
        <f>+J71</f>
        <v>4445.8477000000003</v>
      </c>
      <c r="L72" s="35">
        <f>+L71</f>
        <v>4445.8477000000003</v>
      </c>
    </row>
    <row r="73" spans="1:14" ht="15.75" thickTop="1">
      <c r="F73" s="10"/>
    </row>
    <row r="74" spans="1:14">
      <c r="A74" s="82" t="s">
        <v>28</v>
      </c>
      <c r="E74" s="3"/>
      <c r="F74" s="23"/>
    </row>
    <row r="75" spans="1:14">
      <c r="A75" s="82" t="s">
        <v>29</v>
      </c>
      <c r="F75" s="10"/>
    </row>
    <row r="76" spans="1:14">
      <c r="F76" s="10"/>
    </row>
    <row r="77" spans="1:14">
      <c r="A77" s="3" t="s">
        <v>9</v>
      </c>
      <c r="B77" s="3"/>
      <c r="E77" s="4" t="s">
        <v>10</v>
      </c>
      <c r="F77" s="25"/>
      <c r="G77" s="4" t="s">
        <v>0</v>
      </c>
      <c r="H77" s="5"/>
      <c r="I77" s="4" t="s">
        <v>1</v>
      </c>
      <c r="J77" s="5"/>
      <c r="K77" s="4" t="s">
        <v>2</v>
      </c>
      <c r="L77" s="5"/>
    </row>
    <row r="78" spans="1:14">
      <c r="A78" s="6" t="s">
        <v>11</v>
      </c>
      <c r="B78" s="3"/>
      <c r="D78" s="7" t="s">
        <v>12</v>
      </c>
      <c r="E78" s="8" t="s">
        <v>13</v>
      </c>
      <c r="F78" s="9" t="s">
        <v>14</v>
      </c>
      <c r="G78" s="8" t="s">
        <v>13</v>
      </c>
      <c r="H78" s="9" t="s">
        <v>14</v>
      </c>
      <c r="I78" s="8" t="s">
        <v>13</v>
      </c>
      <c r="J78" s="9" t="s">
        <v>14</v>
      </c>
      <c r="K78" s="8" t="s">
        <v>13</v>
      </c>
      <c r="L78" s="9" t="s">
        <v>14</v>
      </c>
    </row>
    <row r="79" spans="1:14">
      <c r="F79" s="10"/>
    </row>
    <row r="80" spans="1:14">
      <c r="A80" s="11" t="s">
        <v>15</v>
      </c>
      <c r="D80" s="12">
        <v>1884</v>
      </c>
      <c r="E80" s="13">
        <v>49.45</v>
      </c>
      <c r="F80" s="13">
        <f>+$D80*E80</f>
        <v>93163.8</v>
      </c>
      <c r="G80" s="13">
        <v>51.95</v>
      </c>
      <c r="H80" s="13">
        <f>+$D80*G80</f>
        <v>97873.8</v>
      </c>
      <c r="I80" s="13">
        <v>54.45</v>
      </c>
      <c r="J80" s="13">
        <f>+$D80*I80</f>
        <v>102583.8</v>
      </c>
      <c r="K80" s="13">
        <v>56.95</v>
      </c>
      <c r="L80" s="13">
        <f>+$D80*K80</f>
        <v>107293.8</v>
      </c>
      <c r="N80" s="13"/>
    </row>
    <row r="81" spans="1:12">
      <c r="A81" s="11" t="s">
        <v>30</v>
      </c>
      <c r="D81" s="26">
        <v>241169.79300000003</v>
      </c>
      <c r="E81" s="13">
        <v>6.59</v>
      </c>
      <c r="F81" s="13">
        <f t="shared" ref="F81:H82" si="0">+$D81*E81</f>
        <v>1589308.9358700002</v>
      </c>
      <c r="G81" s="13">
        <v>6.59</v>
      </c>
      <c r="H81" s="13">
        <f t="shared" si="0"/>
        <v>1589308.9358700002</v>
      </c>
      <c r="I81" s="13">
        <v>6.59</v>
      </c>
      <c r="J81" s="13">
        <f t="shared" ref="J81" si="1">+$D81*I81</f>
        <v>1589308.9358700002</v>
      </c>
      <c r="K81" s="13">
        <v>6.59</v>
      </c>
      <c r="L81" s="13">
        <f t="shared" ref="L81" si="2">+$D81*K81</f>
        <v>1589308.9358700002</v>
      </c>
    </row>
    <row r="82" spans="1:12">
      <c r="A82" s="11" t="s">
        <v>16</v>
      </c>
      <c r="D82" s="12">
        <v>77219046</v>
      </c>
      <c r="E82" s="15">
        <v>6.5790000000000001E-2</v>
      </c>
      <c r="F82" s="13">
        <f t="shared" si="0"/>
        <v>5080241.0363400001</v>
      </c>
      <c r="G82" s="15">
        <v>6.5790000000000001E-2</v>
      </c>
      <c r="H82" s="13">
        <f t="shared" si="0"/>
        <v>5080241.0363400001</v>
      </c>
      <c r="I82" s="27">
        <v>6.5790000000000001E-2</v>
      </c>
      <c r="J82" s="13">
        <f t="shared" ref="J82" si="3">+$D82*I82</f>
        <v>5080241.0363400001</v>
      </c>
      <c r="K82" s="27">
        <v>6.5790000000000001E-2</v>
      </c>
      <c r="L82" s="13">
        <f t="shared" ref="L82" si="4">+$D82*K82</f>
        <v>5080241.0363400001</v>
      </c>
    </row>
    <row r="83" spans="1:12" ht="15.75" thickBot="1">
      <c r="A83" s="11" t="s">
        <v>17</v>
      </c>
      <c r="D83" s="12"/>
      <c r="E83" s="15"/>
      <c r="F83" s="35">
        <f>SUM(F80:F82)</f>
        <v>6762713.7722100001</v>
      </c>
      <c r="H83" s="35">
        <f>SUM(H80:H82)</f>
        <v>6767423.7722100001</v>
      </c>
      <c r="J83" s="35">
        <f>SUM(J80:J82)</f>
        <v>6772133.7722100001</v>
      </c>
      <c r="L83" s="35">
        <f>SUM(L80:L82)</f>
        <v>6776843.7722100001</v>
      </c>
    </row>
    <row r="84" spans="1:12" ht="15.75" thickTop="1">
      <c r="F84" s="10"/>
    </row>
    <row r="85" spans="1:12">
      <c r="A85" t="s">
        <v>66</v>
      </c>
      <c r="F85" s="19"/>
      <c r="H85" s="10">
        <f>+H83-F83</f>
        <v>4710</v>
      </c>
      <c r="J85" s="10">
        <f>+J83-H83</f>
        <v>4710</v>
      </c>
      <c r="L85" s="10">
        <f>+L83-J83</f>
        <v>4710</v>
      </c>
    </row>
    <row r="86" spans="1:12">
      <c r="A86" t="s">
        <v>67</v>
      </c>
      <c r="F86" s="19"/>
      <c r="H86" s="34">
        <f>+H85/F83</f>
        <v>6.9646596893613766E-4</v>
      </c>
      <c r="J86" s="34">
        <f>+J85/H83</f>
        <v>6.9598124168628516E-4</v>
      </c>
      <c r="L86" s="34">
        <f>+L85/J83</f>
        <v>6.954971886893119E-4</v>
      </c>
    </row>
    <row r="87" spans="1:12">
      <c r="A87" s="20" t="s">
        <v>21</v>
      </c>
      <c r="F87" s="21">
        <f>+F83/$D80</f>
        <v>3589.5508345063695</v>
      </c>
      <c r="H87" s="21">
        <f>+H83/$D80</f>
        <v>3592.0508345063695</v>
      </c>
      <c r="J87" s="21">
        <f>+J83/$D80</f>
        <v>3594.5508345063695</v>
      </c>
      <c r="L87" s="21">
        <f>+L83/$D80</f>
        <v>3597.0508345063695</v>
      </c>
    </row>
    <row r="88" spans="1:12">
      <c r="A88" s="20" t="s">
        <v>66</v>
      </c>
      <c r="F88" s="10"/>
      <c r="H88" s="22">
        <f>+H87-F87</f>
        <v>2.5</v>
      </c>
      <c r="J88" s="22">
        <f>+J87-H87</f>
        <v>2.5</v>
      </c>
      <c r="L88" s="22">
        <f>+L87-J87</f>
        <v>2.5</v>
      </c>
    </row>
    <row r="89" spans="1:12">
      <c r="A89" s="20" t="s">
        <v>67</v>
      </c>
      <c r="F89" s="10"/>
      <c r="H89" s="14">
        <f>+H88/F87</f>
        <v>6.9646596893613766E-4</v>
      </c>
      <c r="J89" s="14">
        <f>+J88/H87</f>
        <v>6.9598124168628516E-4</v>
      </c>
      <c r="L89" s="14">
        <f>+L88/J87</f>
        <v>6.954971886893119E-4</v>
      </c>
    </row>
    <row r="90" spans="1:12">
      <c r="F90" s="10"/>
    </row>
    <row r="91" spans="1:12">
      <c r="F91" s="10"/>
    </row>
    <row r="92" spans="1:12">
      <c r="A92" s="82" t="s">
        <v>31</v>
      </c>
      <c r="E92" s="3"/>
      <c r="F92" s="23"/>
    </row>
    <row r="93" spans="1:12">
      <c r="A93" s="82" t="s">
        <v>32</v>
      </c>
      <c r="F93" s="10"/>
    </row>
    <row r="94" spans="1:12">
      <c r="F94" s="10"/>
    </row>
    <row r="95" spans="1:12">
      <c r="A95" s="3" t="s">
        <v>9</v>
      </c>
      <c r="B95" s="3"/>
      <c r="E95" s="4" t="s">
        <v>10</v>
      </c>
      <c r="F95" s="25"/>
      <c r="G95" s="4" t="s">
        <v>0</v>
      </c>
      <c r="H95" s="5"/>
      <c r="I95" s="4" t="s">
        <v>1</v>
      </c>
      <c r="J95" s="5"/>
      <c r="K95" s="4" t="s">
        <v>2</v>
      </c>
      <c r="L95" s="5"/>
    </row>
    <row r="96" spans="1:12">
      <c r="A96" s="6" t="s">
        <v>11</v>
      </c>
      <c r="B96" s="3"/>
      <c r="D96" s="7" t="s">
        <v>12</v>
      </c>
      <c r="E96" s="8" t="s">
        <v>13</v>
      </c>
      <c r="F96" s="9" t="s">
        <v>14</v>
      </c>
      <c r="G96" s="8" t="s">
        <v>13</v>
      </c>
      <c r="H96" s="9" t="s">
        <v>14</v>
      </c>
      <c r="I96" s="8" t="s">
        <v>13</v>
      </c>
      <c r="J96" s="9" t="s">
        <v>14</v>
      </c>
      <c r="K96" s="8" t="s">
        <v>13</v>
      </c>
      <c r="L96" s="9" t="s">
        <v>14</v>
      </c>
    </row>
    <row r="97" spans="1:14">
      <c r="F97" s="10"/>
    </row>
    <row r="98" spans="1:14">
      <c r="A98" s="11" t="s">
        <v>15</v>
      </c>
      <c r="D98" s="12">
        <v>24</v>
      </c>
      <c r="E98" s="13">
        <v>1079.8599999999999</v>
      </c>
      <c r="F98" s="13">
        <f>+$D98*E98</f>
        <v>25916.639999999999</v>
      </c>
      <c r="G98" s="13">
        <f>+E98+206.87</f>
        <v>1286.73</v>
      </c>
      <c r="H98" s="13">
        <f>+$D98*G98</f>
        <v>30881.52</v>
      </c>
      <c r="I98" s="13">
        <f>+G98+206.87</f>
        <v>1493.6</v>
      </c>
      <c r="J98" s="13">
        <f>+$D98*I98</f>
        <v>35846.399999999994</v>
      </c>
      <c r="K98" s="13">
        <f>+I98+206.87</f>
        <v>1700.4699999999998</v>
      </c>
      <c r="L98" s="13">
        <f>+$D98*K98</f>
        <v>40811.279999999999</v>
      </c>
      <c r="N98" s="13"/>
    </row>
    <row r="99" spans="1:14">
      <c r="A99" s="11" t="s">
        <v>30</v>
      </c>
      <c r="D99" s="26">
        <v>44861.753000000012</v>
      </c>
      <c r="E99" s="13">
        <v>6.84</v>
      </c>
      <c r="F99" s="13">
        <f t="shared" ref="F99" si="5">+$D99*E99</f>
        <v>306854.39052000007</v>
      </c>
      <c r="G99" s="13">
        <v>6.84</v>
      </c>
      <c r="H99" s="13">
        <f t="shared" ref="H99" si="6">+$D99*G99</f>
        <v>306854.39052000007</v>
      </c>
      <c r="I99" s="13">
        <v>6.84</v>
      </c>
      <c r="J99" s="13">
        <f t="shared" ref="J99:J100" si="7">+$D99*I99</f>
        <v>306854.39052000007</v>
      </c>
      <c r="K99" s="13">
        <v>6.84</v>
      </c>
      <c r="L99" s="13">
        <f t="shared" ref="L99:L100" si="8">+$D99*K99</f>
        <v>306854.39052000007</v>
      </c>
    </row>
    <row r="100" spans="1:14">
      <c r="A100" s="11" t="s">
        <v>16</v>
      </c>
      <c r="D100" s="12">
        <v>20992480</v>
      </c>
      <c r="E100" s="15">
        <v>5.1020000000000003E-2</v>
      </c>
      <c r="F100" s="13">
        <f t="shared" ref="F100" si="9">+$D100*E100</f>
        <v>1071036.3296000001</v>
      </c>
      <c r="G100" s="15">
        <v>5.1020000000000003E-2</v>
      </c>
      <c r="H100" s="13">
        <f t="shared" ref="H100" si="10">+$D100*G100</f>
        <v>1071036.3296000001</v>
      </c>
      <c r="I100" s="27">
        <v>5.1020000000000003E-2</v>
      </c>
      <c r="J100" s="13">
        <f t="shared" si="7"/>
        <v>1071036.3296000001</v>
      </c>
      <c r="K100" s="27">
        <v>5.1020000000000003E-2</v>
      </c>
      <c r="L100" s="13">
        <f t="shared" si="8"/>
        <v>1071036.3296000001</v>
      </c>
    </row>
    <row r="101" spans="1:14" ht="15.75" thickBot="1">
      <c r="A101" s="11" t="s">
        <v>17</v>
      </c>
      <c r="D101" s="12"/>
      <c r="E101" s="15"/>
      <c r="F101" s="35">
        <f>SUM(F98:F100)</f>
        <v>1403807.3601200001</v>
      </c>
      <c r="H101" s="35">
        <f>SUM(H98:H100)</f>
        <v>1408772.2401200002</v>
      </c>
      <c r="J101" s="35">
        <f>SUM(J98:J100)</f>
        <v>1413737.1201200001</v>
      </c>
      <c r="L101" s="35">
        <f>SUM(L98:L100)</f>
        <v>1418702.00012</v>
      </c>
    </row>
    <row r="102" spans="1:14" ht="15.75" thickTop="1">
      <c r="F102" s="10"/>
    </row>
    <row r="103" spans="1:14">
      <c r="A103" t="s">
        <v>66</v>
      </c>
      <c r="F103" s="19"/>
      <c r="H103" s="10">
        <f>+H101-F101</f>
        <v>4964.8800000001211</v>
      </c>
      <c r="J103" s="10">
        <f>+J101-H101</f>
        <v>4964.8799999998882</v>
      </c>
      <c r="L103" s="10">
        <f>+L101-J101</f>
        <v>4964.8799999998882</v>
      </c>
    </row>
    <row r="104" spans="1:14">
      <c r="A104" t="s">
        <v>67</v>
      </c>
      <c r="F104" s="19"/>
      <c r="H104" s="34">
        <f>+H103/F101</f>
        <v>3.5367245827630607E-3</v>
      </c>
      <c r="J104" s="34">
        <f>+J103/H101</f>
        <v>3.5242602449186366E-3</v>
      </c>
      <c r="L104" s="34">
        <f>+L103/J101</f>
        <v>3.5118834536780517E-3</v>
      </c>
    </row>
    <row r="105" spans="1:14">
      <c r="A105" s="20" t="s">
        <v>21</v>
      </c>
      <c r="F105" s="21">
        <f>+F101/$D98</f>
        <v>58491.973338333337</v>
      </c>
      <c r="H105" s="21">
        <f>+H101/$D98</f>
        <v>58698.843338333339</v>
      </c>
      <c r="J105" s="21">
        <f>+J101/$D98</f>
        <v>58905.713338333335</v>
      </c>
      <c r="L105" s="21">
        <f>+L101/$D98</f>
        <v>59112.58333833333</v>
      </c>
    </row>
    <row r="106" spans="1:14">
      <c r="A106" s="20" t="s">
        <v>66</v>
      </c>
      <c r="F106" s="10"/>
      <c r="H106" s="22">
        <f>+H105-F105</f>
        <v>206.87000000000262</v>
      </c>
      <c r="J106" s="22">
        <f>+J105-H105</f>
        <v>206.86999999999534</v>
      </c>
      <c r="L106" s="22">
        <f>+L105-J105</f>
        <v>206.86999999999534</v>
      </c>
    </row>
    <row r="107" spans="1:14">
      <c r="A107" s="20" t="s">
        <v>67</v>
      </c>
      <c r="F107" s="10"/>
      <c r="H107" s="14">
        <f>+H106/F105</f>
        <v>3.5367245827630195E-3</v>
      </c>
      <c r="J107" s="14">
        <f>+J106/H105</f>
        <v>3.5242602449186366E-3</v>
      </c>
      <c r="L107" s="14">
        <f>+L106/J105</f>
        <v>3.5118834536780517E-3</v>
      </c>
    </row>
    <row r="108" spans="1:14">
      <c r="F108" s="10"/>
    </row>
    <row r="109" spans="1:14">
      <c r="A109" s="24"/>
      <c r="F109" s="10"/>
    </row>
    <row r="110" spans="1:14">
      <c r="F110" s="10"/>
    </row>
    <row r="111" spans="1:14">
      <c r="L111" s="40" t="s">
        <v>94</v>
      </c>
    </row>
    <row r="112" spans="1:14">
      <c r="L112" s="40" t="s">
        <v>100</v>
      </c>
    </row>
    <row r="113" spans="1:14">
      <c r="L113" s="40" t="s">
        <v>118</v>
      </c>
    </row>
    <row r="114" spans="1:14" ht="15.75">
      <c r="A114" s="147" t="s">
        <v>85</v>
      </c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</row>
    <row r="115" spans="1:14" ht="15.75">
      <c r="A115" s="147" t="s">
        <v>86</v>
      </c>
      <c r="B115" s="147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</row>
    <row r="116" spans="1:14" ht="15.75">
      <c r="A116" s="147" t="s">
        <v>96</v>
      </c>
      <c r="B116" s="147"/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</row>
    <row r="117" spans="1:14" ht="15.75">
      <c r="A117" s="148" t="s">
        <v>97</v>
      </c>
      <c r="B117" s="148"/>
      <c r="C117" s="148"/>
      <c r="D117" s="148"/>
      <c r="E117" s="148"/>
      <c r="F117" s="148"/>
      <c r="G117" s="148"/>
      <c r="H117" s="148"/>
      <c r="I117" s="148"/>
      <c r="J117" s="148"/>
      <c r="K117" s="148"/>
      <c r="L117" s="148"/>
    </row>
    <row r="118" spans="1:14">
      <c r="A118" s="82" t="s">
        <v>33</v>
      </c>
      <c r="E118" s="3"/>
      <c r="F118" s="23"/>
    </row>
    <row r="119" spans="1:14">
      <c r="A119" s="82" t="s">
        <v>34</v>
      </c>
      <c r="F119" s="10"/>
    </row>
    <row r="120" spans="1:14">
      <c r="F120" s="10"/>
    </row>
    <row r="121" spans="1:14">
      <c r="A121" s="3" t="s">
        <v>9</v>
      </c>
      <c r="B121" s="3"/>
      <c r="E121" s="4" t="s">
        <v>10</v>
      </c>
      <c r="F121" s="25"/>
      <c r="G121" s="4" t="s">
        <v>0</v>
      </c>
      <c r="H121" s="5"/>
      <c r="I121" s="4" t="s">
        <v>1</v>
      </c>
      <c r="J121" s="5"/>
      <c r="K121" s="4" t="s">
        <v>2</v>
      </c>
      <c r="L121" s="5"/>
    </row>
    <row r="122" spans="1:14">
      <c r="A122" s="6" t="s">
        <v>11</v>
      </c>
      <c r="B122" s="3"/>
      <c r="D122" s="7" t="s">
        <v>12</v>
      </c>
      <c r="E122" s="8" t="s">
        <v>13</v>
      </c>
      <c r="F122" s="9" t="s">
        <v>14</v>
      </c>
      <c r="G122" s="8" t="s">
        <v>13</v>
      </c>
      <c r="H122" s="9" t="s">
        <v>14</v>
      </c>
      <c r="I122" s="8" t="s">
        <v>13</v>
      </c>
      <c r="J122" s="9" t="s">
        <v>14</v>
      </c>
      <c r="K122" s="8" t="s">
        <v>13</v>
      </c>
      <c r="L122" s="9" t="s">
        <v>14</v>
      </c>
    </row>
    <row r="123" spans="1:14">
      <c r="F123" s="10"/>
    </row>
    <row r="124" spans="1:14">
      <c r="A124" s="11" t="s">
        <v>15</v>
      </c>
      <c r="D124" s="12">
        <v>36</v>
      </c>
      <c r="E124" s="13">
        <v>1079.8599999999999</v>
      </c>
      <c r="F124" s="13">
        <f t="shared" ref="F124:H127" si="11">+$D124*E124</f>
        <v>38874.959999999999</v>
      </c>
      <c r="G124" s="13">
        <f>+(E124)+206.87</f>
        <v>1286.73</v>
      </c>
      <c r="H124" s="13">
        <f t="shared" si="11"/>
        <v>46322.28</v>
      </c>
      <c r="I124" s="13">
        <f>+(G124)+206.87</f>
        <v>1493.6</v>
      </c>
      <c r="J124" s="13">
        <f t="shared" ref="J124" si="12">+$D124*I124</f>
        <v>53769.599999999999</v>
      </c>
      <c r="K124" s="13">
        <f>+(I124)+206.87</f>
        <v>1700.4699999999998</v>
      </c>
      <c r="L124" s="13">
        <f t="shared" ref="L124" si="13">+$D124*K124</f>
        <v>61216.919999999991</v>
      </c>
      <c r="N124" s="13"/>
    </row>
    <row r="125" spans="1:14">
      <c r="A125" s="11" t="s">
        <v>35</v>
      </c>
      <c r="D125" s="26">
        <v>61200</v>
      </c>
      <c r="E125" s="13">
        <v>6.84</v>
      </c>
      <c r="F125" s="13">
        <f t="shared" si="11"/>
        <v>418608</v>
      </c>
      <c r="G125" s="13">
        <v>6.84</v>
      </c>
      <c r="H125" s="13">
        <f t="shared" si="11"/>
        <v>418608</v>
      </c>
      <c r="I125" s="13">
        <v>6.84</v>
      </c>
      <c r="J125" s="13">
        <f t="shared" ref="J125" si="14">+$D125*I125</f>
        <v>418608</v>
      </c>
      <c r="K125" s="13">
        <v>6.84</v>
      </c>
      <c r="L125" s="13">
        <f t="shared" ref="L125" si="15">+$D125*K125</f>
        <v>418608</v>
      </c>
    </row>
    <row r="126" spans="1:14">
      <c r="A126" s="11" t="s">
        <v>36</v>
      </c>
      <c r="D126" s="26">
        <v>14676.703</v>
      </c>
      <c r="E126" s="13">
        <v>9.5</v>
      </c>
      <c r="F126" s="13">
        <f t="shared" si="11"/>
        <v>139428.67850000001</v>
      </c>
      <c r="G126" s="13">
        <v>9.5</v>
      </c>
      <c r="H126" s="13">
        <f t="shared" si="11"/>
        <v>139428.67850000001</v>
      </c>
      <c r="I126" s="13">
        <v>9.5</v>
      </c>
      <c r="J126" s="13">
        <f t="shared" ref="J126" si="16">+$D126*I126</f>
        <v>139428.67850000001</v>
      </c>
      <c r="K126" s="13">
        <v>9.5</v>
      </c>
      <c r="L126" s="13">
        <f t="shared" ref="L126" si="17">+$D126*K126</f>
        <v>139428.67850000001</v>
      </c>
    </row>
    <row r="127" spans="1:14">
      <c r="A127" s="11" t="s">
        <v>16</v>
      </c>
      <c r="D127" s="12">
        <v>39684880</v>
      </c>
      <c r="E127" s="15">
        <v>5.2060000000000002E-2</v>
      </c>
      <c r="F127" s="13">
        <f t="shared" si="11"/>
        <v>2065994.8528</v>
      </c>
      <c r="G127" s="15">
        <v>5.2060000000000002E-2</v>
      </c>
      <c r="H127" s="13">
        <f t="shared" si="11"/>
        <v>2065994.8528</v>
      </c>
      <c r="I127" s="15">
        <v>5.2060000000000002E-2</v>
      </c>
      <c r="J127" s="13">
        <f t="shared" ref="J127" si="18">+$D127*I127</f>
        <v>2065994.8528</v>
      </c>
      <c r="K127" s="15">
        <v>5.2060000000000002E-2</v>
      </c>
      <c r="L127" s="13">
        <f t="shared" ref="L127" si="19">+$D127*K127</f>
        <v>2065994.8528</v>
      </c>
    </row>
    <row r="128" spans="1:14" ht="15.75" thickBot="1">
      <c r="A128" s="11" t="s">
        <v>17</v>
      </c>
      <c r="D128" s="12"/>
      <c r="E128" s="15"/>
      <c r="F128" s="35">
        <f>SUM(F124:F127)</f>
        <v>2662906.4912999999</v>
      </c>
      <c r="H128" s="35">
        <f>SUM(H124:H127)</f>
        <v>2670353.8113000002</v>
      </c>
      <c r="J128" s="35">
        <f>SUM(J124:J127)</f>
        <v>2677801.1313</v>
      </c>
      <c r="L128" s="35">
        <f>SUM(L124:L127)</f>
        <v>2685248.4512999998</v>
      </c>
    </row>
    <row r="129" spans="1:14" ht="15.75" thickTop="1">
      <c r="F129" s="18"/>
    </row>
    <row r="130" spans="1:14">
      <c r="A130" t="s">
        <v>66</v>
      </c>
      <c r="F130" s="19"/>
      <c r="H130" s="10">
        <f>+H128-F128</f>
        <v>7447.320000000298</v>
      </c>
      <c r="J130" s="10">
        <f>+J128-H128</f>
        <v>7447.3199999998324</v>
      </c>
      <c r="L130" s="10">
        <f>+L128-J128</f>
        <v>7447.3199999998324</v>
      </c>
    </row>
    <row r="131" spans="1:14">
      <c r="A131" t="s">
        <v>67</v>
      </c>
      <c r="F131" s="19"/>
      <c r="H131" s="34">
        <f>+H130/F128</f>
        <v>2.7966885147230999E-3</v>
      </c>
      <c r="J131" s="34">
        <f>+J130/H128</f>
        <v>2.7888888612757558E-3</v>
      </c>
      <c r="L131" s="34">
        <f>+L130/J128</f>
        <v>2.7811325915693972E-3</v>
      </c>
    </row>
    <row r="132" spans="1:14">
      <c r="A132" s="20" t="s">
        <v>21</v>
      </c>
      <c r="F132" s="21">
        <f>+F128/$D124</f>
        <v>73969.624758333332</v>
      </c>
      <c r="H132" s="21">
        <f>+H128/$D124</f>
        <v>74176.494758333341</v>
      </c>
      <c r="J132" s="21">
        <f>+J128/$D124</f>
        <v>74383.364758333337</v>
      </c>
      <c r="L132" s="21">
        <f>+L128/$D124</f>
        <v>74590.234758333332</v>
      </c>
    </row>
    <row r="133" spans="1:14">
      <c r="A133" s="20" t="s">
        <v>66</v>
      </c>
      <c r="F133" s="10"/>
      <c r="H133" s="22">
        <f>+H132-F132</f>
        <v>206.8700000000099</v>
      </c>
      <c r="J133" s="22">
        <f>+J132-H132</f>
        <v>206.86999999999534</v>
      </c>
      <c r="L133" s="22">
        <f>+L132-J132</f>
        <v>206.86999999999534</v>
      </c>
    </row>
    <row r="134" spans="1:14">
      <c r="A134" s="20" t="s">
        <v>67</v>
      </c>
      <c r="F134" s="10"/>
      <c r="H134" s="14">
        <f>+H133/F132</f>
        <v>2.7966885147231216E-3</v>
      </c>
      <c r="J134" s="14">
        <f>+J133/H132</f>
        <v>2.7888888612757558E-3</v>
      </c>
      <c r="L134" s="14">
        <f>+L133/J132</f>
        <v>2.7811325915693972E-3</v>
      </c>
    </row>
    <row r="135" spans="1:14">
      <c r="F135" s="10"/>
    </row>
    <row r="136" spans="1:14">
      <c r="A136" s="24"/>
      <c r="F136" s="10"/>
    </row>
    <row r="137" spans="1:14">
      <c r="F137" s="10"/>
    </row>
    <row r="138" spans="1:14">
      <c r="A138" s="82" t="s">
        <v>37</v>
      </c>
      <c r="E138" s="3"/>
      <c r="F138" s="23"/>
    </row>
    <row r="139" spans="1:14">
      <c r="A139" s="82" t="s">
        <v>38</v>
      </c>
      <c r="F139" s="10"/>
    </row>
    <row r="140" spans="1:14">
      <c r="F140" s="10"/>
    </row>
    <row r="141" spans="1:14">
      <c r="A141" s="3" t="s">
        <v>9</v>
      </c>
      <c r="B141" s="3"/>
      <c r="E141" s="4" t="s">
        <v>10</v>
      </c>
      <c r="F141" s="25"/>
      <c r="G141" s="4" t="s">
        <v>0</v>
      </c>
      <c r="H141" s="5"/>
      <c r="I141" s="4" t="s">
        <v>1</v>
      </c>
      <c r="J141" s="5"/>
      <c r="K141" s="4" t="s">
        <v>2</v>
      </c>
      <c r="L141" s="5"/>
    </row>
    <row r="142" spans="1:14">
      <c r="A142" s="6" t="s">
        <v>11</v>
      </c>
      <c r="B142" s="3"/>
      <c r="D142" s="7" t="s">
        <v>12</v>
      </c>
      <c r="E142" s="8" t="s">
        <v>13</v>
      </c>
      <c r="F142" s="9" t="s">
        <v>14</v>
      </c>
      <c r="G142" s="8" t="s">
        <v>13</v>
      </c>
      <c r="H142" s="9" t="s">
        <v>14</v>
      </c>
      <c r="I142" s="8" t="s">
        <v>13</v>
      </c>
      <c r="J142" s="9" t="s">
        <v>14</v>
      </c>
      <c r="K142" s="8" t="s">
        <v>13</v>
      </c>
      <c r="L142" s="9" t="s">
        <v>14</v>
      </c>
    </row>
    <row r="143" spans="1:14">
      <c r="F143" s="10"/>
    </row>
    <row r="144" spans="1:14">
      <c r="A144" s="11" t="s">
        <v>15</v>
      </c>
      <c r="D144" s="12">
        <v>12376</v>
      </c>
      <c r="E144" s="13">
        <v>16.489999999999998</v>
      </c>
      <c r="F144" s="13">
        <f t="shared" ref="F144:H145" si="20">+$D144*E144</f>
        <v>204080.24</v>
      </c>
      <c r="G144" s="13">
        <v>18.489999999999998</v>
      </c>
      <c r="H144" s="13">
        <f t="shared" si="20"/>
        <v>228832.24</v>
      </c>
      <c r="I144" s="13">
        <v>20.49</v>
      </c>
      <c r="J144" s="13">
        <f t="shared" ref="J144:J145" si="21">+$D144*I144</f>
        <v>253584.24</v>
      </c>
      <c r="K144" s="13">
        <v>22.49</v>
      </c>
      <c r="L144" s="13">
        <f t="shared" ref="L144:L145" si="22">+$D144*K144</f>
        <v>278336.24</v>
      </c>
      <c r="N144" s="13"/>
    </row>
    <row r="145" spans="1:12">
      <c r="A145" s="11" t="s">
        <v>16</v>
      </c>
      <c r="D145" s="12">
        <v>26256407</v>
      </c>
      <c r="E145" s="15">
        <v>9.4829999999999998E-2</v>
      </c>
      <c r="F145" s="13">
        <f t="shared" si="20"/>
        <v>2489895.0758099998</v>
      </c>
      <c r="G145" s="15">
        <v>9.4829999999999998E-2</v>
      </c>
      <c r="H145" s="13">
        <f t="shared" si="20"/>
        <v>2489895.0758099998</v>
      </c>
      <c r="I145" s="15">
        <v>9.4829999999999998E-2</v>
      </c>
      <c r="J145" s="13">
        <f t="shared" si="21"/>
        <v>2489895.0758099998</v>
      </c>
      <c r="K145" s="15">
        <v>9.4829999999999998E-2</v>
      </c>
      <c r="L145" s="13">
        <f t="shared" si="22"/>
        <v>2489895.0758099998</v>
      </c>
    </row>
    <row r="146" spans="1:12" ht="15.75" thickBot="1">
      <c r="A146" t="s">
        <v>18</v>
      </c>
      <c r="F146" s="35">
        <f>SUM(F144:F145)</f>
        <v>2693975.3158099996</v>
      </c>
      <c r="H146" s="35">
        <f>SUM(H144:H145)</f>
        <v>2718727.3158099996</v>
      </c>
      <c r="J146" s="35">
        <f>SUM(J144:J145)</f>
        <v>2743479.3158099996</v>
      </c>
      <c r="L146" s="35">
        <f>SUM(L144:L145)</f>
        <v>2768231.3158099996</v>
      </c>
    </row>
    <row r="147" spans="1:12" ht="15.75" thickTop="1">
      <c r="F147" s="18"/>
    </row>
    <row r="148" spans="1:12">
      <c r="A148" t="s">
        <v>66</v>
      </c>
      <c r="F148" s="19"/>
      <c r="H148" s="10">
        <f>+H146-F146</f>
        <v>24752</v>
      </c>
      <c r="J148" s="10">
        <f>+J146-H146</f>
        <v>24752</v>
      </c>
      <c r="L148" s="10">
        <f>+L146-J146</f>
        <v>24752</v>
      </c>
    </row>
    <row r="149" spans="1:12">
      <c r="A149" t="s">
        <v>67</v>
      </c>
      <c r="F149" s="19"/>
      <c r="H149" s="14">
        <f>+H148/F146</f>
        <v>9.1879089814740182E-3</v>
      </c>
      <c r="J149" s="14">
        <f>+J148/H146</f>
        <v>9.1042598704407229E-3</v>
      </c>
      <c r="L149" s="14">
        <f>+L148/J146</f>
        <v>9.0221201440667999E-3</v>
      </c>
    </row>
    <row r="150" spans="1:12">
      <c r="A150" s="20" t="s">
        <v>21</v>
      </c>
      <c r="F150" s="21">
        <f>+F146/$D144</f>
        <v>217.67738492323849</v>
      </c>
      <c r="H150" s="21">
        <f>+H146/$D144</f>
        <v>219.67738492323849</v>
      </c>
      <c r="J150" s="21">
        <f>+J146/$D144</f>
        <v>221.67738492323849</v>
      </c>
      <c r="L150" s="21">
        <f>+L146/$D144</f>
        <v>223.67738492323849</v>
      </c>
    </row>
    <row r="151" spans="1:12">
      <c r="A151" s="20" t="s">
        <v>66</v>
      </c>
      <c r="F151" s="10"/>
      <c r="H151" s="22">
        <f>+H150-F150</f>
        <v>2</v>
      </c>
      <c r="J151" s="22">
        <f>+J150-H150</f>
        <v>2</v>
      </c>
      <c r="L151" s="22">
        <f>+L150-J150</f>
        <v>2</v>
      </c>
    </row>
    <row r="152" spans="1:12">
      <c r="A152" s="20" t="s">
        <v>67</v>
      </c>
      <c r="F152" s="10"/>
      <c r="H152" s="14">
        <f>+H151/F150</f>
        <v>9.1879089814740182E-3</v>
      </c>
      <c r="J152" s="14">
        <f>+J151/H150</f>
        <v>9.1042598704407229E-3</v>
      </c>
      <c r="L152" s="14">
        <f>+L151/J150</f>
        <v>9.0221201440667999E-3</v>
      </c>
    </row>
    <row r="153" spans="1:12">
      <c r="F153" s="10"/>
    </row>
    <row r="154" spans="1:12">
      <c r="A154" s="24"/>
      <c r="F154" s="10"/>
    </row>
    <row r="155" spans="1:12">
      <c r="F155" s="10"/>
    </row>
    <row r="156" spans="1:12">
      <c r="A156" s="82" t="s">
        <v>39</v>
      </c>
      <c r="E156" s="3"/>
      <c r="F156" s="23"/>
    </row>
    <row r="157" spans="1:12">
      <c r="A157" s="82" t="s">
        <v>6</v>
      </c>
      <c r="F157" s="10"/>
    </row>
    <row r="158" spans="1:12">
      <c r="F158" s="10"/>
    </row>
    <row r="159" spans="1:12">
      <c r="A159" s="3" t="s">
        <v>9</v>
      </c>
      <c r="B159" s="3"/>
      <c r="E159" s="4" t="s">
        <v>10</v>
      </c>
      <c r="F159" s="25"/>
      <c r="G159" s="4" t="s">
        <v>0</v>
      </c>
      <c r="H159" s="5"/>
      <c r="I159" s="4" t="s">
        <v>1</v>
      </c>
      <c r="J159" s="5"/>
      <c r="K159" s="4" t="s">
        <v>2</v>
      </c>
      <c r="L159" s="5"/>
    </row>
    <row r="160" spans="1:12">
      <c r="A160" s="6" t="s">
        <v>11</v>
      </c>
      <c r="B160" s="3"/>
      <c r="D160" s="7" t="s">
        <v>12</v>
      </c>
      <c r="E160" s="8" t="s">
        <v>13</v>
      </c>
      <c r="F160" s="9" t="s">
        <v>14</v>
      </c>
      <c r="G160" s="8" t="s">
        <v>13</v>
      </c>
      <c r="H160" s="9" t="s">
        <v>14</v>
      </c>
      <c r="I160" s="8" t="s">
        <v>13</v>
      </c>
      <c r="J160" s="9" t="s">
        <v>14</v>
      </c>
      <c r="K160" s="8" t="s">
        <v>13</v>
      </c>
      <c r="L160" s="9" t="s">
        <v>14</v>
      </c>
    </row>
    <row r="161" spans="1:14">
      <c r="F161" s="10"/>
    </row>
    <row r="162" spans="1:14">
      <c r="A162" s="11" t="s">
        <v>15</v>
      </c>
      <c r="D162" s="12">
        <v>299</v>
      </c>
      <c r="E162" s="13">
        <v>43.96</v>
      </c>
      <c r="F162" s="13">
        <f t="shared" ref="F162:H163" si="23">+$D162*E162</f>
        <v>13144.04</v>
      </c>
      <c r="G162" s="13">
        <v>47.96</v>
      </c>
      <c r="H162" s="13">
        <f t="shared" si="23"/>
        <v>14340.04</v>
      </c>
      <c r="I162" s="13">
        <v>51.96</v>
      </c>
      <c r="J162" s="13">
        <f t="shared" ref="J162" si="24">+$D162*I162</f>
        <v>15536.04</v>
      </c>
      <c r="K162" s="13">
        <v>55.96</v>
      </c>
      <c r="L162" s="13">
        <f t="shared" ref="L162" si="25">+$D162*K162</f>
        <v>16732.04</v>
      </c>
      <c r="N162" s="13"/>
    </row>
    <row r="163" spans="1:14">
      <c r="A163" s="11" t="s">
        <v>16</v>
      </c>
      <c r="D163" s="12">
        <v>11011808</v>
      </c>
      <c r="E163" s="15">
        <v>7.8899999999999998E-2</v>
      </c>
      <c r="F163" s="13">
        <f t="shared" si="23"/>
        <v>868831.65119999996</v>
      </c>
      <c r="G163" s="15">
        <v>7.8899999999999998E-2</v>
      </c>
      <c r="H163" s="13">
        <f t="shared" si="23"/>
        <v>868831.65119999996</v>
      </c>
      <c r="I163" s="15">
        <v>7.8899999999999998E-2</v>
      </c>
      <c r="J163" s="13">
        <f t="shared" ref="J163" si="26">+$D163*I163</f>
        <v>868831.65119999996</v>
      </c>
      <c r="K163" s="15">
        <v>7.8899999999999998E-2</v>
      </c>
      <c r="L163" s="13">
        <f t="shared" ref="L163" si="27">+$D163*K163</f>
        <v>868831.65119999996</v>
      </c>
    </row>
    <row r="164" spans="1:14" ht="15.75" thickBot="1">
      <c r="A164" t="s">
        <v>18</v>
      </c>
      <c r="F164" s="35">
        <f>SUM(F162:F163)</f>
        <v>881975.6912</v>
      </c>
      <c r="H164" s="35">
        <f>SUM(H162:H163)</f>
        <v>883171.6912</v>
      </c>
      <c r="J164" s="35">
        <f>SUM(J162:J163)</f>
        <v>884367.6912</v>
      </c>
      <c r="L164" s="35">
        <f>SUM(L162:L163)</f>
        <v>885563.6912</v>
      </c>
    </row>
    <row r="165" spans="1:14" ht="15.75" thickTop="1">
      <c r="F165" s="18"/>
    </row>
    <row r="166" spans="1:14">
      <c r="A166" t="s">
        <v>66</v>
      </c>
      <c r="F166" s="19"/>
      <c r="H166" s="10">
        <f>+H164-F164</f>
        <v>1196</v>
      </c>
      <c r="J166" s="10">
        <f>+J164-H164</f>
        <v>1196</v>
      </c>
      <c r="L166" s="10">
        <f>+L164-J164</f>
        <v>1196</v>
      </c>
    </row>
    <row r="167" spans="1:14">
      <c r="A167" t="s">
        <v>67</v>
      </c>
      <c r="F167" s="19"/>
      <c r="H167" s="14">
        <f>+H166/F164</f>
        <v>1.3560464442877607E-3</v>
      </c>
      <c r="J167" s="14">
        <f>+J166/H164</f>
        <v>1.354210072534082E-3</v>
      </c>
      <c r="L167" s="14">
        <f>+L166/J164</f>
        <v>1.3523786677203751E-3</v>
      </c>
    </row>
    <row r="168" spans="1:14">
      <c r="A168" s="20" t="s">
        <v>21</v>
      </c>
      <c r="F168" s="21">
        <f>+F164/$D162</f>
        <v>2949.7514755852844</v>
      </c>
      <c r="H168" s="21">
        <f>+H164/$D162</f>
        <v>2953.7514755852844</v>
      </c>
      <c r="J168" s="21">
        <f>+J164/$D162</f>
        <v>2957.7514755852844</v>
      </c>
      <c r="L168" s="21">
        <f>+L164/$D162</f>
        <v>2961.7514755852844</v>
      </c>
    </row>
    <row r="169" spans="1:14">
      <c r="A169" s="20" t="s">
        <v>66</v>
      </c>
      <c r="F169" s="10"/>
      <c r="H169" s="22">
        <f>+H168-F168</f>
        <v>4</v>
      </c>
      <c r="J169" s="22">
        <f>+J168-H168</f>
        <v>4</v>
      </c>
      <c r="L169" s="22">
        <f>+L168-J168</f>
        <v>4</v>
      </c>
    </row>
    <row r="170" spans="1:14">
      <c r="A170" s="20" t="s">
        <v>67</v>
      </c>
      <c r="F170" s="10"/>
      <c r="H170" s="14">
        <f>+H169/F168</f>
        <v>1.3560464442877605E-3</v>
      </c>
      <c r="J170" s="14">
        <f>+J169/H168</f>
        <v>1.354210072534082E-3</v>
      </c>
      <c r="L170" s="14">
        <f>+L169/J168</f>
        <v>1.3523786677203749E-3</v>
      </c>
    </row>
    <row r="171" spans="1:14">
      <c r="F171" s="10"/>
    </row>
    <row r="172" spans="1:14">
      <c r="L172" s="40" t="s">
        <v>94</v>
      </c>
    </row>
    <row r="173" spans="1:14">
      <c r="L173" s="40" t="s">
        <v>99</v>
      </c>
    </row>
    <row r="174" spans="1:14">
      <c r="L174" s="40" t="s">
        <v>118</v>
      </c>
    </row>
    <row r="175" spans="1:14" ht="15.75">
      <c r="A175" s="147" t="s">
        <v>85</v>
      </c>
      <c r="B175" s="147"/>
      <c r="C175" s="147"/>
      <c r="D175" s="147"/>
      <c r="E175" s="147"/>
      <c r="F175" s="147"/>
      <c r="G175" s="147"/>
      <c r="H175" s="147"/>
      <c r="I175" s="147"/>
      <c r="J175" s="147"/>
      <c r="K175" s="147"/>
      <c r="L175" s="147"/>
    </row>
    <row r="176" spans="1:14" ht="15.75">
      <c r="A176" s="147" t="s">
        <v>86</v>
      </c>
      <c r="B176" s="147"/>
      <c r="C176" s="147"/>
      <c r="D176" s="147"/>
      <c r="E176" s="147"/>
      <c r="F176" s="147"/>
      <c r="G176" s="147"/>
      <c r="H176" s="147"/>
      <c r="I176" s="147"/>
      <c r="J176" s="147"/>
      <c r="K176" s="147"/>
      <c r="L176" s="147"/>
    </row>
    <row r="177" spans="1:14" ht="15.75">
      <c r="A177" s="147" t="s">
        <v>96</v>
      </c>
      <c r="B177" s="147"/>
      <c r="C177" s="147"/>
      <c r="D177" s="147"/>
      <c r="E177" s="147"/>
      <c r="F177" s="147"/>
      <c r="G177" s="147"/>
      <c r="H177" s="147"/>
      <c r="I177" s="147"/>
      <c r="J177" s="147"/>
      <c r="K177" s="147"/>
      <c r="L177" s="147"/>
    </row>
    <row r="178" spans="1:14" ht="15.75">
      <c r="A178" s="148" t="s">
        <v>97</v>
      </c>
      <c r="B178" s="148"/>
      <c r="C178" s="148"/>
      <c r="D178" s="148"/>
      <c r="E178" s="148"/>
      <c r="F178" s="148"/>
      <c r="G178" s="148"/>
      <c r="H178" s="148"/>
      <c r="I178" s="148"/>
      <c r="J178" s="148"/>
      <c r="K178" s="148"/>
      <c r="L178" s="148"/>
    </row>
    <row r="179" spans="1:14">
      <c r="A179" s="82" t="s">
        <v>40</v>
      </c>
      <c r="E179" s="3"/>
      <c r="F179" s="3"/>
    </row>
    <row r="180" spans="1:14">
      <c r="A180" s="82" t="s">
        <v>41</v>
      </c>
    </row>
    <row r="182" spans="1:14">
      <c r="A182" s="3" t="s">
        <v>9</v>
      </c>
      <c r="B182" s="3"/>
      <c r="E182" s="4" t="s">
        <v>10</v>
      </c>
      <c r="F182" s="28"/>
      <c r="G182" s="4" t="s">
        <v>0</v>
      </c>
      <c r="H182" s="5"/>
      <c r="I182" s="4" t="s">
        <v>1</v>
      </c>
      <c r="J182" s="5"/>
      <c r="K182" s="4" t="s">
        <v>2</v>
      </c>
      <c r="L182" s="5"/>
    </row>
    <row r="183" spans="1:14">
      <c r="A183" s="6" t="s">
        <v>11</v>
      </c>
      <c r="B183" s="3"/>
      <c r="D183" s="7" t="s">
        <v>12</v>
      </c>
      <c r="E183" s="8" t="s">
        <v>13</v>
      </c>
      <c r="F183" s="29" t="s">
        <v>14</v>
      </c>
      <c r="G183" s="8" t="s">
        <v>13</v>
      </c>
      <c r="H183" s="9" t="s">
        <v>14</v>
      </c>
      <c r="I183" s="8" t="s">
        <v>13</v>
      </c>
      <c r="J183" s="9" t="s">
        <v>14</v>
      </c>
      <c r="K183" s="8" t="s">
        <v>13</v>
      </c>
      <c r="L183" s="9" t="s">
        <v>14</v>
      </c>
    </row>
    <row r="185" spans="1:14">
      <c r="A185" s="30" t="s">
        <v>42</v>
      </c>
      <c r="F185" s="13"/>
      <c r="G185" s="13"/>
      <c r="H185" s="13"/>
      <c r="I185" s="13"/>
      <c r="J185" s="13"/>
      <c r="K185" s="13"/>
      <c r="L185" s="13"/>
    </row>
    <row r="186" spans="1:14">
      <c r="A186" t="s">
        <v>43</v>
      </c>
      <c r="B186">
        <v>87</v>
      </c>
      <c r="D186" s="12">
        <v>428</v>
      </c>
      <c r="E186" s="13">
        <v>16.25</v>
      </c>
      <c r="F186" s="13">
        <f>+E186*$D186</f>
        <v>6955</v>
      </c>
      <c r="G186" s="13">
        <v>16.55</v>
      </c>
      <c r="H186" s="13">
        <f>+G186*$D186</f>
        <v>7083.4000000000005</v>
      </c>
      <c r="I186" s="13">
        <v>16.850000000000001</v>
      </c>
      <c r="J186" s="13">
        <f>+I186*$D186</f>
        <v>7211.8</v>
      </c>
      <c r="K186" s="13">
        <v>17.149999999999999</v>
      </c>
      <c r="L186" s="13">
        <f>+K186*$D186</f>
        <v>7340.2</v>
      </c>
      <c r="N186" s="13"/>
    </row>
    <row r="187" spans="1:14">
      <c r="A187" t="s">
        <v>44</v>
      </c>
      <c r="B187">
        <v>70</v>
      </c>
      <c r="D187" s="12">
        <v>73218</v>
      </c>
      <c r="E187" s="13">
        <v>9.15</v>
      </c>
      <c r="F187" s="13">
        <f t="shared" ref="F187:H203" si="28">+E187*$D187</f>
        <v>669944.70000000007</v>
      </c>
      <c r="G187" s="13">
        <v>9.3000000000000007</v>
      </c>
      <c r="H187" s="13">
        <f t="shared" si="28"/>
        <v>680927.4</v>
      </c>
      <c r="I187" s="13">
        <v>9.4500000000000011</v>
      </c>
      <c r="J187" s="13">
        <f t="shared" ref="J187" si="29">+I187*$D187</f>
        <v>691910.10000000009</v>
      </c>
      <c r="K187" s="13">
        <v>9.6000000000000014</v>
      </c>
      <c r="L187" s="13">
        <f t="shared" ref="L187" si="30">+K187*$D187</f>
        <v>702892.8</v>
      </c>
      <c r="N187" s="13"/>
    </row>
    <row r="188" spans="1:14">
      <c r="A188" t="s">
        <v>45</v>
      </c>
      <c r="B188">
        <v>42</v>
      </c>
      <c r="D188" s="12">
        <v>146</v>
      </c>
      <c r="E188" s="13">
        <v>12.29</v>
      </c>
      <c r="F188" s="13">
        <f t="shared" si="28"/>
        <v>1794.34</v>
      </c>
      <c r="G188" s="13">
        <v>12.59</v>
      </c>
      <c r="H188" s="13">
        <f t="shared" si="28"/>
        <v>1838.1399999999999</v>
      </c>
      <c r="I188" s="13">
        <v>12.89</v>
      </c>
      <c r="J188" s="13">
        <f t="shared" ref="J188" si="31">+I188*$D188</f>
        <v>1881.94</v>
      </c>
      <c r="K188" s="13">
        <v>13.19</v>
      </c>
      <c r="L188" s="13">
        <f t="shared" ref="L188" si="32">+K188*$D188</f>
        <v>1925.74</v>
      </c>
      <c r="N188" s="13"/>
    </row>
    <row r="189" spans="1:14">
      <c r="A189" t="s">
        <v>46</v>
      </c>
      <c r="B189">
        <v>42</v>
      </c>
      <c r="D189" s="12">
        <v>12</v>
      </c>
      <c r="E189" s="13">
        <v>16.02</v>
      </c>
      <c r="F189" s="13">
        <f t="shared" si="28"/>
        <v>192.24</v>
      </c>
      <c r="G189" s="13">
        <v>16.47</v>
      </c>
      <c r="H189" s="13">
        <f t="shared" si="28"/>
        <v>197.64</v>
      </c>
      <c r="I189" s="13">
        <v>16.920000000000002</v>
      </c>
      <c r="J189" s="13">
        <f t="shared" ref="J189" si="33">+I189*$D189</f>
        <v>203.04000000000002</v>
      </c>
      <c r="K189" s="13">
        <v>17.37</v>
      </c>
      <c r="L189" s="13">
        <f t="shared" ref="L189" si="34">+K189*$D189</f>
        <v>208.44</v>
      </c>
      <c r="N189" s="13"/>
    </row>
    <row r="190" spans="1:14">
      <c r="A190" t="s">
        <v>47</v>
      </c>
      <c r="B190">
        <v>70</v>
      </c>
      <c r="D190" s="12">
        <v>164054</v>
      </c>
      <c r="E190" s="13">
        <v>9.15</v>
      </c>
      <c r="F190" s="13">
        <f t="shared" si="28"/>
        <v>1501094.1</v>
      </c>
      <c r="G190" s="13">
        <v>9.3000000000000007</v>
      </c>
      <c r="H190" s="13">
        <f t="shared" si="28"/>
        <v>1525702.2000000002</v>
      </c>
      <c r="I190" s="13">
        <v>9.4500000000000011</v>
      </c>
      <c r="J190" s="13">
        <f t="shared" ref="J190" si="35">+I190*$D190</f>
        <v>1550310.3000000003</v>
      </c>
      <c r="K190" s="13">
        <v>9.6000000000000014</v>
      </c>
      <c r="L190" s="13">
        <f t="shared" ref="L190" si="36">+K190*$D190</f>
        <v>1574918.4000000001</v>
      </c>
      <c r="N190" s="13"/>
    </row>
    <row r="191" spans="1:14">
      <c r="A191" t="s">
        <v>48</v>
      </c>
      <c r="B191">
        <v>156</v>
      </c>
      <c r="D191" s="12">
        <v>5084</v>
      </c>
      <c r="E191" s="13">
        <v>17.38</v>
      </c>
      <c r="F191" s="13">
        <f t="shared" si="28"/>
        <v>88359.92</v>
      </c>
      <c r="G191" s="13">
        <v>17.68</v>
      </c>
      <c r="H191" s="13">
        <f t="shared" si="28"/>
        <v>89885.119999999995</v>
      </c>
      <c r="I191" s="13">
        <v>17.98</v>
      </c>
      <c r="J191" s="13">
        <f t="shared" ref="J191" si="37">+I191*$D191</f>
        <v>91410.32</v>
      </c>
      <c r="K191" s="13">
        <v>18.28</v>
      </c>
      <c r="L191" s="13">
        <f t="shared" ref="L191" si="38">+K191*$D191</f>
        <v>92935.52</v>
      </c>
      <c r="N191" s="13"/>
    </row>
    <row r="192" spans="1:14">
      <c r="A192" t="s">
        <v>49</v>
      </c>
      <c r="B192">
        <v>376</v>
      </c>
      <c r="D192" s="12">
        <v>2569</v>
      </c>
      <c r="E192" s="13">
        <v>34.26</v>
      </c>
      <c r="F192" s="13">
        <f t="shared" si="28"/>
        <v>88013.939999999988</v>
      </c>
      <c r="G192" s="13">
        <v>35.159999999999997</v>
      </c>
      <c r="H192" s="13">
        <f t="shared" si="28"/>
        <v>90326.04</v>
      </c>
      <c r="I192" s="13">
        <v>36.06</v>
      </c>
      <c r="J192" s="13">
        <f t="shared" ref="J192" si="39">+I192*$D192</f>
        <v>92638.14</v>
      </c>
      <c r="K192" s="13">
        <v>36.96</v>
      </c>
      <c r="L192" s="13">
        <f t="shared" ref="L192" si="40">+K192*$D192</f>
        <v>94950.24</v>
      </c>
      <c r="N192" s="13"/>
    </row>
    <row r="193" spans="1:14">
      <c r="A193" t="s">
        <v>50</v>
      </c>
      <c r="B193">
        <v>72</v>
      </c>
      <c r="D193" s="12">
        <v>0</v>
      </c>
      <c r="E193" s="13">
        <v>0</v>
      </c>
      <c r="F193" s="13">
        <f t="shared" si="28"/>
        <v>0</v>
      </c>
      <c r="G193" s="13">
        <v>0</v>
      </c>
      <c r="H193" s="13">
        <f t="shared" si="28"/>
        <v>0</v>
      </c>
      <c r="I193" s="13">
        <v>0</v>
      </c>
      <c r="J193" s="13">
        <f t="shared" ref="J193" si="41">+I193*$D193</f>
        <v>0</v>
      </c>
      <c r="K193" s="13">
        <v>0</v>
      </c>
      <c r="L193" s="13">
        <f t="shared" ref="L193" si="42">+K193*$D193</f>
        <v>0</v>
      </c>
      <c r="N193" s="13"/>
    </row>
    <row r="194" spans="1:14">
      <c r="A194" t="s">
        <v>51</v>
      </c>
      <c r="B194">
        <v>72</v>
      </c>
      <c r="D194" s="12">
        <v>550</v>
      </c>
      <c r="E194" s="13">
        <v>21.19</v>
      </c>
      <c r="F194" s="13">
        <f t="shared" si="28"/>
        <v>11654.5</v>
      </c>
      <c r="G194" s="13">
        <v>21.64</v>
      </c>
      <c r="H194" s="13">
        <f t="shared" si="28"/>
        <v>11902</v>
      </c>
      <c r="I194" s="13">
        <v>22.09</v>
      </c>
      <c r="J194" s="13">
        <f t="shared" ref="J194" si="43">+I194*$D194</f>
        <v>12149.5</v>
      </c>
      <c r="K194" s="13">
        <v>22.54</v>
      </c>
      <c r="L194" s="13">
        <f t="shared" ref="L194" si="44">+K194*$D194</f>
        <v>12397</v>
      </c>
      <c r="N194" s="13"/>
    </row>
    <row r="195" spans="1:14">
      <c r="A195" t="s">
        <v>52</v>
      </c>
      <c r="B195">
        <v>72</v>
      </c>
      <c r="D195" s="12">
        <v>0</v>
      </c>
      <c r="E195" s="13">
        <v>0</v>
      </c>
      <c r="F195" s="13">
        <f t="shared" si="28"/>
        <v>0</v>
      </c>
      <c r="G195" s="13">
        <v>0</v>
      </c>
      <c r="H195" s="13">
        <f t="shared" si="28"/>
        <v>0</v>
      </c>
      <c r="I195" s="13">
        <v>0</v>
      </c>
      <c r="J195" s="13">
        <f t="shared" ref="J195" si="45">+I195*$D195</f>
        <v>0</v>
      </c>
      <c r="K195" s="13">
        <v>0</v>
      </c>
      <c r="L195" s="13">
        <f t="shared" ref="L195" si="46">+K195*$D195</f>
        <v>0</v>
      </c>
      <c r="N195" s="13"/>
    </row>
    <row r="196" spans="1:14">
      <c r="A196" t="s">
        <v>53</v>
      </c>
      <c r="B196">
        <v>72</v>
      </c>
      <c r="D196" s="12">
        <v>1685</v>
      </c>
      <c r="E196" s="13">
        <v>13.69</v>
      </c>
      <c r="F196" s="13">
        <f t="shared" si="28"/>
        <v>23067.649999999998</v>
      </c>
      <c r="G196" s="13">
        <v>13.99</v>
      </c>
      <c r="H196" s="13">
        <f t="shared" si="28"/>
        <v>23573.15</v>
      </c>
      <c r="I196" s="13">
        <v>14.29</v>
      </c>
      <c r="J196" s="13">
        <f t="shared" ref="J196" si="47">+I196*$D196</f>
        <v>24078.649999999998</v>
      </c>
      <c r="K196" s="13">
        <v>14.59</v>
      </c>
      <c r="L196" s="13">
        <f t="shared" ref="L196" si="48">+K196*$D196</f>
        <v>24584.15</v>
      </c>
      <c r="N196" s="13"/>
    </row>
    <row r="197" spans="1:14">
      <c r="A197" t="s">
        <v>54</v>
      </c>
      <c r="B197">
        <v>156</v>
      </c>
      <c r="D197" s="12">
        <v>996</v>
      </c>
      <c r="E197" s="13">
        <v>15.15</v>
      </c>
      <c r="F197" s="13">
        <f t="shared" si="28"/>
        <v>15089.4</v>
      </c>
      <c r="G197" s="13">
        <v>15.45</v>
      </c>
      <c r="H197" s="13">
        <f t="shared" si="28"/>
        <v>15388.199999999999</v>
      </c>
      <c r="I197" s="13">
        <v>15.75</v>
      </c>
      <c r="J197" s="13">
        <f t="shared" ref="J197" si="49">+I197*$D197</f>
        <v>15687</v>
      </c>
      <c r="K197" s="13">
        <v>16.05</v>
      </c>
      <c r="L197" s="13">
        <f t="shared" ref="L197" si="50">+K197*$D197</f>
        <v>15985.800000000001</v>
      </c>
      <c r="N197" s="13"/>
    </row>
    <row r="198" spans="1:14">
      <c r="A198" t="s">
        <v>55</v>
      </c>
      <c r="B198">
        <v>156</v>
      </c>
      <c r="D198" s="12">
        <v>420</v>
      </c>
      <c r="E198" s="13">
        <v>20.32</v>
      </c>
      <c r="F198" s="13">
        <f t="shared" si="28"/>
        <v>8534.4</v>
      </c>
      <c r="G198" s="13">
        <v>20.92</v>
      </c>
      <c r="H198" s="13">
        <f t="shared" si="28"/>
        <v>8786.4000000000015</v>
      </c>
      <c r="I198" s="13">
        <v>21.52</v>
      </c>
      <c r="J198" s="13">
        <f t="shared" ref="J198" si="51">+I198*$D198</f>
        <v>9038.4</v>
      </c>
      <c r="K198" s="13">
        <v>22.12</v>
      </c>
      <c r="L198" s="13">
        <f t="shared" ref="L198" si="52">+K198*$D198</f>
        <v>9290.4</v>
      </c>
      <c r="N198" s="13"/>
    </row>
    <row r="199" spans="1:14">
      <c r="A199" t="s">
        <v>56</v>
      </c>
      <c r="B199">
        <v>20</v>
      </c>
      <c r="D199" s="12">
        <v>1374</v>
      </c>
      <c r="E199" s="13">
        <v>11.3</v>
      </c>
      <c r="F199" s="13">
        <f t="shared" si="28"/>
        <v>15526.2</v>
      </c>
      <c r="G199" s="13">
        <v>11.6</v>
      </c>
      <c r="H199" s="13">
        <f t="shared" si="28"/>
        <v>15938.4</v>
      </c>
      <c r="I199" s="13">
        <v>11.9</v>
      </c>
      <c r="J199" s="13">
        <f t="shared" ref="J199" si="53">+I199*$D199</f>
        <v>16350.6</v>
      </c>
      <c r="K199" s="13">
        <v>12.2</v>
      </c>
      <c r="L199" s="13">
        <f t="shared" ref="L199" si="54">+K199*$D199</f>
        <v>16762.8</v>
      </c>
      <c r="N199" s="13"/>
    </row>
    <row r="200" spans="1:14">
      <c r="A200" t="s">
        <v>57</v>
      </c>
      <c r="B200">
        <v>88</v>
      </c>
      <c r="D200" s="12">
        <v>2066</v>
      </c>
      <c r="E200" s="13">
        <v>14.35</v>
      </c>
      <c r="F200" s="13">
        <f t="shared" si="28"/>
        <v>29647.1</v>
      </c>
      <c r="G200" s="13">
        <v>14.65</v>
      </c>
      <c r="H200" s="13">
        <f t="shared" si="28"/>
        <v>30266.9</v>
      </c>
      <c r="I200" s="13">
        <v>14.95</v>
      </c>
      <c r="J200" s="13">
        <f t="shared" ref="J200" si="55">+I200*$D200</f>
        <v>30886.699999999997</v>
      </c>
      <c r="K200" s="13">
        <v>15.25</v>
      </c>
      <c r="L200" s="13">
        <f t="shared" ref="L200" si="56">+K200*$D200</f>
        <v>31506.5</v>
      </c>
      <c r="N200" s="13"/>
    </row>
    <row r="201" spans="1:14">
      <c r="A201" t="s">
        <v>58</v>
      </c>
      <c r="B201">
        <v>159</v>
      </c>
      <c r="D201" s="12">
        <v>3286</v>
      </c>
      <c r="E201" s="13">
        <v>17</v>
      </c>
      <c r="F201" s="13">
        <f t="shared" si="28"/>
        <v>55862</v>
      </c>
      <c r="G201" s="13">
        <v>17.3</v>
      </c>
      <c r="H201" s="13">
        <f t="shared" si="28"/>
        <v>56847.8</v>
      </c>
      <c r="I201" s="13">
        <v>17.600000000000001</v>
      </c>
      <c r="J201" s="13">
        <f t="shared" ref="J201" si="57">+I201*$D201</f>
        <v>57833.600000000006</v>
      </c>
      <c r="K201" s="13">
        <v>17.899999999999999</v>
      </c>
      <c r="L201" s="13">
        <f t="shared" ref="L201" si="58">+K201*$D201</f>
        <v>58819.399999999994</v>
      </c>
      <c r="N201" s="13"/>
    </row>
    <row r="202" spans="1:14">
      <c r="A202" t="s">
        <v>59</v>
      </c>
      <c r="B202">
        <v>88</v>
      </c>
      <c r="D202" s="12">
        <v>1878</v>
      </c>
      <c r="E202" s="13">
        <v>12.82</v>
      </c>
      <c r="F202" s="13">
        <f t="shared" si="28"/>
        <v>24075.96</v>
      </c>
      <c r="G202" s="13">
        <v>13.12</v>
      </c>
      <c r="H202" s="13">
        <f t="shared" si="28"/>
        <v>24639.359999999997</v>
      </c>
      <c r="I202" s="13">
        <v>13.42</v>
      </c>
      <c r="J202" s="13">
        <f t="shared" ref="J202" si="59">+I202*$D202</f>
        <v>25202.76</v>
      </c>
      <c r="K202" s="13">
        <v>13.72</v>
      </c>
      <c r="L202" s="13">
        <f t="shared" ref="L202" si="60">+K202*$D202</f>
        <v>25766.16</v>
      </c>
      <c r="N202" s="13"/>
    </row>
    <row r="203" spans="1:14">
      <c r="A203" t="s">
        <v>60</v>
      </c>
      <c r="B203">
        <v>169</v>
      </c>
      <c r="D203" s="12">
        <v>351</v>
      </c>
      <c r="E203" s="13">
        <v>12.77</v>
      </c>
      <c r="F203" s="13">
        <f t="shared" si="28"/>
        <v>4482.2699999999995</v>
      </c>
      <c r="G203" s="13">
        <v>13.07</v>
      </c>
      <c r="H203" s="13">
        <f t="shared" si="28"/>
        <v>4587.57</v>
      </c>
      <c r="I203" s="13">
        <v>13.37</v>
      </c>
      <c r="J203" s="13">
        <f t="shared" ref="J203" si="61">+I203*$D203</f>
        <v>4692.87</v>
      </c>
      <c r="K203" s="13">
        <v>13.67</v>
      </c>
      <c r="L203" s="13">
        <f t="shared" ref="L203" si="62">+K203*$D203</f>
        <v>4798.17</v>
      </c>
      <c r="N203" s="13"/>
    </row>
    <row r="204" spans="1:14">
      <c r="A204" t="s">
        <v>43</v>
      </c>
      <c r="B204">
        <v>87</v>
      </c>
      <c r="D204" s="12">
        <v>0</v>
      </c>
      <c r="E204" s="13">
        <v>16.25</v>
      </c>
      <c r="F204" s="13">
        <v>0</v>
      </c>
      <c r="G204" s="13">
        <v>16.5</v>
      </c>
      <c r="H204" s="21">
        <v>0</v>
      </c>
      <c r="I204" s="13">
        <v>16.75</v>
      </c>
      <c r="J204" s="13">
        <v>0</v>
      </c>
      <c r="K204" s="13">
        <v>17</v>
      </c>
      <c r="L204" s="13">
        <v>0</v>
      </c>
      <c r="N204" s="13"/>
    </row>
    <row r="205" spans="1:14">
      <c r="A205" t="s">
        <v>44</v>
      </c>
      <c r="B205">
        <v>70</v>
      </c>
      <c r="D205" s="12">
        <v>0</v>
      </c>
      <c r="E205" s="13">
        <v>9.15</v>
      </c>
      <c r="F205" s="13">
        <v>0</v>
      </c>
      <c r="G205" s="13">
        <v>9.3000000000000007</v>
      </c>
      <c r="H205" s="21">
        <v>0</v>
      </c>
      <c r="I205" s="13">
        <v>9.4500000000000011</v>
      </c>
      <c r="J205" s="13">
        <v>0</v>
      </c>
      <c r="K205" s="13">
        <v>9.6000000000000014</v>
      </c>
      <c r="L205" s="13">
        <v>0</v>
      </c>
      <c r="N205" s="13"/>
    </row>
    <row r="206" spans="1:14">
      <c r="A206" t="s">
        <v>61</v>
      </c>
      <c r="B206">
        <v>42</v>
      </c>
      <c r="D206" s="12">
        <v>0</v>
      </c>
      <c r="E206" s="13">
        <v>12.29</v>
      </c>
      <c r="F206" s="13">
        <v>0</v>
      </c>
      <c r="G206" s="13">
        <v>12.54</v>
      </c>
      <c r="H206" s="21">
        <v>0</v>
      </c>
      <c r="I206" s="13">
        <v>12.79</v>
      </c>
      <c r="J206" s="13">
        <v>0</v>
      </c>
      <c r="K206" s="13">
        <v>13.04</v>
      </c>
      <c r="L206" s="13">
        <v>0</v>
      </c>
      <c r="N206" s="13"/>
    </row>
    <row r="207" spans="1:14">
      <c r="A207" t="s">
        <v>62</v>
      </c>
      <c r="B207">
        <v>42</v>
      </c>
      <c r="D207" s="12">
        <v>0</v>
      </c>
      <c r="E207" s="13">
        <v>16.02</v>
      </c>
      <c r="F207" s="13">
        <v>0</v>
      </c>
      <c r="G207" s="13">
        <v>16.27</v>
      </c>
      <c r="H207" s="21">
        <v>0</v>
      </c>
      <c r="I207" s="13">
        <v>16.52</v>
      </c>
      <c r="J207" s="13">
        <v>0</v>
      </c>
      <c r="K207" s="13">
        <v>16.77</v>
      </c>
      <c r="L207" s="13">
        <v>0</v>
      </c>
      <c r="N207" s="13"/>
    </row>
    <row r="208" spans="1:14">
      <c r="A208" t="s">
        <v>47</v>
      </c>
      <c r="B208">
        <v>70</v>
      </c>
      <c r="D208" s="12">
        <v>0</v>
      </c>
      <c r="E208" s="13">
        <v>9.15</v>
      </c>
      <c r="F208" s="13">
        <v>0</v>
      </c>
      <c r="G208" s="13">
        <v>9.3000000000000007</v>
      </c>
      <c r="H208" s="21">
        <v>0</v>
      </c>
      <c r="I208" s="13">
        <v>9.4500000000000011</v>
      </c>
      <c r="J208" s="13">
        <v>0</v>
      </c>
      <c r="K208" s="13">
        <v>9.6000000000000014</v>
      </c>
      <c r="L208" s="13">
        <v>0</v>
      </c>
      <c r="N208" s="13"/>
    </row>
    <row r="209" spans="1:14">
      <c r="A209" t="s">
        <v>48</v>
      </c>
      <c r="B209">
        <v>156</v>
      </c>
      <c r="D209" s="12">
        <v>0</v>
      </c>
      <c r="E209" s="13">
        <v>17.38</v>
      </c>
      <c r="F209" s="13">
        <v>0</v>
      </c>
      <c r="G209" s="13">
        <v>17.63</v>
      </c>
      <c r="H209" s="21">
        <v>0</v>
      </c>
      <c r="I209" s="13">
        <v>17.88</v>
      </c>
      <c r="J209" s="13">
        <v>0</v>
      </c>
      <c r="K209" s="13">
        <v>18.13</v>
      </c>
      <c r="L209" s="13">
        <v>0</v>
      </c>
      <c r="N209" s="13"/>
    </row>
    <row r="210" spans="1:14">
      <c r="A210" t="s">
        <v>49</v>
      </c>
      <c r="B210">
        <v>376</v>
      </c>
      <c r="D210" s="12">
        <v>0</v>
      </c>
      <c r="E210" s="13">
        <v>34.26</v>
      </c>
      <c r="F210" s="13">
        <v>0</v>
      </c>
      <c r="G210" s="13">
        <v>35.01</v>
      </c>
      <c r="H210" s="21">
        <v>0</v>
      </c>
      <c r="I210" s="13">
        <v>35.76</v>
      </c>
      <c r="J210" s="13">
        <v>0</v>
      </c>
      <c r="K210" s="13">
        <v>36.51</v>
      </c>
      <c r="L210" s="13">
        <v>0</v>
      </c>
      <c r="N210" s="13"/>
    </row>
    <row r="211" spans="1:14">
      <c r="A211" t="s">
        <v>50</v>
      </c>
      <c r="B211">
        <v>72</v>
      </c>
      <c r="D211" s="12">
        <v>0</v>
      </c>
      <c r="E211" s="13">
        <v>0</v>
      </c>
      <c r="F211" s="13">
        <v>0</v>
      </c>
      <c r="G211" s="13">
        <v>0</v>
      </c>
      <c r="H211" s="21">
        <v>0</v>
      </c>
      <c r="I211" s="13">
        <v>0</v>
      </c>
      <c r="J211" s="13">
        <v>0</v>
      </c>
      <c r="K211" s="13">
        <v>0</v>
      </c>
      <c r="L211" s="13">
        <v>0</v>
      </c>
      <c r="N211" s="13"/>
    </row>
    <row r="212" spans="1:14">
      <c r="A212" t="s">
        <v>63</v>
      </c>
      <c r="B212">
        <v>72</v>
      </c>
      <c r="D212" s="12">
        <v>0</v>
      </c>
      <c r="E212" s="13">
        <v>21.19</v>
      </c>
      <c r="F212" s="13">
        <v>0</v>
      </c>
      <c r="G212" s="13">
        <v>21.69</v>
      </c>
      <c r="H212" s="21">
        <v>0</v>
      </c>
      <c r="I212" s="13">
        <v>22.19</v>
      </c>
      <c r="J212" s="13">
        <v>0</v>
      </c>
      <c r="K212" s="13">
        <v>22.69</v>
      </c>
      <c r="L212" s="13">
        <v>0</v>
      </c>
      <c r="N212" s="13"/>
    </row>
    <row r="213" spans="1:14">
      <c r="A213" t="s">
        <v>52</v>
      </c>
      <c r="B213">
        <v>72</v>
      </c>
      <c r="D213" s="12">
        <v>0</v>
      </c>
      <c r="E213" s="13">
        <v>0</v>
      </c>
      <c r="F213" s="13">
        <v>0</v>
      </c>
      <c r="G213" s="13">
        <v>0</v>
      </c>
      <c r="H213" s="21">
        <v>0</v>
      </c>
      <c r="I213" s="13">
        <v>0</v>
      </c>
      <c r="J213" s="13">
        <v>0</v>
      </c>
      <c r="K213" s="13">
        <v>0</v>
      </c>
      <c r="L213" s="13">
        <v>0</v>
      </c>
      <c r="N213" s="13"/>
    </row>
    <row r="214" spans="1:14">
      <c r="A214" t="s">
        <v>64</v>
      </c>
      <c r="B214">
        <v>72</v>
      </c>
      <c r="D214" s="12">
        <v>0</v>
      </c>
      <c r="E214" s="13">
        <v>13.69</v>
      </c>
      <c r="F214" s="13">
        <v>0</v>
      </c>
      <c r="G214" s="13">
        <v>13.94</v>
      </c>
      <c r="H214" s="21">
        <v>0</v>
      </c>
      <c r="I214" s="13">
        <v>14.19</v>
      </c>
      <c r="J214" s="13">
        <v>0</v>
      </c>
      <c r="K214" s="13">
        <v>14.44</v>
      </c>
      <c r="L214" s="13">
        <v>0</v>
      </c>
      <c r="N214" s="13"/>
    </row>
    <row r="215" spans="1:14">
      <c r="A215" t="s">
        <v>54</v>
      </c>
      <c r="B215">
        <v>156</v>
      </c>
      <c r="D215" s="12">
        <v>0</v>
      </c>
      <c r="E215" s="13">
        <v>15.15</v>
      </c>
      <c r="F215" s="13">
        <v>0</v>
      </c>
      <c r="G215" s="13">
        <v>15.4</v>
      </c>
      <c r="H215" s="21">
        <v>0</v>
      </c>
      <c r="I215" s="13">
        <v>15.65</v>
      </c>
      <c r="J215" s="13">
        <v>0</v>
      </c>
      <c r="K215" s="13">
        <v>15.9</v>
      </c>
      <c r="L215" s="13">
        <v>0</v>
      </c>
      <c r="N215" s="13"/>
    </row>
    <row r="216" spans="1:14">
      <c r="A216" t="s">
        <v>55</v>
      </c>
      <c r="B216">
        <v>156</v>
      </c>
      <c r="D216" s="12">
        <v>0</v>
      </c>
      <c r="E216" s="13">
        <v>20.32</v>
      </c>
      <c r="F216" s="13">
        <v>0</v>
      </c>
      <c r="G216" s="13">
        <v>20.82</v>
      </c>
      <c r="H216" s="21">
        <v>0</v>
      </c>
      <c r="I216" s="13">
        <v>21.32</v>
      </c>
      <c r="J216" s="13">
        <v>0</v>
      </c>
      <c r="K216" s="13">
        <v>21.82</v>
      </c>
      <c r="L216" s="13">
        <v>0</v>
      </c>
      <c r="N216" s="13"/>
    </row>
    <row r="217" spans="1:14">
      <c r="A217" t="s">
        <v>56</v>
      </c>
      <c r="B217">
        <v>20</v>
      </c>
      <c r="D217" s="12">
        <v>0</v>
      </c>
      <c r="E217" s="13">
        <v>11.3</v>
      </c>
      <c r="F217" s="13">
        <v>0</v>
      </c>
      <c r="G217" s="13">
        <v>11.55</v>
      </c>
      <c r="H217" s="21">
        <v>0</v>
      </c>
      <c r="I217" s="13">
        <v>11.8</v>
      </c>
      <c r="J217" s="13">
        <v>0</v>
      </c>
      <c r="K217" s="13">
        <v>12.05</v>
      </c>
      <c r="L217" s="13">
        <v>0</v>
      </c>
      <c r="N217" s="13"/>
    </row>
    <row r="218" spans="1:14">
      <c r="A218" t="s">
        <v>57</v>
      </c>
      <c r="B218">
        <v>88</v>
      </c>
      <c r="D218" s="12">
        <v>0</v>
      </c>
      <c r="E218" s="13">
        <v>14.35</v>
      </c>
      <c r="F218" s="13">
        <v>0</v>
      </c>
      <c r="G218" s="13">
        <v>14.6</v>
      </c>
      <c r="H218" s="21">
        <v>0</v>
      </c>
      <c r="I218" s="13">
        <v>14.85</v>
      </c>
      <c r="J218" s="13">
        <v>0</v>
      </c>
      <c r="K218" s="13">
        <v>15.1</v>
      </c>
      <c r="L218" s="13">
        <v>0</v>
      </c>
      <c r="N218" s="13"/>
    </row>
    <row r="219" spans="1:14">
      <c r="A219" t="s">
        <v>58</v>
      </c>
      <c r="B219">
        <v>159</v>
      </c>
      <c r="D219" s="12">
        <v>0</v>
      </c>
      <c r="E219" s="13">
        <v>17</v>
      </c>
      <c r="F219" s="13">
        <v>0</v>
      </c>
      <c r="G219" s="13">
        <v>17.25</v>
      </c>
      <c r="H219" s="21">
        <v>0</v>
      </c>
      <c r="I219" s="13">
        <v>17.5</v>
      </c>
      <c r="J219" s="13">
        <v>0</v>
      </c>
      <c r="K219" s="13">
        <v>17.75</v>
      </c>
      <c r="L219" s="13">
        <v>0</v>
      </c>
      <c r="N219" s="13"/>
    </row>
    <row r="220" spans="1:14">
      <c r="A220" t="s">
        <v>59</v>
      </c>
      <c r="B220">
        <v>88</v>
      </c>
      <c r="D220" s="12">
        <v>0</v>
      </c>
      <c r="E220" s="13">
        <v>12.82</v>
      </c>
      <c r="F220" s="13">
        <v>0</v>
      </c>
      <c r="G220" s="13">
        <v>13.07</v>
      </c>
      <c r="H220" s="21">
        <v>0</v>
      </c>
      <c r="I220" s="13">
        <v>13.32</v>
      </c>
      <c r="J220" s="13">
        <v>0</v>
      </c>
      <c r="K220" s="13">
        <v>13.57</v>
      </c>
      <c r="L220" s="13">
        <v>0</v>
      </c>
      <c r="N220" s="13"/>
    </row>
    <row r="221" spans="1:14">
      <c r="A221" t="s">
        <v>60</v>
      </c>
      <c r="B221">
        <v>169</v>
      </c>
      <c r="D221" s="12">
        <v>0</v>
      </c>
      <c r="E221" s="13">
        <v>12.77</v>
      </c>
      <c r="F221" s="13">
        <v>0</v>
      </c>
      <c r="G221" s="13">
        <v>13.02</v>
      </c>
      <c r="H221" s="21">
        <v>0</v>
      </c>
      <c r="I221" s="13">
        <v>13.27</v>
      </c>
      <c r="J221" s="13">
        <v>0</v>
      </c>
      <c r="K221" s="13">
        <v>13.52</v>
      </c>
      <c r="L221" s="13">
        <v>0</v>
      </c>
      <c r="N221" s="13"/>
    </row>
    <row r="222" spans="1:14">
      <c r="D222" s="16"/>
      <c r="E222" s="13"/>
      <c r="F222" s="10"/>
    </row>
    <row r="223" spans="1:14" ht="15.75" thickBot="1">
      <c r="D223" s="12">
        <v>258117</v>
      </c>
      <c r="E223" s="13"/>
      <c r="F223" s="10"/>
    </row>
    <row r="224" spans="1:14" ht="16.5" thickTop="1" thickBot="1">
      <c r="A224" s="11" t="s">
        <v>65</v>
      </c>
      <c r="D224" s="17"/>
      <c r="E224" s="15"/>
      <c r="F224" s="35">
        <f>SUM(F186:F221)</f>
        <v>2544293.7199999997</v>
      </c>
      <c r="H224" s="35">
        <f>SUM(H186:H221)</f>
        <v>2587889.7199999997</v>
      </c>
      <c r="J224" s="35">
        <f>SUM(J186:J221)</f>
        <v>2631485.7200000007</v>
      </c>
      <c r="L224" s="35">
        <f>SUM(L186:L221)</f>
        <v>2675081.7199999997</v>
      </c>
    </row>
    <row r="225" spans="1:12" ht="15.75" thickTop="1">
      <c r="F225" s="31"/>
    </row>
    <row r="226" spans="1:12">
      <c r="A226" t="s">
        <v>19</v>
      </c>
      <c r="F226" s="19"/>
      <c r="H226" s="13">
        <f>+H224-F224</f>
        <v>43596</v>
      </c>
      <c r="J226" s="13">
        <f>+J224-H224</f>
        <v>43596.000000000931</v>
      </c>
      <c r="L226" s="13">
        <f>+L224-J224</f>
        <v>43595.999999999069</v>
      </c>
    </row>
    <row r="227" spans="1:12">
      <c r="A227" t="s">
        <v>20</v>
      </c>
      <c r="F227" s="19"/>
      <c r="H227" s="34">
        <f>+H226/F224</f>
        <v>1.7134814136160352E-2</v>
      </c>
      <c r="J227" s="34">
        <f>+J226/H224</f>
        <v>1.684615834402748E-2</v>
      </c>
      <c r="L227" s="34">
        <f>+L226/J224</f>
        <v>1.6567066911538877E-2</v>
      </c>
    </row>
    <row r="230" spans="1:12">
      <c r="L230" s="40" t="s">
        <v>94</v>
      </c>
    </row>
    <row r="231" spans="1:12">
      <c r="L231" s="40" t="s">
        <v>98</v>
      </c>
    </row>
    <row r="232" spans="1:12">
      <c r="L232" s="40" t="s">
        <v>118</v>
      </c>
    </row>
    <row r="233" spans="1:12" ht="15.75">
      <c r="A233" s="147" t="s">
        <v>85</v>
      </c>
      <c r="B233" s="147"/>
      <c r="C233" s="147"/>
      <c r="D233" s="147"/>
      <c r="E233" s="147"/>
      <c r="F233" s="147"/>
      <c r="G233" s="147"/>
      <c r="H233" s="147"/>
      <c r="I233" s="147"/>
      <c r="J233" s="147"/>
      <c r="K233" s="147"/>
      <c r="L233" s="147"/>
    </row>
    <row r="234" spans="1:12" ht="15.75">
      <c r="A234" s="147" t="s">
        <v>86</v>
      </c>
      <c r="B234" s="147"/>
      <c r="C234" s="147"/>
      <c r="D234" s="147"/>
      <c r="E234" s="147"/>
      <c r="F234" s="147"/>
      <c r="G234" s="147"/>
      <c r="H234" s="147"/>
      <c r="I234" s="147"/>
      <c r="J234" s="147"/>
      <c r="K234" s="147"/>
      <c r="L234" s="147"/>
    </row>
    <row r="235" spans="1:12" ht="15.75">
      <c r="A235" s="147" t="s">
        <v>96</v>
      </c>
      <c r="B235" s="147"/>
      <c r="C235" s="147"/>
      <c r="D235" s="147"/>
      <c r="E235" s="147"/>
      <c r="F235" s="147"/>
      <c r="G235" s="147"/>
      <c r="H235" s="147"/>
      <c r="I235" s="147"/>
      <c r="J235" s="147"/>
      <c r="K235" s="147"/>
      <c r="L235" s="147"/>
    </row>
    <row r="236" spans="1:12" ht="15.75">
      <c r="A236" s="148" t="s">
        <v>97</v>
      </c>
      <c r="B236" s="148"/>
      <c r="C236" s="148"/>
      <c r="D236" s="148"/>
      <c r="E236" s="148"/>
      <c r="F236" s="148"/>
      <c r="G236" s="148"/>
      <c r="H236" s="148"/>
      <c r="I236" s="148"/>
      <c r="J236" s="148"/>
      <c r="K236" s="148"/>
      <c r="L236" s="148"/>
    </row>
    <row r="237" spans="1:12">
      <c r="A237" s="32" t="s">
        <v>68</v>
      </c>
      <c r="E237" s="3"/>
      <c r="F237" s="3"/>
    </row>
    <row r="238" spans="1:12">
      <c r="A238" s="33"/>
      <c r="D238" s="12"/>
    </row>
    <row r="239" spans="1:12">
      <c r="A239" s="32"/>
    </row>
    <row r="240" spans="1:12" s="80" customFormat="1">
      <c r="A240" s="81"/>
      <c r="D240" s="87"/>
      <c r="E240" s="88" t="s">
        <v>10</v>
      </c>
      <c r="F240" s="89"/>
      <c r="G240" s="88" t="s">
        <v>0</v>
      </c>
      <c r="H240" s="90"/>
      <c r="I240" s="88" t="s">
        <v>1</v>
      </c>
      <c r="J240" s="90"/>
      <c r="K240" s="88" t="s">
        <v>2</v>
      </c>
      <c r="L240" s="90"/>
    </row>
    <row r="241" spans="1:13" s="80" customFormat="1">
      <c r="A241" s="81"/>
      <c r="D241" s="87"/>
      <c r="E241" s="91"/>
      <c r="F241" s="92" t="s">
        <v>14</v>
      </c>
      <c r="G241" s="91"/>
      <c r="H241" s="93" t="s">
        <v>14</v>
      </c>
      <c r="I241" s="91"/>
      <c r="J241" s="93" t="s">
        <v>14</v>
      </c>
      <c r="K241" s="91"/>
      <c r="L241" s="93" t="s">
        <v>14</v>
      </c>
    </row>
    <row r="242" spans="1:13" s="80" customFormat="1">
      <c r="A242" s="81"/>
      <c r="D242" s="87"/>
      <c r="F242" s="94">
        <f>+F19+F34+F48+F72+F83+F101+F128+F146+F164+F224</f>
        <v>89026692.413369998</v>
      </c>
      <c r="G242" s="95"/>
      <c r="H242" s="94">
        <f>+H19+H34+H48+H72+H83+H101+H128+H146+H164+H224</f>
        <v>90396692.613369986</v>
      </c>
      <c r="I242" s="95"/>
      <c r="J242" s="94">
        <f>+J19+J34+J48+J72+J83+J101+J128+J146+J164+J224</f>
        <v>91766692.813369989</v>
      </c>
      <c r="K242" s="95"/>
      <c r="L242" s="94">
        <f>+L19+L34+L48+L72+L83+L101+L128+L146+L164+L224</f>
        <v>93136693.013369977</v>
      </c>
    </row>
    <row r="243" spans="1:13" s="80" customFormat="1">
      <c r="A243" s="96" t="s">
        <v>66</v>
      </c>
      <c r="B243" s="97"/>
      <c r="D243" s="87"/>
      <c r="F243" s="95"/>
      <c r="G243" s="95"/>
      <c r="H243" s="94">
        <f>+H242-F242</f>
        <v>1370000.1999999881</v>
      </c>
      <c r="I243" s="95"/>
      <c r="J243" s="94">
        <f>+J242-H242</f>
        <v>1370000.200000003</v>
      </c>
      <c r="K243" s="95"/>
      <c r="L243" s="94">
        <f>+L242-J242</f>
        <v>1370000.1999999881</v>
      </c>
      <c r="M243" s="140">
        <f>L243+J243+H243</f>
        <v>4110000.5999999791</v>
      </c>
    </row>
    <row r="244" spans="1:13" s="80" customFormat="1">
      <c r="A244" s="96" t="s">
        <v>67</v>
      </c>
      <c r="F244" s="84"/>
      <c r="H244" s="98">
        <f>+H243/F242</f>
        <v>1.5388645392314293E-2</v>
      </c>
      <c r="J244" s="98">
        <f>+J243/H242</f>
        <v>1.5155423947417465E-2</v>
      </c>
      <c r="L244" s="98">
        <f>+L243/J242</f>
        <v>1.4929166105900955E-2</v>
      </c>
    </row>
    <row r="245" spans="1:13">
      <c r="B245" s="11"/>
      <c r="D245" s="12"/>
      <c r="F245" s="13"/>
    </row>
  </sheetData>
  <mergeCells count="20">
    <mergeCell ref="A233:L233"/>
    <mergeCell ref="A234:L234"/>
    <mergeCell ref="A235:L235"/>
    <mergeCell ref="A236:L236"/>
    <mergeCell ref="A116:L116"/>
    <mergeCell ref="A117:L117"/>
    <mergeCell ref="A175:L175"/>
    <mergeCell ref="A176:L176"/>
    <mergeCell ref="A177:L177"/>
    <mergeCell ref="A178:L178"/>
    <mergeCell ref="A115:L115"/>
    <mergeCell ref="A4:L4"/>
    <mergeCell ref="A5:L5"/>
    <mergeCell ref="A6:L6"/>
    <mergeCell ref="A7:L7"/>
    <mergeCell ref="A61:L61"/>
    <mergeCell ref="A62:L62"/>
    <mergeCell ref="A63:L63"/>
    <mergeCell ref="A64:L64"/>
    <mergeCell ref="A114:L114"/>
  </mergeCells>
  <printOptions horizontalCentered="1"/>
  <pageMargins left="0.7" right="0.7" top="0.75" bottom="0.75" header="0.3" footer="0.3"/>
  <pageSetup scale="56" orientation="landscape" r:id="rId1"/>
  <rowBreaks count="3" manualBreakCount="3">
    <brk id="57" max="11" man="1"/>
    <brk id="110" max="11" man="1"/>
    <brk id="229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S156"/>
  <sheetViews>
    <sheetView view="pageBreakPreview" zoomScale="60" zoomScaleNormal="100" workbookViewId="0">
      <selection activeCell="G14" sqref="G14"/>
    </sheetView>
  </sheetViews>
  <sheetFormatPr defaultRowHeight="15"/>
  <cols>
    <col min="1" max="1" width="4.140625" style="41" customWidth="1"/>
    <col min="2" max="2" width="2.5703125" customWidth="1"/>
    <col min="3" max="3" width="6.140625" customWidth="1"/>
    <col min="4" max="5" width="10.85546875" customWidth="1"/>
    <col min="6" max="6" width="11.28515625" customWidth="1"/>
    <col min="7" max="7" width="13.7109375" bestFit="1" customWidth="1"/>
    <col min="8" max="8" width="10.85546875" customWidth="1"/>
    <col min="9" max="9" width="13.7109375" bestFit="1" customWidth="1"/>
    <col min="10" max="10" width="14" customWidth="1"/>
    <col min="11" max="11" width="13.7109375" bestFit="1" customWidth="1"/>
    <col min="12" max="12" width="10.85546875" customWidth="1"/>
    <col min="13" max="13" width="13.7109375" bestFit="1" customWidth="1"/>
    <col min="14" max="14" width="12.28515625" customWidth="1"/>
    <col min="15" max="15" width="11.7109375" customWidth="1"/>
    <col min="16" max="16" width="12.7109375" customWidth="1"/>
    <col min="17" max="17" width="10.7109375" customWidth="1"/>
  </cols>
  <sheetData>
    <row r="1" spans="1:17">
      <c r="P1" s="40" t="s">
        <v>84</v>
      </c>
    </row>
    <row r="2" spans="1:17">
      <c r="P2" s="40" t="s">
        <v>91</v>
      </c>
    </row>
    <row r="3" spans="1:17">
      <c r="P3" s="40" t="s">
        <v>118</v>
      </c>
    </row>
    <row r="4" spans="1:17" ht="18.75">
      <c r="A4" s="151" t="s">
        <v>85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7" ht="18.75">
      <c r="A5" s="151" t="s">
        <v>86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</row>
    <row r="6" spans="1:17" ht="18.75">
      <c r="A6" s="151" t="s">
        <v>87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</row>
    <row r="7" spans="1:17" ht="18.75">
      <c r="A7" s="151" t="s">
        <v>88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</row>
    <row r="9" spans="1:17">
      <c r="A9" s="1" t="s">
        <v>74</v>
      </c>
      <c r="B9" s="42"/>
      <c r="C9" s="43"/>
    </row>
    <row r="10" spans="1:17" ht="15.75" thickBot="1"/>
    <row r="11" spans="1:17" ht="15.75" thickBot="1">
      <c r="A11" s="41" t="s">
        <v>69</v>
      </c>
      <c r="B11" s="1" t="s">
        <v>70</v>
      </c>
      <c r="G11" s="44" t="s">
        <v>79</v>
      </c>
      <c r="H11" s="45"/>
      <c r="I11" s="156" t="s">
        <v>80</v>
      </c>
      <c r="J11" s="157"/>
      <c r="K11" s="157"/>
      <c r="L11" s="157"/>
      <c r="M11" s="158"/>
    </row>
    <row r="12" spans="1:17" ht="16.5" thickBot="1">
      <c r="F12" s="36"/>
      <c r="G12" s="46" t="s">
        <v>13</v>
      </c>
      <c r="H12" s="47"/>
      <c r="I12" s="47" t="s">
        <v>0</v>
      </c>
      <c r="J12" s="47"/>
      <c r="K12" s="47" t="s">
        <v>1</v>
      </c>
      <c r="L12" s="47"/>
      <c r="M12" s="48" t="s">
        <v>2</v>
      </c>
    </row>
    <row r="13" spans="1:17" ht="15.75">
      <c r="C13" t="s">
        <v>5</v>
      </c>
      <c r="G13" s="49">
        <v>10.44</v>
      </c>
      <c r="H13" s="50"/>
      <c r="I13" s="51">
        <f>(G13+2)</f>
        <v>12.44</v>
      </c>
      <c r="J13" s="45"/>
      <c r="K13" s="51">
        <f>(I13+2)</f>
        <v>14.44</v>
      </c>
      <c r="L13" s="51"/>
      <c r="M13" s="52">
        <f>(K13+2)</f>
        <v>16.439999999999998</v>
      </c>
      <c r="N13" s="37"/>
      <c r="O13" s="37"/>
    </row>
    <row r="14" spans="1:17" ht="16.5" thickBot="1">
      <c r="C14" t="s">
        <v>4</v>
      </c>
      <c r="G14" s="53">
        <v>9.8489999999999994E-2</v>
      </c>
      <c r="H14" s="54"/>
      <c r="I14" s="55">
        <f>(G14)</f>
        <v>9.8489999999999994E-2</v>
      </c>
      <c r="J14" s="56"/>
      <c r="K14" s="55">
        <f>(I14)</f>
        <v>9.8489999999999994E-2</v>
      </c>
      <c r="L14" s="55"/>
      <c r="M14" s="57">
        <f>(K14)</f>
        <v>9.8489999999999994E-2</v>
      </c>
      <c r="N14" s="39"/>
      <c r="O14" s="39"/>
    </row>
    <row r="15" spans="1:17" ht="15.75">
      <c r="H15" s="38"/>
      <c r="I15" s="38"/>
      <c r="J15" s="38"/>
      <c r="K15" s="39"/>
      <c r="L15" s="39"/>
      <c r="M15" s="39"/>
      <c r="N15" s="39"/>
      <c r="O15" s="39"/>
      <c r="P15" s="39"/>
      <c r="Q15" s="39"/>
    </row>
    <row r="16" spans="1:17" ht="15.75">
      <c r="A16" s="41" t="s">
        <v>76</v>
      </c>
      <c r="B16" t="s">
        <v>75</v>
      </c>
      <c r="H16" s="38"/>
      <c r="I16" s="38"/>
      <c r="J16" s="38"/>
      <c r="K16" s="39"/>
      <c r="L16" s="39"/>
      <c r="M16" s="39"/>
      <c r="N16" s="39"/>
      <c r="O16" s="39"/>
      <c r="P16" s="39"/>
      <c r="Q16" s="39"/>
    </row>
    <row r="17" spans="3:19" ht="16.5" thickBot="1">
      <c r="H17" s="38"/>
      <c r="I17" s="38"/>
      <c r="J17" s="38"/>
      <c r="K17" s="39"/>
      <c r="L17" s="39"/>
      <c r="M17" s="39"/>
      <c r="N17" s="39"/>
      <c r="O17" s="39"/>
      <c r="P17" s="39"/>
      <c r="Q17" s="39"/>
    </row>
    <row r="18" spans="3:19">
      <c r="C18" s="152" t="s">
        <v>77</v>
      </c>
      <c r="D18" s="153"/>
      <c r="E18" s="152" t="s">
        <v>0</v>
      </c>
      <c r="F18" s="154"/>
      <c r="G18" s="153"/>
      <c r="H18" s="152" t="s">
        <v>1</v>
      </c>
      <c r="I18" s="154"/>
      <c r="J18" s="153"/>
      <c r="K18" s="152" t="s">
        <v>2</v>
      </c>
      <c r="L18" s="154"/>
      <c r="M18" s="153"/>
      <c r="N18" s="152" t="s">
        <v>78</v>
      </c>
      <c r="O18" s="154"/>
      <c r="P18" s="153"/>
    </row>
    <row r="19" spans="3:19">
      <c r="C19" s="77"/>
      <c r="D19" s="101"/>
      <c r="E19" s="77"/>
      <c r="F19" s="149" t="s">
        <v>72</v>
      </c>
      <c r="G19" s="149"/>
      <c r="H19" s="77"/>
      <c r="I19" s="149" t="s">
        <v>72</v>
      </c>
      <c r="J19" s="149"/>
      <c r="K19" s="77"/>
      <c r="L19" s="149" t="s">
        <v>72</v>
      </c>
      <c r="M19" s="149"/>
      <c r="N19" s="77"/>
      <c r="O19" s="149" t="s">
        <v>72</v>
      </c>
      <c r="P19" s="150"/>
      <c r="Q19" t="s">
        <v>3</v>
      </c>
      <c r="R19" s="155" t="s">
        <v>3</v>
      </c>
      <c r="S19" s="155"/>
    </row>
    <row r="20" spans="3:19">
      <c r="C20" s="73" t="s">
        <v>73</v>
      </c>
      <c r="D20" s="65" t="s">
        <v>71</v>
      </c>
      <c r="E20" s="73" t="s">
        <v>71</v>
      </c>
      <c r="F20" s="58" t="s">
        <v>19</v>
      </c>
      <c r="G20" s="65" t="s">
        <v>20</v>
      </c>
      <c r="H20" s="73" t="s">
        <v>71</v>
      </c>
      <c r="I20" s="58" t="s">
        <v>19</v>
      </c>
      <c r="J20" s="65" t="s">
        <v>20</v>
      </c>
      <c r="K20" s="73" t="s">
        <v>71</v>
      </c>
      <c r="L20" s="58" t="s">
        <v>19</v>
      </c>
      <c r="M20" s="65" t="s">
        <v>20</v>
      </c>
      <c r="N20" s="73" t="s">
        <v>71</v>
      </c>
      <c r="O20" s="58" t="s">
        <v>19</v>
      </c>
      <c r="P20" s="65" t="s">
        <v>20</v>
      </c>
    </row>
    <row r="21" spans="3:19">
      <c r="C21" s="64">
        <v>0</v>
      </c>
      <c r="D21" s="102">
        <f>(G13)</f>
        <v>10.44</v>
      </c>
      <c r="E21" s="66">
        <f>(I13)</f>
        <v>12.44</v>
      </c>
      <c r="F21" s="67">
        <f>(E21-D21)</f>
        <v>2</v>
      </c>
      <c r="G21" s="68">
        <f>(F21/D21)</f>
        <v>0.19157088122605365</v>
      </c>
      <c r="H21" s="66">
        <f>(K13)</f>
        <v>14.44</v>
      </c>
      <c r="I21" s="67">
        <f>(H21-E21)</f>
        <v>2</v>
      </c>
      <c r="J21" s="68">
        <f>(I21/E21)</f>
        <v>0.16077170418006431</v>
      </c>
      <c r="K21" s="66">
        <f>(M13)</f>
        <v>16.439999999999998</v>
      </c>
      <c r="L21" s="67">
        <f>(K21-H21)</f>
        <v>1.9999999999999982</v>
      </c>
      <c r="M21" s="68">
        <f>(L21/H21)</f>
        <v>0.13850415512465361</v>
      </c>
      <c r="N21" s="66">
        <f>(K21)</f>
        <v>16.439999999999998</v>
      </c>
      <c r="O21" s="67">
        <f t="shared" ref="O21:O49" si="0">(N21-D21)</f>
        <v>5.9999999999999982</v>
      </c>
      <c r="P21" s="68">
        <f t="shared" ref="P21:P49" si="1">(O21/D21)</f>
        <v>0.57471264367816077</v>
      </c>
    </row>
    <row r="22" spans="3:19">
      <c r="C22" s="64">
        <v>25</v>
      </c>
      <c r="D22" s="103">
        <f t="shared" ref="D22:D49" si="2">($G$13+(C22*$G$14))</f>
        <v>12.902249999999999</v>
      </c>
      <c r="E22" s="69">
        <f>($I$13+(C22*$I$14))</f>
        <v>14.902249999999999</v>
      </c>
      <c r="F22" s="67">
        <f t="shared" ref="F22:F49" si="3">(E22-D22)</f>
        <v>2</v>
      </c>
      <c r="G22" s="68">
        <f t="shared" ref="G22:G49" si="4">(F22/D22)</f>
        <v>0.15501172276153385</v>
      </c>
      <c r="H22" s="69">
        <f>($K$13+(C22*$K$14))</f>
        <v>16.902249999999999</v>
      </c>
      <c r="I22" s="67">
        <f t="shared" ref="I22:I49" si="5">(H22-E22)</f>
        <v>2</v>
      </c>
      <c r="J22" s="68">
        <f t="shared" ref="J22:J49" si="6">(I22/E22)</f>
        <v>0.13420792162257378</v>
      </c>
      <c r="K22" s="69">
        <f>($M$13+(C22*$M$14))</f>
        <v>18.902249999999999</v>
      </c>
      <c r="L22" s="67">
        <f t="shared" ref="L22:L49" si="7">(K22-H22)</f>
        <v>2</v>
      </c>
      <c r="M22" s="68">
        <f t="shared" ref="M22:M49" si="8">(L22/H22)</f>
        <v>0.11832744161280304</v>
      </c>
      <c r="N22" s="66">
        <f t="shared" ref="N22:N49" si="9">(K22)</f>
        <v>18.902249999999999</v>
      </c>
      <c r="O22" s="67">
        <f t="shared" si="0"/>
        <v>6</v>
      </c>
      <c r="P22" s="68">
        <f t="shared" si="1"/>
        <v>0.46503516828460156</v>
      </c>
    </row>
    <row r="23" spans="3:19">
      <c r="C23" s="64">
        <v>50</v>
      </c>
      <c r="D23" s="103">
        <f t="shared" si="2"/>
        <v>15.3645</v>
      </c>
      <c r="E23" s="69">
        <f>($I$13+(C23*$I$14))</f>
        <v>17.3645</v>
      </c>
      <c r="F23" s="67">
        <f t="shared" si="3"/>
        <v>2</v>
      </c>
      <c r="G23" s="68">
        <f t="shared" si="4"/>
        <v>0.13017019753327477</v>
      </c>
      <c r="H23" s="69">
        <f>($K$13+(C23*$K$14))</f>
        <v>19.3645</v>
      </c>
      <c r="I23" s="67">
        <f t="shared" si="5"/>
        <v>2</v>
      </c>
      <c r="J23" s="68">
        <f t="shared" si="6"/>
        <v>0.11517751734861355</v>
      </c>
      <c r="K23" s="69">
        <f>($M$13+(C23*$M$14))</f>
        <v>21.3645</v>
      </c>
      <c r="L23" s="67">
        <f t="shared" si="7"/>
        <v>2</v>
      </c>
      <c r="M23" s="68">
        <f t="shared" si="8"/>
        <v>0.10328177851222599</v>
      </c>
      <c r="N23" s="66">
        <f t="shared" si="9"/>
        <v>21.3645</v>
      </c>
      <c r="O23" s="67">
        <f t="shared" si="0"/>
        <v>6</v>
      </c>
      <c r="P23" s="68">
        <f t="shared" si="1"/>
        <v>0.39051059259982429</v>
      </c>
    </row>
    <row r="24" spans="3:19">
      <c r="C24" s="64">
        <v>100</v>
      </c>
      <c r="D24" s="103">
        <f t="shared" si="2"/>
        <v>20.289000000000001</v>
      </c>
      <c r="E24" s="69">
        <f>($I$13+(C24*$I$14))</f>
        <v>22.289000000000001</v>
      </c>
      <c r="F24" s="67">
        <f t="shared" si="3"/>
        <v>2</v>
      </c>
      <c r="G24" s="68">
        <f t="shared" si="4"/>
        <v>9.857558282813346E-2</v>
      </c>
      <c r="H24" s="69">
        <f>($K$13+(C24*$K$14))</f>
        <v>24.289000000000001</v>
      </c>
      <c r="I24" s="67">
        <f t="shared" si="5"/>
        <v>2</v>
      </c>
      <c r="J24" s="68">
        <f t="shared" si="6"/>
        <v>8.9730360267396461E-2</v>
      </c>
      <c r="K24" s="69">
        <f>($M$13+(C24*$M$14))</f>
        <v>26.288999999999998</v>
      </c>
      <c r="L24" s="67">
        <f t="shared" si="7"/>
        <v>1.9999999999999964</v>
      </c>
      <c r="M24" s="68">
        <f t="shared" si="8"/>
        <v>8.2341800815183677E-2</v>
      </c>
      <c r="N24" s="66">
        <f t="shared" si="9"/>
        <v>26.288999999999998</v>
      </c>
      <c r="O24" s="67">
        <f t="shared" si="0"/>
        <v>5.9999999999999964</v>
      </c>
      <c r="P24" s="68">
        <f t="shared" si="1"/>
        <v>0.29572674848440023</v>
      </c>
    </row>
    <row r="25" spans="3:19">
      <c r="C25" s="64">
        <v>150</v>
      </c>
      <c r="D25" s="103">
        <f t="shared" si="2"/>
        <v>25.213499999999996</v>
      </c>
      <c r="E25" s="69">
        <f t="shared" ref="E25:E26" si="10">($I$13+(C25*$I$14))</f>
        <v>27.213499999999996</v>
      </c>
      <c r="F25" s="67">
        <f t="shared" ref="F25:F26" si="11">(E25-D25)</f>
        <v>2</v>
      </c>
      <c r="G25" s="68">
        <f t="shared" ref="G25:G26" si="12">(F25/D25)</f>
        <v>7.9322585123049169E-2</v>
      </c>
      <c r="H25" s="69">
        <f t="shared" ref="H25:H26" si="13">($K$13+(C25*$K$14))</f>
        <v>29.213499999999996</v>
      </c>
      <c r="I25" s="67">
        <f t="shared" ref="I25:I26" si="14">(H25-E25)</f>
        <v>2</v>
      </c>
      <c r="J25" s="68">
        <f t="shared" ref="J25:J26" si="15">(I25/E25)</f>
        <v>7.3492935491575886E-2</v>
      </c>
      <c r="K25" s="69">
        <f t="shared" ref="K25:K26" si="16">($M$13+(C25*$M$14))</f>
        <v>31.213499999999996</v>
      </c>
      <c r="L25" s="67">
        <f t="shared" ref="L25:L26" si="17">(K25-H25)</f>
        <v>2</v>
      </c>
      <c r="M25" s="68">
        <f t="shared" ref="M25:M26" si="18">(L25/H25)</f>
        <v>6.8461498964519835E-2</v>
      </c>
      <c r="N25" s="66">
        <f t="shared" ref="N25:N26" si="19">(K25)</f>
        <v>31.213499999999996</v>
      </c>
      <c r="O25" s="67">
        <f t="shared" ref="O25:O26" si="20">(N25-D25)</f>
        <v>6</v>
      </c>
      <c r="P25" s="68">
        <f t="shared" ref="P25:P26" si="21">(O25/D25)</f>
        <v>0.23796775536914752</v>
      </c>
    </row>
    <row r="26" spans="3:19">
      <c r="C26" s="64">
        <v>200</v>
      </c>
      <c r="D26" s="103">
        <f t="shared" si="2"/>
        <v>30.137999999999998</v>
      </c>
      <c r="E26" s="69">
        <f t="shared" si="10"/>
        <v>32.137999999999998</v>
      </c>
      <c r="F26" s="67">
        <f t="shared" si="11"/>
        <v>2</v>
      </c>
      <c r="G26" s="68">
        <f t="shared" si="12"/>
        <v>6.6361404207313027E-2</v>
      </c>
      <c r="H26" s="69">
        <f t="shared" si="13"/>
        <v>34.137999999999998</v>
      </c>
      <c r="I26" s="67">
        <f t="shared" si="14"/>
        <v>2</v>
      </c>
      <c r="J26" s="68">
        <f t="shared" si="15"/>
        <v>6.2231626112390317E-2</v>
      </c>
      <c r="K26" s="69">
        <f t="shared" si="16"/>
        <v>36.137999999999998</v>
      </c>
      <c r="L26" s="67">
        <f t="shared" si="17"/>
        <v>2</v>
      </c>
      <c r="M26" s="68">
        <f t="shared" si="18"/>
        <v>5.8585740230827819E-2</v>
      </c>
      <c r="N26" s="66">
        <f t="shared" si="19"/>
        <v>36.137999999999998</v>
      </c>
      <c r="O26" s="67">
        <f t="shared" si="20"/>
        <v>6</v>
      </c>
      <c r="P26" s="68">
        <f t="shared" si="21"/>
        <v>0.19908421262193909</v>
      </c>
    </row>
    <row r="27" spans="3:19">
      <c r="C27" s="64">
        <v>250</v>
      </c>
      <c r="D27" s="103">
        <f t="shared" si="2"/>
        <v>35.0625</v>
      </c>
      <c r="E27" s="69">
        <f>($I$13+(C27*$I$14))</f>
        <v>37.0625</v>
      </c>
      <c r="F27" s="67">
        <f t="shared" si="3"/>
        <v>2</v>
      </c>
      <c r="G27" s="68">
        <f t="shared" si="4"/>
        <v>5.7040998217468802E-2</v>
      </c>
      <c r="H27" s="69">
        <f>($K$13+(C27*$K$14))</f>
        <v>39.0625</v>
      </c>
      <c r="I27" s="67">
        <f t="shared" si="5"/>
        <v>2</v>
      </c>
      <c r="J27" s="68">
        <f t="shared" si="6"/>
        <v>5.3962900505902189E-2</v>
      </c>
      <c r="K27" s="69">
        <f>($M$13+(C27*$M$14))</f>
        <v>41.0625</v>
      </c>
      <c r="L27" s="67">
        <f t="shared" si="7"/>
        <v>2</v>
      </c>
      <c r="M27" s="68">
        <f t="shared" si="8"/>
        <v>5.1200000000000002E-2</v>
      </c>
      <c r="N27" s="66">
        <f t="shared" si="9"/>
        <v>41.0625</v>
      </c>
      <c r="O27" s="67">
        <f t="shared" si="0"/>
        <v>6</v>
      </c>
      <c r="P27" s="68">
        <f t="shared" si="1"/>
        <v>0.17112299465240641</v>
      </c>
    </row>
    <row r="28" spans="3:19">
      <c r="C28" s="64">
        <v>300</v>
      </c>
      <c r="D28" s="103">
        <f t="shared" si="2"/>
        <v>39.986999999999995</v>
      </c>
      <c r="E28" s="69">
        <f t="shared" ref="E28:E31" si="22">($I$13+(C28*$I$14))</f>
        <v>41.986999999999995</v>
      </c>
      <c r="F28" s="67">
        <f t="shared" ref="F28:F31" si="23">(E28-D28)</f>
        <v>2</v>
      </c>
      <c r="G28" s="68">
        <f t="shared" ref="G28:G31" si="24">(F28/D28)</f>
        <v>5.0016255282966972E-2</v>
      </c>
      <c r="H28" s="69">
        <f t="shared" ref="H28:H31" si="25">($K$13+(C28*$K$14))</f>
        <v>43.986999999999995</v>
      </c>
      <c r="I28" s="67">
        <f t="shared" ref="I28:I31" si="26">(H28-E28)</f>
        <v>2</v>
      </c>
      <c r="J28" s="68">
        <f t="shared" ref="J28:J31" si="27">(I28/E28)</f>
        <v>4.7633791411627414E-2</v>
      </c>
      <c r="K28" s="69">
        <f t="shared" ref="K28:K31" si="28">($M$13+(C28*$M$14))</f>
        <v>45.986999999999995</v>
      </c>
      <c r="L28" s="67">
        <f t="shared" ref="L28:L31" si="29">(K28-H28)</f>
        <v>2</v>
      </c>
      <c r="M28" s="68">
        <f t="shared" ref="M28:M31" si="30">(L28/H28)</f>
        <v>4.5467979175665543E-2</v>
      </c>
      <c r="N28" s="66">
        <f t="shared" ref="N28:N31" si="31">(K28)</f>
        <v>45.986999999999995</v>
      </c>
      <c r="O28" s="67">
        <f t="shared" ref="O28:O31" si="32">(N28-D28)</f>
        <v>6</v>
      </c>
      <c r="P28" s="68">
        <f t="shared" ref="P28:P31" si="33">(O28/D28)</f>
        <v>0.15004876584890092</v>
      </c>
    </row>
    <row r="29" spans="3:19">
      <c r="C29" s="64">
        <v>350</v>
      </c>
      <c r="D29" s="103">
        <f t="shared" si="2"/>
        <v>44.911499999999997</v>
      </c>
      <c r="E29" s="69">
        <f t="shared" si="22"/>
        <v>46.911499999999997</v>
      </c>
      <c r="F29" s="67">
        <f t="shared" si="23"/>
        <v>2</v>
      </c>
      <c r="G29" s="68">
        <f t="shared" si="24"/>
        <v>4.4532024091825037E-2</v>
      </c>
      <c r="H29" s="69">
        <f t="shared" si="25"/>
        <v>48.911499999999997</v>
      </c>
      <c r="I29" s="67">
        <f t="shared" si="26"/>
        <v>2</v>
      </c>
      <c r="J29" s="68">
        <f t="shared" si="27"/>
        <v>4.263346940515652E-2</v>
      </c>
      <c r="K29" s="69">
        <f t="shared" si="28"/>
        <v>50.911499999999997</v>
      </c>
      <c r="L29" s="67">
        <f t="shared" si="29"/>
        <v>2</v>
      </c>
      <c r="M29" s="68">
        <f t="shared" si="30"/>
        <v>4.0890179201210353E-2</v>
      </c>
      <c r="N29" s="66">
        <f t="shared" si="31"/>
        <v>50.911499999999997</v>
      </c>
      <c r="O29" s="67">
        <f t="shared" si="32"/>
        <v>6</v>
      </c>
      <c r="P29" s="68">
        <f t="shared" si="33"/>
        <v>0.1335960722754751</v>
      </c>
    </row>
    <row r="30" spans="3:19">
      <c r="C30" s="64">
        <v>400</v>
      </c>
      <c r="D30" s="103">
        <f t="shared" si="2"/>
        <v>49.835999999999999</v>
      </c>
      <c r="E30" s="69">
        <f t="shared" si="22"/>
        <v>51.835999999999999</v>
      </c>
      <c r="F30" s="67">
        <f t="shared" si="23"/>
        <v>2</v>
      </c>
      <c r="G30" s="68">
        <f t="shared" si="24"/>
        <v>4.013163175214704E-2</v>
      </c>
      <c r="H30" s="69">
        <f t="shared" si="25"/>
        <v>53.835999999999999</v>
      </c>
      <c r="I30" s="67">
        <f t="shared" si="26"/>
        <v>2</v>
      </c>
      <c r="J30" s="68">
        <f t="shared" si="27"/>
        <v>3.8583224014198628E-2</v>
      </c>
      <c r="K30" s="69">
        <f t="shared" si="28"/>
        <v>55.835999999999999</v>
      </c>
      <c r="L30" s="67">
        <f t="shared" si="29"/>
        <v>2</v>
      </c>
      <c r="M30" s="68">
        <f t="shared" si="30"/>
        <v>3.7149862545508582E-2</v>
      </c>
      <c r="N30" s="66">
        <f t="shared" si="31"/>
        <v>55.835999999999999</v>
      </c>
      <c r="O30" s="67">
        <f t="shared" si="32"/>
        <v>6</v>
      </c>
      <c r="P30" s="68">
        <f t="shared" si="33"/>
        <v>0.12039489525644113</v>
      </c>
    </row>
    <row r="31" spans="3:19">
      <c r="C31" s="64">
        <v>450</v>
      </c>
      <c r="D31" s="103">
        <f t="shared" si="2"/>
        <v>54.760499999999993</v>
      </c>
      <c r="E31" s="69">
        <f t="shared" si="22"/>
        <v>56.760499999999993</v>
      </c>
      <c r="F31" s="67">
        <f t="shared" si="23"/>
        <v>2</v>
      </c>
      <c r="G31" s="68">
        <f t="shared" si="24"/>
        <v>3.6522676016471731E-2</v>
      </c>
      <c r="H31" s="69">
        <f t="shared" si="25"/>
        <v>58.760499999999993</v>
      </c>
      <c r="I31" s="67">
        <f t="shared" si="26"/>
        <v>2</v>
      </c>
      <c r="J31" s="68">
        <f t="shared" si="27"/>
        <v>3.523577135507968E-2</v>
      </c>
      <c r="K31" s="69">
        <f t="shared" si="28"/>
        <v>60.760499999999993</v>
      </c>
      <c r="L31" s="67">
        <f t="shared" si="29"/>
        <v>2</v>
      </c>
      <c r="M31" s="68">
        <f t="shared" si="30"/>
        <v>3.4036470077688244E-2</v>
      </c>
      <c r="N31" s="66">
        <f t="shared" si="31"/>
        <v>60.760499999999993</v>
      </c>
      <c r="O31" s="67">
        <f t="shared" si="32"/>
        <v>6</v>
      </c>
      <c r="P31" s="68">
        <f t="shared" si="33"/>
        <v>0.10956802804941519</v>
      </c>
    </row>
    <row r="32" spans="3:19">
      <c r="C32" s="64">
        <v>500</v>
      </c>
      <c r="D32" s="103">
        <f t="shared" si="2"/>
        <v>59.684999999999995</v>
      </c>
      <c r="E32" s="69">
        <f>($I$13+(C32*$I$14))</f>
        <v>61.684999999999995</v>
      </c>
      <c r="F32" s="67">
        <f t="shared" si="3"/>
        <v>2</v>
      </c>
      <c r="G32" s="68">
        <f t="shared" si="4"/>
        <v>3.3509256932227532E-2</v>
      </c>
      <c r="H32" s="69">
        <f>($K$13+(C32*$K$14))</f>
        <v>63.684999999999995</v>
      </c>
      <c r="I32" s="67">
        <f t="shared" si="5"/>
        <v>2</v>
      </c>
      <c r="J32" s="68">
        <f t="shared" si="6"/>
        <v>3.2422793223636219E-2</v>
      </c>
      <c r="K32" s="69">
        <f>($M$13+(C32*$M$14))</f>
        <v>65.685000000000002</v>
      </c>
      <c r="L32" s="67">
        <f t="shared" si="7"/>
        <v>2.0000000000000071</v>
      </c>
      <c r="M32" s="68">
        <f t="shared" si="8"/>
        <v>3.1404569364842698E-2</v>
      </c>
      <c r="N32" s="66">
        <f t="shared" si="9"/>
        <v>65.685000000000002</v>
      </c>
      <c r="O32" s="67">
        <f t="shared" si="0"/>
        <v>6.0000000000000071</v>
      </c>
      <c r="P32" s="68">
        <f t="shared" si="1"/>
        <v>0.10052777079668271</v>
      </c>
    </row>
    <row r="33" spans="3:16">
      <c r="C33" s="64">
        <v>600</v>
      </c>
      <c r="D33" s="103">
        <f t="shared" si="2"/>
        <v>69.533999999999992</v>
      </c>
      <c r="E33" s="69">
        <f t="shared" ref="E33:E36" si="34">($I$13+(C33*$I$14))</f>
        <v>71.533999999999992</v>
      </c>
      <c r="F33" s="67">
        <f t="shared" ref="F33:F36" si="35">(E33-D33)</f>
        <v>2</v>
      </c>
      <c r="G33" s="68">
        <f t="shared" ref="G33:G36" si="36">(F33/D33)</f>
        <v>2.8762907354675415E-2</v>
      </c>
      <c r="H33" s="69">
        <f t="shared" ref="H33:H36" si="37">($K$13+(C33*$K$14))</f>
        <v>73.533999999999992</v>
      </c>
      <c r="I33" s="67">
        <f t="shared" ref="I33:I36" si="38">(H33-E33)</f>
        <v>2</v>
      </c>
      <c r="J33" s="68">
        <f t="shared" ref="J33:J36" si="39">(I33/E33)</f>
        <v>2.795873291022451E-2</v>
      </c>
      <c r="K33" s="69">
        <f t="shared" ref="K33:K36" si="40">($M$13+(C33*$M$14))</f>
        <v>75.533999999999992</v>
      </c>
      <c r="L33" s="67">
        <f t="shared" ref="L33:L36" si="41">(K33-H33)</f>
        <v>2</v>
      </c>
      <c r="M33" s="68">
        <f t="shared" ref="M33:M36" si="42">(L33/H33)</f>
        <v>2.7198302825903665E-2</v>
      </c>
      <c r="N33" s="66">
        <f t="shared" ref="N33:N36" si="43">(K33)</f>
        <v>75.533999999999992</v>
      </c>
      <c r="O33" s="67">
        <f t="shared" ref="O33:O36" si="44">(N33-D33)</f>
        <v>6</v>
      </c>
      <c r="P33" s="68">
        <f t="shared" ref="P33:P36" si="45">(O33/D33)</f>
        <v>8.6288722064026241E-2</v>
      </c>
    </row>
    <row r="34" spans="3:16">
      <c r="C34" s="64">
        <v>700</v>
      </c>
      <c r="D34" s="103">
        <f t="shared" si="2"/>
        <v>79.382999999999996</v>
      </c>
      <c r="E34" s="69">
        <f t="shared" si="34"/>
        <v>81.382999999999996</v>
      </c>
      <c r="F34" s="67">
        <f t="shared" si="35"/>
        <v>2</v>
      </c>
      <c r="G34" s="68">
        <f t="shared" si="36"/>
        <v>2.5194311124548077E-2</v>
      </c>
      <c r="H34" s="69">
        <f t="shared" si="37"/>
        <v>83.382999999999996</v>
      </c>
      <c r="I34" s="67">
        <f t="shared" si="38"/>
        <v>2</v>
      </c>
      <c r="J34" s="68">
        <f t="shared" si="39"/>
        <v>2.4575156973815172E-2</v>
      </c>
      <c r="K34" s="69">
        <f t="shared" si="40"/>
        <v>85.382999999999996</v>
      </c>
      <c r="L34" s="67">
        <f t="shared" si="41"/>
        <v>2</v>
      </c>
      <c r="M34" s="68">
        <f t="shared" si="42"/>
        <v>2.3985704520106017E-2</v>
      </c>
      <c r="N34" s="66">
        <f t="shared" si="43"/>
        <v>85.382999999999996</v>
      </c>
      <c r="O34" s="67">
        <f t="shared" si="44"/>
        <v>6</v>
      </c>
      <c r="P34" s="68">
        <f t="shared" si="45"/>
        <v>7.5582933373644232E-2</v>
      </c>
    </row>
    <row r="35" spans="3:16">
      <c r="C35" s="64">
        <v>800</v>
      </c>
      <c r="D35" s="103">
        <f t="shared" si="2"/>
        <v>89.231999999999999</v>
      </c>
      <c r="E35" s="69">
        <f t="shared" si="34"/>
        <v>91.231999999999999</v>
      </c>
      <c r="F35" s="67">
        <f t="shared" si="35"/>
        <v>2</v>
      </c>
      <c r="G35" s="68">
        <f t="shared" si="36"/>
        <v>2.2413483951945489E-2</v>
      </c>
      <c r="H35" s="69">
        <f t="shared" si="37"/>
        <v>93.231999999999999</v>
      </c>
      <c r="I35" s="67">
        <f t="shared" si="38"/>
        <v>2</v>
      </c>
      <c r="J35" s="68">
        <f t="shared" si="39"/>
        <v>2.1922132585057874E-2</v>
      </c>
      <c r="K35" s="69">
        <f t="shared" si="40"/>
        <v>95.231999999999999</v>
      </c>
      <c r="L35" s="67">
        <f t="shared" si="41"/>
        <v>2</v>
      </c>
      <c r="M35" s="68">
        <f t="shared" si="42"/>
        <v>2.1451862021623476E-2</v>
      </c>
      <c r="N35" s="66">
        <f t="shared" si="43"/>
        <v>95.231999999999999</v>
      </c>
      <c r="O35" s="67">
        <f t="shared" si="44"/>
        <v>6</v>
      </c>
      <c r="P35" s="68">
        <f t="shared" si="45"/>
        <v>6.7240451855836478E-2</v>
      </c>
    </row>
    <row r="36" spans="3:16">
      <c r="C36" s="64">
        <v>900</v>
      </c>
      <c r="D36" s="103">
        <f t="shared" si="2"/>
        <v>99.080999999999989</v>
      </c>
      <c r="E36" s="69">
        <f t="shared" si="34"/>
        <v>101.08099999999999</v>
      </c>
      <c r="F36" s="67">
        <f t="shared" si="35"/>
        <v>2</v>
      </c>
      <c r="G36" s="68">
        <f t="shared" si="36"/>
        <v>2.0185504789011013E-2</v>
      </c>
      <c r="H36" s="69">
        <f t="shared" si="37"/>
        <v>103.08099999999999</v>
      </c>
      <c r="I36" s="67">
        <f t="shared" si="38"/>
        <v>2</v>
      </c>
      <c r="J36" s="68">
        <f t="shared" si="39"/>
        <v>1.978611212789743E-2</v>
      </c>
      <c r="K36" s="69">
        <f t="shared" si="40"/>
        <v>105.08099999999999</v>
      </c>
      <c r="L36" s="67">
        <f t="shared" si="41"/>
        <v>2</v>
      </c>
      <c r="M36" s="68">
        <f t="shared" si="42"/>
        <v>1.940221767348008E-2</v>
      </c>
      <c r="N36" s="66">
        <f t="shared" si="43"/>
        <v>105.08099999999999</v>
      </c>
      <c r="O36" s="67">
        <f t="shared" si="44"/>
        <v>6</v>
      </c>
      <c r="P36" s="68">
        <f t="shared" si="45"/>
        <v>6.0556514367033042E-2</v>
      </c>
    </row>
    <row r="37" spans="3:16">
      <c r="C37" s="64">
        <v>1000</v>
      </c>
      <c r="D37" s="103">
        <f t="shared" si="2"/>
        <v>108.92999999999999</v>
      </c>
      <c r="E37" s="69">
        <f t="shared" ref="E37:E49" si="46">($I$13+(C37*$I$14))</f>
        <v>110.92999999999999</v>
      </c>
      <c r="F37" s="67">
        <f t="shared" si="3"/>
        <v>2</v>
      </c>
      <c r="G37" s="68">
        <f t="shared" si="4"/>
        <v>1.8360414945377768E-2</v>
      </c>
      <c r="H37" s="69">
        <f t="shared" ref="H37:H49" si="47">($K$13+(C37*$K$14))</f>
        <v>112.92999999999999</v>
      </c>
      <c r="I37" s="67">
        <f t="shared" si="5"/>
        <v>2</v>
      </c>
      <c r="J37" s="68">
        <f t="shared" si="6"/>
        <v>1.802938790228072E-2</v>
      </c>
      <c r="K37" s="69">
        <f t="shared" ref="K37:K49" si="48">($M$13+(C37*$M$14))</f>
        <v>114.92999999999999</v>
      </c>
      <c r="L37" s="67">
        <f t="shared" si="7"/>
        <v>2</v>
      </c>
      <c r="M37" s="68">
        <f t="shared" si="8"/>
        <v>1.7710085893916587E-2</v>
      </c>
      <c r="N37" s="66">
        <f t="shared" si="9"/>
        <v>114.92999999999999</v>
      </c>
      <c r="O37" s="67">
        <f t="shared" si="0"/>
        <v>6</v>
      </c>
      <c r="P37" s="68">
        <f t="shared" si="1"/>
        <v>5.5081244836133303E-2</v>
      </c>
    </row>
    <row r="38" spans="3:16">
      <c r="C38" s="64">
        <v>1100</v>
      </c>
      <c r="D38" s="103">
        <f t="shared" si="2"/>
        <v>118.779</v>
      </c>
      <c r="E38" s="69">
        <f t="shared" si="46"/>
        <v>120.779</v>
      </c>
      <c r="F38" s="67">
        <f t="shared" si="3"/>
        <v>2</v>
      </c>
      <c r="G38" s="68">
        <f t="shared" si="4"/>
        <v>1.6837993247964707E-2</v>
      </c>
      <c r="H38" s="69">
        <f t="shared" si="47"/>
        <v>122.779</v>
      </c>
      <c r="I38" s="67">
        <f t="shared" si="5"/>
        <v>2</v>
      </c>
      <c r="J38" s="68">
        <f t="shared" si="6"/>
        <v>1.6559170054396874E-2</v>
      </c>
      <c r="K38" s="69">
        <f t="shared" si="48"/>
        <v>124.779</v>
      </c>
      <c r="L38" s="67">
        <f t="shared" si="7"/>
        <v>2</v>
      </c>
      <c r="M38" s="68">
        <f t="shared" si="8"/>
        <v>1.6289430602953275E-2</v>
      </c>
      <c r="N38" s="66">
        <f t="shared" si="9"/>
        <v>124.779</v>
      </c>
      <c r="O38" s="67">
        <f t="shared" si="0"/>
        <v>6</v>
      </c>
      <c r="P38" s="68">
        <f t="shared" si="1"/>
        <v>5.0513979743894127E-2</v>
      </c>
    </row>
    <row r="39" spans="3:16">
      <c r="C39" s="64">
        <v>1200</v>
      </c>
      <c r="D39" s="103">
        <f t="shared" si="2"/>
        <v>128.62799999999999</v>
      </c>
      <c r="E39" s="69">
        <f t="shared" si="46"/>
        <v>130.62799999999999</v>
      </c>
      <c r="F39" s="67">
        <f t="shared" si="3"/>
        <v>2</v>
      </c>
      <c r="G39" s="68">
        <f t="shared" si="4"/>
        <v>1.5548714121342167E-2</v>
      </c>
      <c r="H39" s="69">
        <f t="shared" si="47"/>
        <v>132.62799999999999</v>
      </c>
      <c r="I39" s="67">
        <f t="shared" si="5"/>
        <v>2</v>
      </c>
      <c r="J39" s="68">
        <f t="shared" si="6"/>
        <v>1.5310653152463485E-2</v>
      </c>
      <c r="K39" s="69">
        <f t="shared" si="48"/>
        <v>134.62799999999999</v>
      </c>
      <c r="L39" s="67">
        <f t="shared" si="7"/>
        <v>2</v>
      </c>
      <c r="M39" s="68">
        <f t="shared" si="8"/>
        <v>1.5079771993847454E-2</v>
      </c>
      <c r="N39" s="66">
        <f t="shared" si="9"/>
        <v>134.62799999999999</v>
      </c>
      <c r="O39" s="67">
        <f t="shared" si="0"/>
        <v>6</v>
      </c>
      <c r="P39" s="68">
        <f t="shared" si="1"/>
        <v>4.6646142364026498E-2</v>
      </c>
    </row>
    <row r="40" spans="3:16">
      <c r="C40" s="64">
        <v>1300</v>
      </c>
      <c r="D40" s="103">
        <f t="shared" si="2"/>
        <v>138.477</v>
      </c>
      <c r="E40" s="69">
        <f t="shared" si="46"/>
        <v>140.477</v>
      </c>
      <c r="F40" s="67">
        <f t="shared" si="3"/>
        <v>2</v>
      </c>
      <c r="G40" s="68">
        <f t="shared" si="4"/>
        <v>1.4442831661575568E-2</v>
      </c>
      <c r="H40" s="69">
        <f t="shared" si="47"/>
        <v>142.477</v>
      </c>
      <c r="I40" s="67">
        <f t="shared" si="5"/>
        <v>2</v>
      </c>
      <c r="J40" s="68">
        <f t="shared" si="6"/>
        <v>1.4237206090676765E-2</v>
      </c>
      <c r="K40" s="69">
        <f t="shared" si="48"/>
        <v>144.477</v>
      </c>
      <c r="L40" s="67">
        <f t="shared" si="7"/>
        <v>2</v>
      </c>
      <c r="M40" s="68">
        <f t="shared" si="8"/>
        <v>1.4037353397390456E-2</v>
      </c>
      <c r="N40" s="66">
        <f t="shared" si="9"/>
        <v>144.477</v>
      </c>
      <c r="O40" s="67">
        <f t="shared" si="0"/>
        <v>6</v>
      </c>
      <c r="P40" s="68">
        <f t="shared" si="1"/>
        <v>4.3328494984726705E-2</v>
      </c>
    </row>
    <row r="41" spans="3:16">
      <c r="C41" s="64">
        <v>1400</v>
      </c>
      <c r="D41" s="103">
        <f t="shared" si="2"/>
        <v>148.32599999999999</v>
      </c>
      <c r="E41" s="69">
        <f t="shared" si="46"/>
        <v>150.32599999999999</v>
      </c>
      <c r="F41" s="67">
        <f t="shared" si="3"/>
        <v>2</v>
      </c>
      <c r="G41" s="68">
        <f t="shared" si="4"/>
        <v>1.348381268287421E-2</v>
      </c>
      <c r="H41" s="69">
        <f t="shared" si="47"/>
        <v>152.32599999999999</v>
      </c>
      <c r="I41" s="67">
        <f t="shared" si="5"/>
        <v>2</v>
      </c>
      <c r="J41" s="68">
        <f t="shared" si="6"/>
        <v>1.3304418397349761E-2</v>
      </c>
      <c r="K41" s="69">
        <f t="shared" si="48"/>
        <v>154.32599999999999</v>
      </c>
      <c r="L41" s="67">
        <f t="shared" si="7"/>
        <v>2</v>
      </c>
      <c r="M41" s="68">
        <f t="shared" si="8"/>
        <v>1.3129734910652155E-2</v>
      </c>
      <c r="N41" s="66">
        <f t="shared" si="9"/>
        <v>154.32599999999999</v>
      </c>
      <c r="O41" s="67">
        <f t="shared" si="0"/>
        <v>6</v>
      </c>
      <c r="P41" s="68">
        <f t="shared" si="1"/>
        <v>4.0451438048622633E-2</v>
      </c>
    </row>
    <row r="42" spans="3:16">
      <c r="C42" s="64">
        <v>1500</v>
      </c>
      <c r="D42" s="103">
        <f t="shared" si="2"/>
        <v>158.17499999999998</v>
      </c>
      <c r="E42" s="69">
        <f t="shared" si="46"/>
        <v>160.17499999999998</v>
      </c>
      <c r="F42" s="67">
        <f t="shared" si="3"/>
        <v>2</v>
      </c>
      <c r="G42" s="68">
        <f t="shared" si="4"/>
        <v>1.2644223170538961E-2</v>
      </c>
      <c r="H42" s="69">
        <f t="shared" si="47"/>
        <v>162.17499999999998</v>
      </c>
      <c r="I42" s="67">
        <f t="shared" si="5"/>
        <v>2</v>
      </c>
      <c r="J42" s="68">
        <f t="shared" si="6"/>
        <v>1.2486343062275638E-2</v>
      </c>
      <c r="K42" s="69">
        <f t="shared" si="48"/>
        <v>164.17499999999998</v>
      </c>
      <c r="L42" s="67">
        <f t="shared" si="7"/>
        <v>2</v>
      </c>
      <c r="M42" s="68">
        <f t="shared" si="8"/>
        <v>1.233235702173578E-2</v>
      </c>
      <c r="N42" s="66">
        <f t="shared" si="9"/>
        <v>164.17499999999998</v>
      </c>
      <c r="O42" s="67">
        <f t="shared" si="0"/>
        <v>6</v>
      </c>
      <c r="P42" s="68">
        <f t="shared" si="1"/>
        <v>3.7932669511616883E-2</v>
      </c>
    </row>
    <row r="43" spans="3:16">
      <c r="C43" s="64">
        <v>1600</v>
      </c>
      <c r="D43" s="103">
        <f t="shared" si="2"/>
        <v>168.024</v>
      </c>
      <c r="E43" s="69">
        <f t="shared" si="46"/>
        <v>170.024</v>
      </c>
      <c r="F43" s="67">
        <f t="shared" si="3"/>
        <v>2</v>
      </c>
      <c r="G43" s="68">
        <f t="shared" si="4"/>
        <v>1.1903061467409418E-2</v>
      </c>
      <c r="H43" s="69">
        <f t="shared" si="47"/>
        <v>172.024</v>
      </c>
      <c r="I43" s="67">
        <f t="shared" si="5"/>
        <v>2</v>
      </c>
      <c r="J43" s="68">
        <f t="shared" si="6"/>
        <v>1.1763045217145815E-2</v>
      </c>
      <c r="K43" s="69">
        <f t="shared" si="48"/>
        <v>174.024</v>
      </c>
      <c r="L43" s="67">
        <f t="shared" si="7"/>
        <v>2</v>
      </c>
      <c r="M43" s="68">
        <f t="shared" si="8"/>
        <v>1.1626284704459844E-2</v>
      </c>
      <c r="N43" s="66">
        <f t="shared" si="9"/>
        <v>174.024</v>
      </c>
      <c r="O43" s="67">
        <f t="shared" si="0"/>
        <v>6</v>
      </c>
      <c r="P43" s="68">
        <f t="shared" si="1"/>
        <v>3.5709184402228256E-2</v>
      </c>
    </row>
    <row r="44" spans="3:16">
      <c r="C44" s="64">
        <v>1700</v>
      </c>
      <c r="D44" s="103">
        <f t="shared" si="2"/>
        <v>177.87299999999999</v>
      </c>
      <c r="E44" s="69">
        <f t="shared" si="46"/>
        <v>179.87299999999999</v>
      </c>
      <c r="F44" s="67">
        <f t="shared" si="3"/>
        <v>2</v>
      </c>
      <c r="G44" s="68">
        <f t="shared" si="4"/>
        <v>1.1243977444581247E-2</v>
      </c>
      <c r="H44" s="69">
        <f t="shared" si="47"/>
        <v>181.87299999999999</v>
      </c>
      <c r="I44" s="67">
        <f t="shared" si="5"/>
        <v>2</v>
      </c>
      <c r="J44" s="68">
        <f t="shared" si="6"/>
        <v>1.1118956152396414E-2</v>
      </c>
      <c r="K44" s="69">
        <f t="shared" si="48"/>
        <v>183.87299999999999</v>
      </c>
      <c r="L44" s="67">
        <f t="shared" si="7"/>
        <v>2</v>
      </c>
      <c r="M44" s="68">
        <f t="shared" si="8"/>
        <v>1.0996684499623365E-2</v>
      </c>
      <c r="N44" s="66">
        <f t="shared" si="9"/>
        <v>183.87299999999999</v>
      </c>
      <c r="O44" s="67">
        <f t="shared" si="0"/>
        <v>6</v>
      </c>
      <c r="P44" s="68">
        <f t="shared" si="1"/>
        <v>3.373193233374374E-2</v>
      </c>
    </row>
    <row r="45" spans="3:16">
      <c r="C45" s="64">
        <v>1800</v>
      </c>
      <c r="D45" s="103">
        <f t="shared" si="2"/>
        <v>187.72199999999998</v>
      </c>
      <c r="E45" s="69">
        <f t="shared" si="46"/>
        <v>189.72199999999998</v>
      </c>
      <c r="F45" s="67">
        <f t="shared" si="3"/>
        <v>2</v>
      </c>
      <c r="G45" s="68">
        <f t="shared" si="4"/>
        <v>1.0654052268780433E-2</v>
      </c>
      <c r="H45" s="69">
        <f t="shared" si="47"/>
        <v>191.72199999999998</v>
      </c>
      <c r="I45" s="67">
        <f t="shared" si="5"/>
        <v>2</v>
      </c>
      <c r="J45" s="68">
        <f t="shared" si="6"/>
        <v>1.0541740019607638E-2</v>
      </c>
      <c r="K45" s="69">
        <f t="shared" si="48"/>
        <v>193.72199999999998</v>
      </c>
      <c r="L45" s="67">
        <f t="shared" si="7"/>
        <v>2</v>
      </c>
      <c r="M45" s="68">
        <f t="shared" si="8"/>
        <v>1.0431771001762971E-2</v>
      </c>
      <c r="N45" s="66">
        <f t="shared" si="9"/>
        <v>193.72199999999998</v>
      </c>
      <c r="O45" s="67">
        <f t="shared" si="0"/>
        <v>6</v>
      </c>
      <c r="P45" s="68">
        <f t="shared" si="1"/>
        <v>3.1962156806341298E-2</v>
      </c>
    </row>
    <row r="46" spans="3:16">
      <c r="C46" s="64">
        <v>1900</v>
      </c>
      <c r="D46" s="103">
        <f t="shared" si="2"/>
        <v>197.571</v>
      </c>
      <c r="E46" s="69">
        <f t="shared" si="46"/>
        <v>199.571</v>
      </c>
      <c r="F46" s="67">
        <f t="shared" si="3"/>
        <v>2</v>
      </c>
      <c r="G46" s="68">
        <f t="shared" si="4"/>
        <v>1.0122943144489829E-2</v>
      </c>
      <c r="H46" s="69">
        <f t="shared" si="47"/>
        <v>201.571</v>
      </c>
      <c r="I46" s="67">
        <f t="shared" si="5"/>
        <v>2</v>
      </c>
      <c r="J46" s="68">
        <f t="shared" si="6"/>
        <v>1.0021496109154135E-2</v>
      </c>
      <c r="K46" s="69">
        <f t="shared" si="48"/>
        <v>203.571</v>
      </c>
      <c r="L46" s="67">
        <f t="shared" si="7"/>
        <v>2</v>
      </c>
      <c r="M46" s="68">
        <f t="shared" si="8"/>
        <v>9.9220622014079413E-3</v>
      </c>
      <c r="N46" s="66">
        <f t="shared" si="9"/>
        <v>203.571</v>
      </c>
      <c r="O46" s="67">
        <f t="shared" si="0"/>
        <v>6</v>
      </c>
      <c r="P46" s="68">
        <f t="shared" si="1"/>
        <v>3.0368829433469486E-2</v>
      </c>
    </row>
    <row r="47" spans="3:16">
      <c r="C47" s="64">
        <v>2000</v>
      </c>
      <c r="D47" s="103">
        <f t="shared" si="2"/>
        <v>207.42</v>
      </c>
      <c r="E47" s="69">
        <f t="shared" si="46"/>
        <v>209.42</v>
      </c>
      <c r="F47" s="67">
        <f t="shared" si="3"/>
        <v>2</v>
      </c>
      <c r="G47" s="68">
        <f t="shared" si="4"/>
        <v>9.6422717192170479E-3</v>
      </c>
      <c r="H47" s="69">
        <f t="shared" si="47"/>
        <v>211.42</v>
      </c>
      <c r="I47" s="67">
        <f t="shared" si="5"/>
        <v>2</v>
      </c>
      <c r="J47" s="68">
        <f t="shared" si="6"/>
        <v>9.5501862286314597E-3</v>
      </c>
      <c r="K47" s="69">
        <f t="shared" si="48"/>
        <v>213.42</v>
      </c>
      <c r="L47" s="67">
        <f t="shared" si="7"/>
        <v>2</v>
      </c>
      <c r="M47" s="68">
        <f t="shared" si="8"/>
        <v>9.4598429666067543E-3</v>
      </c>
      <c r="N47" s="66">
        <f t="shared" si="9"/>
        <v>213.42</v>
      </c>
      <c r="O47" s="67">
        <f t="shared" si="0"/>
        <v>6</v>
      </c>
      <c r="P47" s="68">
        <f t="shared" si="1"/>
        <v>2.8926815157651144E-2</v>
      </c>
    </row>
    <row r="48" spans="3:16">
      <c r="C48" s="64">
        <v>2500</v>
      </c>
      <c r="D48" s="103">
        <f t="shared" si="2"/>
        <v>256.66500000000002</v>
      </c>
      <c r="E48" s="69">
        <f t="shared" si="46"/>
        <v>258.66500000000002</v>
      </c>
      <c r="F48" s="67">
        <f t="shared" si="3"/>
        <v>2</v>
      </c>
      <c r="G48" s="68">
        <f t="shared" si="4"/>
        <v>7.7922583912882542E-3</v>
      </c>
      <c r="H48" s="69">
        <f t="shared" si="47"/>
        <v>260.66500000000002</v>
      </c>
      <c r="I48" s="67">
        <f t="shared" si="5"/>
        <v>2</v>
      </c>
      <c r="J48" s="68">
        <f t="shared" si="6"/>
        <v>7.7320085825295258E-3</v>
      </c>
      <c r="K48" s="69">
        <f t="shared" si="48"/>
        <v>262.66499999999996</v>
      </c>
      <c r="L48" s="67">
        <f t="shared" si="7"/>
        <v>1.9999999999999432</v>
      </c>
      <c r="M48" s="68">
        <f t="shared" si="8"/>
        <v>7.6726833291770775E-3</v>
      </c>
      <c r="N48" s="66">
        <f t="shared" si="9"/>
        <v>262.66499999999996</v>
      </c>
      <c r="O48" s="67">
        <f t="shared" si="0"/>
        <v>5.9999999999999432</v>
      </c>
      <c r="P48" s="68">
        <f t="shared" si="1"/>
        <v>2.3376775173864543E-2</v>
      </c>
    </row>
    <row r="49" spans="1:16">
      <c r="C49" s="100">
        <v>3000</v>
      </c>
      <c r="D49" s="104">
        <f t="shared" si="2"/>
        <v>305.90999999999997</v>
      </c>
      <c r="E49" s="70">
        <f t="shared" si="46"/>
        <v>307.90999999999997</v>
      </c>
      <c r="F49" s="71">
        <f t="shared" si="3"/>
        <v>2</v>
      </c>
      <c r="G49" s="72">
        <f t="shared" si="4"/>
        <v>6.537870615540519E-3</v>
      </c>
      <c r="H49" s="70">
        <f t="shared" si="47"/>
        <v>309.90999999999997</v>
      </c>
      <c r="I49" s="71">
        <f t="shared" si="5"/>
        <v>2</v>
      </c>
      <c r="J49" s="72">
        <f t="shared" si="6"/>
        <v>6.4954045013153197E-3</v>
      </c>
      <c r="K49" s="70">
        <f t="shared" si="48"/>
        <v>311.90999999999997</v>
      </c>
      <c r="L49" s="71">
        <f t="shared" si="7"/>
        <v>2</v>
      </c>
      <c r="M49" s="72">
        <f t="shared" si="8"/>
        <v>6.4534864960795078E-3</v>
      </c>
      <c r="N49" s="74">
        <f t="shared" si="9"/>
        <v>311.90999999999997</v>
      </c>
      <c r="O49" s="71">
        <f t="shared" si="0"/>
        <v>6</v>
      </c>
      <c r="P49" s="72">
        <f t="shared" si="1"/>
        <v>1.9613611846621557E-2</v>
      </c>
    </row>
    <row r="50" spans="1:16">
      <c r="D50" s="21"/>
      <c r="E50" s="75"/>
      <c r="F50" s="67"/>
      <c r="G50" s="76"/>
      <c r="H50" s="75"/>
      <c r="I50" s="67"/>
      <c r="J50" s="76"/>
      <c r="K50" s="75"/>
      <c r="L50" s="67"/>
      <c r="M50" s="76"/>
      <c r="N50" s="67"/>
      <c r="O50" s="67"/>
      <c r="P50" s="76"/>
    </row>
    <row r="51" spans="1:16">
      <c r="B51" s="32" t="s">
        <v>82</v>
      </c>
      <c r="D51" s="21"/>
      <c r="E51" s="21"/>
      <c r="F51" s="22"/>
      <c r="G51" s="60"/>
      <c r="H51" s="21"/>
      <c r="I51" s="22"/>
      <c r="J51" s="60"/>
      <c r="K51" s="21"/>
      <c r="L51" s="22"/>
      <c r="M51" s="60"/>
      <c r="N51" s="22"/>
      <c r="O51" s="22"/>
      <c r="P51" s="60"/>
    </row>
    <row r="52" spans="1:16">
      <c r="C52">
        <f>'Exhibit J'!D18/'Exhibit J'!D16</f>
        <v>1080.3579501855743</v>
      </c>
      <c r="D52" s="21">
        <f>($G$13+(C52*$G$14))</f>
        <v>116.84445451377721</v>
      </c>
      <c r="E52" s="21">
        <f t="shared" ref="E52" si="49">($I$13+(C52*$I$14))</f>
        <v>118.84445451377721</v>
      </c>
      <c r="F52" s="22">
        <f t="shared" ref="F52" si="50">(E52-D52)</f>
        <v>2</v>
      </c>
      <c r="G52" s="60">
        <f t="shared" ref="G52" si="51">(F52/D52)</f>
        <v>1.7116772963873768E-2</v>
      </c>
      <c r="H52" s="21">
        <f t="shared" ref="H52" si="52">($K$13+(C52*$K$14))</f>
        <v>120.84445451377721</v>
      </c>
      <c r="I52" s="22">
        <f t="shared" ref="I52" si="53">(H52-E52)</f>
        <v>2</v>
      </c>
      <c r="J52" s="60">
        <f t="shared" ref="J52" si="54">(I52/E52)</f>
        <v>1.6828719591355835E-2</v>
      </c>
      <c r="K52" s="21">
        <f t="shared" ref="K52" si="55">($M$13+(C52*$M$14))</f>
        <v>122.84445451377721</v>
      </c>
      <c r="L52" s="22">
        <f t="shared" ref="L52" si="56">(K52-H52)</f>
        <v>2</v>
      </c>
      <c r="M52" s="60">
        <f t="shared" ref="M52" si="57">(L52/H52)</f>
        <v>1.6550200901208789E-2</v>
      </c>
      <c r="N52" s="22">
        <f t="shared" ref="N52" si="58">(K52)</f>
        <v>122.84445451377721</v>
      </c>
      <c r="O52" s="22">
        <f t="shared" ref="O52" si="59">(N52-D52)</f>
        <v>6</v>
      </c>
      <c r="P52" s="60">
        <f t="shared" ref="P52" si="60">(O52/D52)</f>
        <v>5.1350318891621304E-2</v>
      </c>
    </row>
    <row r="53" spans="1:16">
      <c r="P53" s="40" t="s">
        <v>84</v>
      </c>
    </row>
    <row r="54" spans="1:16">
      <c r="P54" s="40" t="s">
        <v>92</v>
      </c>
    </row>
    <row r="55" spans="1:16">
      <c r="P55" s="40" t="s">
        <v>118</v>
      </c>
    </row>
    <row r="56" spans="1:16" ht="18.75">
      <c r="A56" s="151" t="s">
        <v>85</v>
      </c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</row>
    <row r="57" spans="1:16" ht="18.75">
      <c r="A57" s="151" t="s">
        <v>86</v>
      </c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</row>
    <row r="58" spans="1:16" ht="18.75">
      <c r="A58" s="151" t="s">
        <v>87</v>
      </c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</row>
    <row r="59" spans="1:16" ht="18.75">
      <c r="A59" s="151" t="s">
        <v>81</v>
      </c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</row>
    <row r="61" spans="1:16">
      <c r="A61" s="1" t="s">
        <v>81</v>
      </c>
      <c r="B61" s="42"/>
      <c r="C61" s="43"/>
    </row>
    <row r="62" spans="1:16" ht="15.75" thickBot="1"/>
    <row r="63" spans="1:16" ht="15.75" thickBot="1">
      <c r="A63" s="41" t="s">
        <v>69</v>
      </c>
      <c r="B63" s="1" t="s">
        <v>70</v>
      </c>
      <c r="G63" s="44" t="s">
        <v>79</v>
      </c>
      <c r="H63" s="45"/>
      <c r="I63" s="156" t="s">
        <v>80</v>
      </c>
      <c r="J63" s="157"/>
      <c r="K63" s="157"/>
      <c r="L63" s="157"/>
      <c r="M63" s="158"/>
    </row>
    <row r="64" spans="1:16" ht="16.5" thickBot="1">
      <c r="F64" s="36"/>
      <c r="G64" s="46" t="s">
        <v>13</v>
      </c>
      <c r="H64" s="47"/>
      <c r="I64" s="47" t="s">
        <v>0</v>
      </c>
      <c r="J64" s="47"/>
      <c r="K64" s="47" t="s">
        <v>1</v>
      </c>
      <c r="L64" s="47"/>
      <c r="M64" s="48" t="s">
        <v>2</v>
      </c>
    </row>
    <row r="65" spans="1:19" ht="15.75">
      <c r="C65" t="s">
        <v>5</v>
      </c>
      <c r="G65" s="49">
        <v>27.47</v>
      </c>
      <c r="H65" s="50"/>
      <c r="I65" s="51">
        <v>31.47</v>
      </c>
      <c r="J65" s="45"/>
      <c r="K65" s="51">
        <v>35.47</v>
      </c>
      <c r="L65" s="51"/>
      <c r="M65" s="52">
        <v>39.47</v>
      </c>
      <c r="N65" s="37"/>
      <c r="O65" s="37"/>
    </row>
    <row r="66" spans="1:19" ht="16.5" thickBot="1">
      <c r="C66" t="s">
        <v>4</v>
      </c>
      <c r="G66" s="53">
        <v>8.8090000000000002E-2</v>
      </c>
      <c r="H66" s="54"/>
      <c r="I66" s="55">
        <v>8.8090000000000002E-2</v>
      </c>
      <c r="J66" s="56"/>
      <c r="K66" s="55">
        <v>8.8090000000000002E-2</v>
      </c>
      <c r="L66" s="55"/>
      <c r="M66" s="57">
        <v>8.8090000000000002E-2</v>
      </c>
      <c r="N66" s="39"/>
      <c r="O66" s="39"/>
    </row>
    <row r="67" spans="1:19" ht="15.75">
      <c r="H67" s="38"/>
      <c r="I67" s="38"/>
      <c r="J67" s="38"/>
      <c r="K67" s="39"/>
      <c r="L67" s="39"/>
      <c r="M67" s="39"/>
      <c r="N67" s="39"/>
      <c r="O67" s="39"/>
      <c r="P67" s="39"/>
      <c r="Q67" s="39"/>
    </row>
    <row r="68" spans="1:19" ht="15.75">
      <c r="A68" s="41" t="s">
        <v>76</v>
      </c>
      <c r="B68" t="s">
        <v>75</v>
      </c>
      <c r="H68" s="38"/>
      <c r="I68" s="38"/>
      <c r="J68" s="38"/>
      <c r="K68" s="39"/>
      <c r="L68" s="39"/>
      <c r="M68" s="39"/>
      <c r="N68" s="39"/>
      <c r="O68" s="39"/>
      <c r="P68" s="39"/>
      <c r="Q68" s="39"/>
    </row>
    <row r="69" spans="1:19" ht="16.5" thickBot="1">
      <c r="H69" s="38"/>
      <c r="I69" s="38"/>
      <c r="J69" s="38"/>
      <c r="K69" s="39"/>
      <c r="L69" s="39"/>
      <c r="M69" s="39"/>
      <c r="N69" s="39"/>
      <c r="O69" s="39"/>
      <c r="P69" s="39"/>
      <c r="Q69" s="39"/>
    </row>
    <row r="70" spans="1:19">
      <c r="C70" s="152" t="s">
        <v>77</v>
      </c>
      <c r="D70" s="153"/>
      <c r="E70" s="152" t="s">
        <v>0</v>
      </c>
      <c r="F70" s="154"/>
      <c r="G70" s="153"/>
      <c r="H70" s="152" t="s">
        <v>1</v>
      </c>
      <c r="I70" s="154"/>
      <c r="J70" s="153"/>
      <c r="K70" s="152" t="s">
        <v>2</v>
      </c>
      <c r="L70" s="154"/>
      <c r="M70" s="153"/>
      <c r="N70" s="152" t="s">
        <v>78</v>
      </c>
      <c r="O70" s="154"/>
      <c r="P70" s="153"/>
    </row>
    <row r="71" spans="1:19">
      <c r="C71" s="77"/>
      <c r="D71" s="101"/>
      <c r="E71" s="77"/>
      <c r="F71" s="62"/>
      <c r="G71" s="63"/>
      <c r="H71" s="77"/>
      <c r="I71" s="149" t="s">
        <v>72</v>
      </c>
      <c r="J71" s="150"/>
      <c r="K71" s="77"/>
      <c r="L71" s="149" t="s">
        <v>72</v>
      </c>
      <c r="M71" s="150"/>
      <c r="N71" s="77"/>
      <c r="O71" s="149" t="s">
        <v>72</v>
      </c>
      <c r="P71" s="150"/>
      <c r="Q71" t="s">
        <v>3</v>
      </c>
      <c r="R71" s="155" t="s">
        <v>3</v>
      </c>
      <c r="S71" s="155"/>
    </row>
    <row r="72" spans="1:19">
      <c r="C72" s="73" t="s">
        <v>73</v>
      </c>
      <c r="D72" s="65" t="s">
        <v>71</v>
      </c>
      <c r="E72" s="73" t="s">
        <v>71</v>
      </c>
      <c r="F72" s="58" t="s">
        <v>19</v>
      </c>
      <c r="G72" s="65" t="s">
        <v>20</v>
      </c>
      <c r="H72" s="73" t="s">
        <v>71</v>
      </c>
      <c r="I72" s="58" t="s">
        <v>19</v>
      </c>
      <c r="J72" s="65" t="s">
        <v>20</v>
      </c>
      <c r="K72" s="73" t="s">
        <v>71</v>
      </c>
      <c r="L72" s="58" t="s">
        <v>19</v>
      </c>
      <c r="M72" s="65" t="s">
        <v>20</v>
      </c>
      <c r="N72" s="73" t="s">
        <v>71</v>
      </c>
      <c r="O72" s="58" t="s">
        <v>19</v>
      </c>
      <c r="P72" s="65" t="s">
        <v>20</v>
      </c>
    </row>
    <row r="73" spans="1:19">
      <c r="C73" s="64">
        <v>0</v>
      </c>
      <c r="D73" s="102">
        <f>(G65)</f>
        <v>27.47</v>
      </c>
      <c r="E73" s="66">
        <f>$I$65+$I$66*C73</f>
        <v>31.47</v>
      </c>
      <c r="F73" s="67">
        <f>(E73-D73)</f>
        <v>4</v>
      </c>
      <c r="G73" s="68">
        <f>(F73/D73)</f>
        <v>0.14561339643247179</v>
      </c>
      <c r="H73" s="66">
        <f>$K$65+$K$66*C73</f>
        <v>35.47</v>
      </c>
      <c r="I73" s="67">
        <f>(H73-E73)</f>
        <v>4</v>
      </c>
      <c r="J73" s="68">
        <f>(I73/E73)</f>
        <v>0.12710517953606609</v>
      </c>
      <c r="K73" s="66">
        <f>$M$65+$M$66*C73</f>
        <v>39.47</v>
      </c>
      <c r="L73" s="67">
        <f>(K73-H73)</f>
        <v>4</v>
      </c>
      <c r="M73" s="68">
        <f>(L73/H73)</f>
        <v>0.11277135607555681</v>
      </c>
      <c r="N73" s="66">
        <f>(K73)</f>
        <v>39.47</v>
      </c>
      <c r="O73" s="67">
        <f t="shared" ref="O73:O84" si="61">(N73-D73)</f>
        <v>12</v>
      </c>
      <c r="P73" s="68">
        <f t="shared" ref="P73:P84" si="62">(O73/D73)</f>
        <v>0.43684018929741536</v>
      </c>
    </row>
    <row r="74" spans="1:19">
      <c r="C74" s="64">
        <v>25</v>
      </c>
      <c r="D74" s="103">
        <f>$G$65+$G$66*C74</f>
        <v>29.672249999999998</v>
      </c>
      <c r="E74" s="66">
        <f t="shared" ref="E74:E101" si="63">$I$65+$I$66*C74</f>
        <v>33.672249999999998</v>
      </c>
      <c r="F74" s="67">
        <f t="shared" ref="F74:F84" si="64">(E74-D74)</f>
        <v>4</v>
      </c>
      <c r="G74" s="68">
        <f t="shared" ref="G74:G84" si="65">(F74/D74)</f>
        <v>0.13480608986510967</v>
      </c>
      <c r="H74" s="66">
        <f t="shared" ref="H74:H101" si="66">$K$65+$K$66*C74</f>
        <v>37.672249999999998</v>
      </c>
      <c r="I74" s="67">
        <f t="shared" ref="I74:I84" si="67">(H74-E74)</f>
        <v>4</v>
      </c>
      <c r="J74" s="68">
        <f t="shared" ref="J74:J84" si="68">(I74/E74)</f>
        <v>0.11879218050471828</v>
      </c>
      <c r="K74" s="66">
        <f t="shared" ref="K74:K101" si="69">$M$65+$M$66*C74</f>
        <v>41.672249999999998</v>
      </c>
      <c r="L74" s="67">
        <f t="shared" ref="L74:L84" si="70">(K74-H74)</f>
        <v>4</v>
      </c>
      <c r="M74" s="68">
        <f t="shared" ref="M74:M84" si="71">(L74/H74)</f>
        <v>0.10617895135013174</v>
      </c>
      <c r="N74" s="66">
        <f t="shared" ref="N74:N84" si="72">(K74)</f>
        <v>41.672249999999998</v>
      </c>
      <c r="O74" s="67">
        <f t="shared" si="61"/>
        <v>12</v>
      </c>
      <c r="P74" s="68">
        <f t="shared" si="62"/>
        <v>0.40441826959532901</v>
      </c>
    </row>
    <row r="75" spans="1:19">
      <c r="C75" s="64">
        <v>50</v>
      </c>
      <c r="D75" s="103">
        <f t="shared" ref="D75:D101" si="73">$G$65+$G$66*C75</f>
        <v>31.874499999999998</v>
      </c>
      <c r="E75" s="66">
        <f t="shared" si="63"/>
        <v>35.874499999999998</v>
      </c>
      <c r="F75" s="67">
        <f t="shared" si="64"/>
        <v>4</v>
      </c>
      <c r="G75" s="68">
        <f t="shared" si="65"/>
        <v>0.12549216458297385</v>
      </c>
      <c r="H75" s="66">
        <f t="shared" si="66"/>
        <v>39.874499999999998</v>
      </c>
      <c r="I75" s="67">
        <f t="shared" si="67"/>
        <v>4</v>
      </c>
      <c r="J75" s="68">
        <f t="shared" si="68"/>
        <v>0.11149981184406751</v>
      </c>
      <c r="K75" s="66">
        <f t="shared" si="69"/>
        <v>43.874499999999998</v>
      </c>
      <c r="L75" s="67">
        <f t="shared" si="70"/>
        <v>4</v>
      </c>
      <c r="M75" s="68">
        <f t="shared" si="71"/>
        <v>0.10031473748887133</v>
      </c>
      <c r="N75" s="66">
        <f t="shared" si="72"/>
        <v>43.874499999999998</v>
      </c>
      <c r="O75" s="67">
        <f t="shared" si="61"/>
        <v>12</v>
      </c>
      <c r="P75" s="68">
        <f t="shared" si="62"/>
        <v>0.37647649374892156</v>
      </c>
    </row>
    <row r="76" spans="1:19">
      <c r="C76" s="64">
        <v>100</v>
      </c>
      <c r="D76" s="103">
        <f t="shared" si="73"/>
        <v>36.278999999999996</v>
      </c>
      <c r="E76" s="66">
        <f t="shared" si="63"/>
        <v>40.278999999999996</v>
      </c>
      <c r="F76" s="67">
        <f t="shared" si="64"/>
        <v>4</v>
      </c>
      <c r="G76" s="68">
        <f t="shared" si="65"/>
        <v>0.11025662228837621</v>
      </c>
      <c r="H76" s="66">
        <f t="shared" si="66"/>
        <v>44.278999999999996</v>
      </c>
      <c r="I76" s="67">
        <f t="shared" si="67"/>
        <v>4</v>
      </c>
      <c r="J76" s="68">
        <f t="shared" si="68"/>
        <v>9.9307331363737941E-2</v>
      </c>
      <c r="K76" s="66">
        <f t="shared" si="69"/>
        <v>48.278999999999996</v>
      </c>
      <c r="L76" s="67">
        <f t="shared" si="70"/>
        <v>4</v>
      </c>
      <c r="M76" s="68">
        <f t="shared" si="71"/>
        <v>9.0336276790352096E-2</v>
      </c>
      <c r="N76" s="66">
        <f t="shared" si="72"/>
        <v>48.278999999999996</v>
      </c>
      <c r="O76" s="67">
        <f t="shared" si="61"/>
        <v>12</v>
      </c>
      <c r="P76" s="68">
        <f t="shared" si="62"/>
        <v>0.3307698668651286</v>
      </c>
    </row>
    <row r="77" spans="1:19">
      <c r="C77" s="64">
        <v>150</v>
      </c>
      <c r="D77" s="103">
        <f t="shared" si="73"/>
        <v>40.683499999999995</v>
      </c>
      <c r="E77" s="66">
        <f t="shared" si="63"/>
        <v>44.683499999999995</v>
      </c>
      <c r="F77" s="67">
        <f t="shared" si="64"/>
        <v>4</v>
      </c>
      <c r="G77" s="68">
        <f t="shared" si="65"/>
        <v>9.8319957722418194E-2</v>
      </c>
      <c r="H77" s="66">
        <f t="shared" si="66"/>
        <v>48.683499999999995</v>
      </c>
      <c r="I77" s="67">
        <f t="shared" si="67"/>
        <v>4</v>
      </c>
      <c r="J77" s="68">
        <f t="shared" si="68"/>
        <v>8.9518502355455609E-2</v>
      </c>
      <c r="K77" s="66">
        <f t="shared" si="69"/>
        <v>52.683499999999995</v>
      </c>
      <c r="L77" s="67">
        <f t="shared" si="70"/>
        <v>4</v>
      </c>
      <c r="M77" s="68">
        <f t="shared" si="71"/>
        <v>8.2163361303110916E-2</v>
      </c>
      <c r="N77" s="66">
        <f t="shared" si="72"/>
        <v>52.683499999999995</v>
      </c>
      <c r="O77" s="67">
        <f t="shared" si="61"/>
        <v>12</v>
      </c>
      <c r="P77" s="68">
        <f t="shared" si="62"/>
        <v>0.29495987316725458</v>
      </c>
    </row>
    <row r="78" spans="1:19">
      <c r="C78" s="64">
        <v>200</v>
      </c>
      <c r="D78" s="103">
        <f t="shared" si="73"/>
        <v>45.088000000000001</v>
      </c>
      <c r="E78" s="66">
        <f t="shared" si="63"/>
        <v>49.088000000000001</v>
      </c>
      <c r="F78" s="67">
        <f t="shared" si="64"/>
        <v>4</v>
      </c>
      <c r="G78" s="68">
        <f t="shared" si="65"/>
        <v>8.8715400993612484E-2</v>
      </c>
      <c r="H78" s="66">
        <f t="shared" si="66"/>
        <v>53.088000000000001</v>
      </c>
      <c r="I78" s="67">
        <f t="shared" si="67"/>
        <v>4</v>
      </c>
      <c r="J78" s="68">
        <f t="shared" si="68"/>
        <v>8.1486310299869621E-2</v>
      </c>
      <c r="K78" s="66">
        <f t="shared" si="69"/>
        <v>57.088000000000001</v>
      </c>
      <c r="L78" s="67">
        <f t="shared" si="70"/>
        <v>4</v>
      </c>
      <c r="M78" s="68">
        <f t="shared" si="71"/>
        <v>7.5346594333936104E-2</v>
      </c>
      <c r="N78" s="66">
        <f t="shared" si="72"/>
        <v>57.088000000000001</v>
      </c>
      <c r="O78" s="67">
        <f t="shared" si="61"/>
        <v>12</v>
      </c>
      <c r="P78" s="68">
        <f t="shared" si="62"/>
        <v>0.26614620298083747</v>
      </c>
    </row>
    <row r="79" spans="1:19">
      <c r="C79" s="64">
        <v>250</v>
      </c>
      <c r="D79" s="103">
        <f t="shared" si="73"/>
        <v>49.4925</v>
      </c>
      <c r="E79" s="66">
        <f t="shared" si="63"/>
        <v>53.4925</v>
      </c>
      <c r="F79" s="67">
        <f t="shared" si="64"/>
        <v>4</v>
      </c>
      <c r="G79" s="68">
        <f t="shared" si="65"/>
        <v>8.0820326312067481E-2</v>
      </c>
      <c r="H79" s="66">
        <f t="shared" si="66"/>
        <v>57.4925</v>
      </c>
      <c r="I79" s="67">
        <f t="shared" si="67"/>
        <v>4</v>
      </c>
      <c r="J79" s="68">
        <f t="shared" si="68"/>
        <v>7.4776837874468385E-2</v>
      </c>
      <c r="K79" s="66">
        <f t="shared" si="69"/>
        <v>61.4925</v>
      </c>
      <c r="L79" s="67">
        <f t="shared" si="70"/>
        <v>4</v>
      </c>
      <c r="M79" s="68">
        <f t="shared" si="71"/>
        <v>6.9574292298995519E-2</v>
      </c>
      <c r="N79" s="66">
        <f t="shared" si="72"/>
        <v>61.4925</v>
      </c>
      <c r="O79" s="67">
        <f t="shared" si="61"/>
        <v>12</v>
      </c>
      <c r="P79" s="68">
        <f t="shared" si="62"/>
        <v>0.24246097893620244</v>
      </c>
    </row>
    <row r="80" spans="1:19">
      <c r="A80" s="41" t="s">
        <v>89</v>
      </c>
      <c r="C80" s="64">
        <v>300</v>
      </c>
      <c r="D80" s="103">
        <f t="shared" si="73"/>
        <v>53.896999999999998</v>
      </c>
      <c r="E80" s="66">
        <f t="shared" si="63"/>
        <v>57.896999999999998</v>
      </c>
      <c r="F80" s="67">
        <f t="shared" si="64"/>
        <v>4</v>
      </c>
      <c r="G80" s="68">
        <f t="shared" si="65"/>
        <v>7.4215633523201666E-2</v>
      </c>
      <c r="H80" s="66">
        <f t="shared" si="66"/>
        <v>61.896999999999998</v>
      </c>
      <c r="I80" s="67">
        <f t="shared" si="67"/>
        <v>4</v>
      </c>
      <c r="J80" s="68">
        <f t="shared" si="68"/>
        <v>6.9088208370036444E-2</v>
      </c>
      <c r="K80" s="66">
        <f t="shared" si="69"/>
        <v>65.896999999999991</v>
      </c>
      <c r="L80" s="67">
        <f t="shared" si="70"/>
        <v>3.9999999999999929</v>
      </c>
      <c r="M80" s="68">
        <f t="shared" si="71"/>
        <v>6.4623487406497773E-2</v>
      </c>
      <c r="N80" s="66">
        <f t="shared" si="72"/>
        <v>65.896999999999991</v>
      </c>
      <c r="O80" s="67">
        <f t="shared" si="61"/>
        <v>11.999999999999993</v>
      </c>
      <c r="P80" s="68">
        <f t="shared" si="62"/>
        <v>0.22264690056960487</v>
      </c>
    </row>
    <row r="81" spans="3:16">
      <c r="C81" s="64">
        <v>350</v>
      </c>
      <c r="D81" s="103">
        <f t="shared" si="73"/>
        <v>58.301500000000004</v>
      </c>
      <c r="E81" s="66">
        <f t="shared" si="63"/>
        <v>62.301500000000004</v>
      </c>
      <c r="F81" s="67">
        <f t="shared" si="64"/>
        <v>4</v>
      </c>
      <c r="G81" s="68">
        <f t="shared" si="65"/>
        <v>6.8608869411593179E-2</v>
      </c>
      <c r="H81" s="66">
        <f t="shared" si="66"/>
        <v>66.301500000000004</v>
      </c>
      <c r="I81" s="67">
        <f t="shared" si="67"/>
        <v>4</v>
      </c>
      <c r="J81" s="68">
        <f t="shared" si="68"/>
        <v>6.4203911623315651E-2</v>
      </c>
      <c r="K81" s="66">
        <f t="shared" si="69"/>
        <v>70.301500000000004</v>
      </c>
      <c r="L81" s="67">
        <f t="shared" si="70"/>
        <v>4</v>
      </c>
      <c r="M81" s="68">
        <f t="shared" si="71"/>
        <v>6.0330460095171297E-2</v>
      </c>
      <c r="N81" s="66">
        <f t="shared" si="72"/>
        <v>70.301500000000004</v>
      </c>
      <c r="O81" s="67">
        <f t="shared" si="61"/>
        <v>12</v>
      </c>
      <c r="P81" s="68">
        <f t="shared" si="62"/>
        <v>0.20582660823477952</v>
      </c>
    </row>
    <row r="82" spans="3:16">
      <c r="C82" s="64">
        <v>400</v>
      </c>
      <c r="D82" s="103">
        <f t="shared" si="73"/>
        <v>62.706000000000003</v>
      </c>
      <c r="E82" s="66">
        <f t="shared" si="63"/>
        <v>66.706000000000003</v>
      </c>
      <c r="F82" s="67">
        <f t="shared" si="64"/>
        <v>4</v>
      </c>
      <c r="G82" s="68">
        <f t="shared" si="65"/>
        <v>6.3789748987337733E-2</v>
      </c>
      <c r="H82" s="66">
        <f t="shared" si="66"/>
        <v>70.706000000000003</v>
      </c>
      <c r="I82" s="67">
        <f t="shared" si="67"/>
        <v>4</v>
      </c>
      <c r="J82" s="68">
        <f t="shared" si="68"/>
        <v>5.9964620873684524E-2</v>
      </c>
      <c r="K82" s="66">
        <f t="shared" si="69"/>
        <v>74.706000000000003</v>
      </c>
      <c r="L82" s="67">
        <f t="shared" si="70"/>
        <v>4</v>
      </c>
      <c r="M82" s="68">
        <f t="shared" si="71"/>
        <v>5.6572285237462168E-2</v>
      </c>
      <c r="N82" s="66">
        <f t="shared" si="72"/>
        <v>74.706000000000003</v>
      </c>
      <c r="O82" s="67">
        <f t="shared" si="61"/>
        <v>12</v>
      </c>
      <c r="P82" s="68">
        <f t="shared" si="62"/>
        <v>0.19136924696201318</v>
      </c>
    </row>
    <row r="83" spans="3:16">
      <c r="C83" s="64">
        <v>450</v>
      </c>
      <c r="D83" s="103">
        <f t="shared" si="73"/>
        <v>67.110500000000002</v>
      </c>
      <c r="E83" s="66">
        <f t="shared" si="63"/>
        <v>71.110500000000002</v>
      </c>
      <c r="F83" s="67">
        <f t="shared" si="64"/>
        <v>4</v>
      </c>
      <c r="G83" s="68">
        <f t="shared" si="65"/>
        <v>5.9603191750918258E-2</v>
      </c>
      <c r="H83" s="66">
        <f t="shared" si="66"/>
        <v>75.110500000000002</v>
      </c>
      <c r="I83" s="67">
        <f t="shared" si="67"/>
        <v>4</v>
      </c>
      <c r="J83" s="68">
        <f t="shared" si="68"/>
        <v>5.6250483402591742E-2</v>
      </c>
      <c r="K83" s="66">
        <f t="shared" si="69"/>
        <v>79.110500000000002</v>
      </c>
      <c r="L83" s="67">
        <f t="shared" si="70"/>
        <v>4</v>
      </c>
      <c r="M83" s="68">
        <f t="shared" si="71"/>
        <v>5.3254871156496096E-2</v>
      </c>
      <c r="N83" s="66">
        <f t="shared" si="72"/>
        <v>79.110500000000002</v>
      </c>
      <c r="O83" s="67">
        <f t="shared" si="61"/>
        <v>12</v>
      </c>
      <c r="P83" s="68">
        <f t="shared" si="62"/>
        <v>0.17880957525275479</v>
      </c>
    </row>
    <row r="84" spans="3:16">
      <c r="C84" s="64">
        <v>500</v>
      </c>
      <c r="D84" s="103">
        <f t="shared" si="73"/>
        <v>71.515000000000001</v>
      </c>
      <c r="E84" s="66">
        <f t="shared" si="63"/>
        <v>75.515000000000001</v>
      </c>
      <c r="F84" s="67">
        <f t="shared" si="64"/>
        <v>4</v>
      </c>
      <c r="G84" s="68">
        <f t="shared" si="65"/>
        <v>5.5932321890512476E-2</v>
      </c>
      <c r="H84" s="66">
        <f t="shared" si="66"/>
        <v>79.515000000000001</v>
      </c>
      <c r="I84" s="67">
        <f t="shared" si="67"/>
        <v>4</v>
      </c>
      <c r="J84" s="68">
        <f t="shared" si="68"/>
        <v>5.2969608687015828E-2</v>
      </c>
      <c r="K84" s="66">
        <f t="shared" si="69"/>
        <v>83.515000000000001</v>
      </c>
      <c r="L84" s="67">
        <f t="shared" si="70"/>
        <v>4</v>
      </c>
      <c r="M84" s="68">
        <f t="shared" si="71"/>
        <v>5.0304973904294788E-2</v>
      </c>
      <c r="N84" s="66">
        <f t="shared" si="72"/>
        <v>83.515000000000001</v>
      </c>
      <c r="O84" s="67">
        <f t="shared" si="61"/>
        <v>12</v>
      </c>
      <c r="P84" s="68">
        <f t="shared" si="62"/>
        <v>0.16779696567153743</v>
      </c>
    </row>
    <row r="85" spans="3:16">
      <c r="C85" s="64">
        <v>600</v>
      </c>
      <c r="D85" s="103">
        <f t="shared" si="73"/>
        <v>80.323999999999998</v>
      </c>
      <c r="E85" s="66">
        <f t="shared" si="63"/>
        <v>84.323999999999998</v>
      </c>
      <c r="F85" s="67">
        <f t="shared" ref="F85:F101" si="74">(E85-D85)</f>
        <v>4</v>
      </c>
      <c r="G85" s="68">
        <f t="shared" ref="G85:G101" si="75">(F85/D85)</f>
        <v>4.9798316816891591E-2</v>
      </c>
      <c r="H85" s="66">
        <f t="shared" si="66"/>
        <v>88.323999999999998</v>
      </c>
      <c r="I85" s="67">
        <f t="shared" ref="I85:I101" si="76">(H85-E85)</f>
        <v>4</v>
      </c>
      <c r="J85" s="68">
        <f t="shared" ref="J85:J101" si="77">(I85/E85)</f>
        <v>4.7436079882358526E-2</v>
      </c>
      <c r="K85" s="66">
        <f t="shared" si="69"/>
        <v>92.323999999999998</v>
      </c>
      <c r="L85" s="67">
        <f t="shared" ref="L85:L101" si="78">(K85-H85)</f>
        <v>4</v>
      </c>
      <c r="M85" s="68">
        <f t="shared" ref="M85:M101" si="79">(L85/H85)</f>
        <v>4.5287803994384312E-2</v>
      </c>
      <c r="N85" s="66">
        <f t="shared" ref="N85:N101" si="80">(K85)</f>
        <v>92.323999999999998</v>
      </c>
      <c r="O85" s="67">
        <f t="shared" ref="O85:O101" si="81">(N85-D85)</f>
        <v>12</v>
      </c>
      <c r="P85" s="68">
        <f t="shared" ref="P85:P101" si="82">(O85/D85)</f>
        <v>0.14939495045067477</v>
      </c>
    </row>
    <row r="86" spans="3:16">
      <c r="C86" s="64">
        <v>700</v>
      </c>
      <c r="D86" s="103">
        <f t="shared" si="73"/>
        <v>89.13300000000001</v>
      </c>
      <c r="E86" s="66">
        <f t="shared" si="63"/>
        <v>93.13300000000001</v>
      </c>
      <c r="F86" s="67">
        <f t="shared" si="74"/>
        <v>4</v>
      </c>
      <c r="G86" s="68">
        <f t="shared" si="75"/>
        <v>4.4876757205524323E-2</v>
      </c>
      <c r="H86" s="66">
        <f t="shared" si="66"/>
        <v>97.13300000000001</v>
      </c>
      <c r="I86" s="67">
        <f t="shared" si="76"/>
        <v>4</v>
      </c>
      <c r="J86" s="68">
        <f t="shared" si="77"/>
        <v>4.2949330527310398E-2</v>
      </c>
      <c r="K86" s="66">
        <f t="shared" si="69"/>
        <v>101.13300000000001</v>
      </c>
      <c r="L86" s="67">
        <f t="shared" si="78"/>
        <v>4</v>
      </c>
      <c r="M86" s="68">
        <f t="shared" si="79"/>
        <v>4.1180649212934836E-2</v>
      </c>
      <c r="N86" s="66">
        <f t="shared" si="80"/>
        <v>101.13300000000001</v>
      </c>
      <c r="O86" s="67">
        <f t="shared" si="81"/>
        <v>12</v>
      </c>
      <c r="P86" s="68">
        <f t="shared" si="82"/>
        <v>0.13463027161657298</v>
      </c>
    </row>
    <row r="87" spans="3:16">
      <c r="C87" s="64">
        <v>800</v>
      </c>
      <c r="D87" s="103">
        <f t="shared" si="73"/>
        <v>97.942000000000007</v>
      </c>
      <c r="E87" s="66">
        <f t="shared" si="63"/>
        <v>101.94200000000001</v>
      </c>
      <c r="F87" s="67">
        <f t="shared" si="74"/>
        <v>4</v>
      </c>
      <c r="G87" s="68">
        <f t="shared" si="75"/>
        <v>4.0840497437258781E-2</v>
      </c>
      <c r="H87" s="66">
        <f t="shared" si="66"/>
        <v>105.94200000000001</v>
      </c>
      <c r="I87" s="67">
        <f t="shared" si="76"/>
        <v>4</v>
      </c>
      <c r="J87" s="68">
        <f t="shared" si="77"/>
        <v>3.923799807733809E-2</v>
      </c>
      <c r="K87" s="66">
        <f t="shared" si="69"/>
        <v>109.94200000000001</v>
      </c>
      <c r="L87" s="67">
        <f t="shared" si="78"/>
        <v>4</v>
      </c>
      <c r="M87" s="68">
        <f t="shared" si="79"/>
        <v>3.7756508278114435E-2</v>
      </c>
      <c r="N87" s="66">
        <f t="shared" si="80"/>
        <v>109.94200000000001</v>
      </c>
      <c r="O87" s="67">
        <f t="shared" si="81"/>
        <v>12</v>
      </c>
      <c r="P87" s="68">
        <f t="shared" si="82"/>
        <v>0.12252149231177635</v>
      </c>
    </row>
    <row r="88" spans="3:16">
      <c r="C88" s="64">
        <v>900</v>
      </c>
      <c r="D88" s="103">
        <f t="shared" si="73"/>
        <v>106.751</v>
      </c>
      <c r="E88" s="66">
        <f t="shared" si="63"/>
        <v>110.751</v>
      </c>
      <c r="F88" s="67">
        <f t="shared" si="74"/>
        <v>4</v>
      </c>
      <c r="G88" s="68">
        <f t="shared" si="75"/>
        <v>3.7470374984777656E-2</v>
      </c>
      <c r="H88" s="66">
        <f t="shared" si="66"/>
        <v>114.751</v>
      </c>
      <c r="I88" s="67">
        <f t="shared" si="76"/>
        <v>4</v>
      </c>
      <c r="J88" s="68">
        <f t="shared" si="77"/>
        <v>3.6117055376475152E-2</v>
      </c>
      <c r="K88" s="66">
        <f t="shared" si="69"/>
        <v>118.751</v>
      </c>
      <c r="L88" s="67">
        <f t="shared" si="78"/>
        <v>4</v>
      </c>
      <c r="M88" s="68">
        <f t="shared" si="79"/>
        <v>3.4858084025411538E-2</v>
      </c>
      <c r="N88" s="66">
        <f t="shared" si="80"/>
        <v>118.751</v>
      </c>
      <c r="O88" s="67">
        <f t="shared" si="81"/>
        <v>12</v>
      </c>
      <c r="P88" s="68">
        <f t="shared" si="82"/>
        <v>0.11241112495433297</v>
      </c>
    </row>
    <row r="89" spans="3:16">
      <c r="C89" s="64">
        <v>1000</v>
      </c>
      <c r="D89" s="103">
        <f t="shared" si="73"/>
        <v>115.56</v>
      </c>
      <c r="E89" s="66">
        <f t="shared" si="63"/>
        <v>119.56</v>
      </c>
      <c r="F89" s="67">
        <f t="shared" si="74"/>
        <v>4</v>
      </c>
      <c r="G89" s="68">
        <f t="shared" si="75"/>
        <v>3.4614053305642087E-2</v>
      </c>
      <c r="H89" s="66">
        <f t="shared" si="66"/>
        <v>123.56</v>
      </c>
      <c r="I89" s="67">
        <f t="shared" si="76"/>
        <v>4</v>
      </c>
      <c r="J89" s="68">
        <f t="shared" si="77"/>
        <v>3.3456005352960859E-2</v>
      </c>
      <c r="K89" s="66">
        <f t="shared" si="69"/>
        <v>127.56</v>
      </c>
      <c r="L89" s="67">
        <f t="shared" si="78"/>
        <v>4</v>
      </c>
      <c r="M89" s="68">
        <f t="shared" si="79"/>
        <v>3.2372936225315632E-2</v>
      </c>
      <c r="N89" s="66">
        <f t="shared" si="80"/>
        <v>127.56</v>
      </c>
      <c r="O89" s="67">
        <f t="shared" si="81"/>
        <v>12</v>
      </c>
      <c r="P89" s="68">
        <f t="shared" si="82"/>
        <v>0.10384215991692627</v>
      </c>
    </row>
    <row r="90" spans="3:16">
      <c r="C90" s="64">
        <v>1100</v>
      </c>
      <c r="D90" s="103">
        <f t="shared" si="73"/>
        <v>124.369</v>
      </c>
      <c r="E90" s="66">
        <f t="shared" si="63"/>
        <v>128.369</v>
      </c>
      <c r="F90" s="67">
        <f t="shared" si="74"/>
        <v>4</v>
      </c>
      <c r="G90" s="68">
        <f t="shared" si="75"/>
        <v>3.2162355570922015E-2</v>
      </c>
      <c r="H90" s="66">
        <f t="shared" si="66"/>
        <v>132.369</v>
      </c>
      <c r="I90" s="67">
        <f t="shared" si="76"/>
        <v>4</v>
      </c>
      <c r="J90" s="68">
        <f t="shared" si="77"/>
        <v>3.116017106933917E-2</v>
      </c>
      <c r="K90" s="66">
        <f t="shared" si="69"/>
        <v>136.369</v>
      </c>
      <c r="L90" s="67">
        <f t="shared" si="78"/>
        <v>4</v>
      </c>
      <c r="M90" s="68">
        <f t="shared" si="79"/>
        <v>3.021855570413012E-2</v>
      </c>
      <c r="N90" s="66">
        <f t="shared" si="80"/>
        <v>136.369</v>
      </c>
      <c r="O90" s="67">
        <f t="shared" si="81"/>
        <v>12</v>
      </c>
      <c r="P90" s="68">
        <f t="shared" si="82"/>
        <v>9.6487066712766037E-2</v>
      </c>
    </row>
    <row r="91" spans="3:16">
      <c r="C91" s="64">
        <v>1200</v>
      </c>
      <c r="D91" s="103">
        <f t="shared" si="73"/>
        <v>133.178</v>
      </c>
      <c r="E91" s="66">
        <f t="shared" si="63"/>
        <v>137.178</v>
      </c>
      <c r="F91" s="67">
        <f t="shared" si="74"/>
        <v>4</v>
      </c>
      <c r="G91" s="68">
        <f t="shared" si="75"/>
        <v>3.0034990764240342E-2</v>
      </c>
      <c r="H91" s="66">
        <f t="shared" si="66"/>
        <v>141.178</v>
      </c>
      <c r="I91" s="67">
        <f t="shared" si="76"/>
        <v>4</v>
      </c>
      <c r="J91" s="68">
        <f t="shared" si="77"/>
        <v>2.9159194623044511E-2</v>
      </c>
      <c r="K91" s="66">
        <f t="shared" si="69"/>
        <v>145.178</v>
      </c>
      <c r="L91" s="67">
        <f t="shared" si="78"/>
        <v>4</v>
      </c>
      <c r="M91" s="68">
        <f t="shared" si="79"/>
        <v>2.8333026392214085E-2</v>
      </c>
      <c r="N91" s="66">
        <f t="shared" si="80"/>
        <v>145.178</v>
      </c>
      <c r="O91" s="67">
        <f t="shared" si="81"/>
        <v>12</v>
      </c>
      <c r="P91" s="68">
        <f t="shared" si="82"/>
        <v>9.0104972292721019E-2</v>
      </c>
    </row>
    <row r="92" spans="3:16">
      <c r="C92" s="64">
        <v>1300</v>
      </c>
      <c r="D92" s="103">
        <f t="shared" si="73"/>
        <v>141.98699999999999</v>
      </c>
      <c r="E92" s="66">
        <f t="shared" si="63"/>
        <v>145.98699999999999</v>
      </c>
      <c r="F92" s="67">
        <f t="shared" si="74"/>
        <v>4</v>
      </c>
      <c r="G92" s="68">
        <f t="shared" si="75"/>
        <v>2.8171593174022975E-2</v>
      </c>
      <c r="H92" s="66">
        <f t="shared" si="66"/>
        <v>149.98699999999999</v>
      </c>
      <c r="I92" s="67">
        <f t="shared" si="76"/>
        <v>4</v>
      </c>
      <c r="J92" s="68">
        <f t="shared" si="77"/>
        <v>2.7399699973285292E-2</v>
      </c>
      <c r="K92" s="66">
        <f t="shared" si="69"/>
        <v>153.98699999999999</v>
      </c>
      <c r="L92" s="67">
        <f t="shared" si="78"/>
        <v>4</v>
      </c>
      <c r="M92" s="68">
        <f t="shared" si="79"/>
        <v>2.6668977978091434E-2</v>
      </c>
      <c r="N92" s="66">
        <f t="shared" si="80"/>
        <v>153.98699999999999</v>
      </c>
      <c r="O92" s="67">
        <f t="shared" si="81"/>
        <v>12</v>
      </c>
      <c r="P92" s="68">
        <f t="shared" si="82"/>
        <v>8.4514779522068928E-2</v>
      </c>
    </row>
    <row r="93" spans="3:16">
      <c r="C93" s="64">
        <v>1400</v>
      </c>
      <c r="D93" s="103">
        <f t="shared" si="73"/>
        <v>150.79599999999999</v>
      </c>
      <c r="E93" s="66">
        <f t="shared" si="63"/>
        <v>154.79599999999999</v>
      </c>
      <c r="F93" s="67">
        <f t="shared" si="74"/>
        <v>4</v>
      </c>
      <c r="G93" s="68">
        <f t="shared" si="75"/>
        <v>2.6525902543834055E-2</v>
      </c>
      <c r="H93" s="66">
        <f t="shared" si="66"/>
        <v>158.79599999999999</v>
      </c>
      <c r="I93" s="67">
        <f t="shared" si="76"/>
        <v>4</v>
      </c>
      <c r="J93" s="68">
        <f t="shared" si="77"/>
        <v>2.584046099382413E-2</v>
      </c>
      <c r="K93" s="66">
        <f t="shared" si="69"/>
        <v>162.79599999999999</v>
      </c>
      <c r="L93" s="67">
        <f t="shared" si="78"/>
        <v>4</v>
      </c>
      <c r="M93" s="68">
        <f t="shared" si="79"/>
        <v>2.5189551374090027E-2</v>
      </c>
      <c r="N93" s="66">
        <f t="shared" si="80"/>
        <v>162.79599999999999</v>
      </c>
      <c r="O93" s="67">
        <f t="shared" si="81"/>
        <v>12</v>
      </c>
      <c r="P93" s="68">
        <f t="shared" si="82"/>
        <v>7.9577707631502168E-2</v>
      </c>
    </row>
    <row r="94" spans="3:16">
      <c r="C94" s="64">
        <v>1500</v>
      </c>
      <c r="D94" s="103">
        <f t="shared" si="73"/>
        <v>159.60499999999999</v>
      </c>
      <c r="E94" s="66">
        <f t="shared" si="63"/>
        <v>163.60499999999999</v>
      </c>
      <c r="F94" s="67">
        <f t="shared" si="74"/>
        <v>4</v>
      </c>
      <c r="G94" s="68">
        <f t="shared" si="75"/>
        <v>2.506187149525391E-2</v>
      </c>
      <c r="H94" s="66">
        <f t="shared" si="66"/>
        <v>167.60499999999999</v>
      </c>
      <c r="I94" s="67">
        <f t="shared" si="76"/>
        <v>4</v>
      </c>
      <c r="J94" s="68">
        <f t="shared" si="77"/>
        <v>2.4449130527795605E-2</v>
      </c>
      <c r="K94" s="66">
        <f t="shared" si="69"/>
        <v>171.60499999999999</v>
      </c>
      <c r="L94" s="67">
        <f t="shared" si="78"/>
        <v>4</v>
      </c>
      <c r="M94" s="68">
        <f t="shared" si="79"/>
        <v>2.3865636466692524E-2</v>
      </c>
      <c r="N94" s="66">
        <f t="shared" si="80"/>
        <v>171.60499999999999</v>
      </c>
      <c r="O94" s="67">
        <f t="shared" si="81"/>
        <v>12</v>
      </c>
      <c r="P94" s="68">
        <f t="shared" si="82"/>
        <v>7.5185614485761734E-2</v>
      </c>
    </row>
    <row r="95" spans="3:16">
      <c r="C95" s="64">
        <v>1600</v>
      </c>
      <c r="D95" s="103">
        <f t="shared" si="73"/>
        <v>168.41400000000002</v>
      </c>
      <c r="E95" s="66">
        <f t="shared" si="63"/>
        <v>172.41400000000002</v>
      </c>
      <c r="F95" s="67">
        <f t="shared" si="74"/>
        <v>4</v>
      </c>
      <c r="G95" s="68">
        <f t="shared" si="75"/>
        <v>2.3750994572897737E-2</v>
      </c>
      <c r="H95" s="66">
        <f t="shared" si="66"/>
        <v>176.41400000000002</v>
      </c>
      <c r="I95" s="67">
        <f t="shared" si="76"/>
        <v>4</v>
      </c>
      <c r="J95" s="68">
        <f t="shared" si="77"/>
        <v>2.3199972160033406E-2</v>
      </c>
      <c r="K95" s="66">
        <f t="shared" si="69"/>
        <v>180.41400000000002</v>
      </c>
      <c r="L95" s="67">
        <f t="shared" si="78"/>
        <v>4</v>
      </c>
      <c r="M95" s="68">
        <f t="shared" si="79"/>
        <v>2.2673937442606595E-2</v>
      </c>
      <c r="N95" s="66">
        <f t="shared" si="80"/>
        <v>180.41400000000002</v>
      </c>
      <c r="O95" s="67">
        <f t="shared" si="81"/>
        <v>12</v>
      </c>
      <c r="P95" s="68">
        <f t="shared" si="82"/>
        <v>7.1252983718693208E-2</v>
      </c>
    </row>
    <row r="96" spans="3:16">
      <c r="C96" s="64">
        <v>1700</v>
      </c>
      <c r="D96" s="103">
        <f t="shared" si="73"/>
        <v>177.22300000000001</v>
      </c>
      <c r="E96" s="66">
        <f t="shared" si="63"/>
        <v>181.22300000000001</v>
      </c>
      <c r="F96" s="67">
        <f t="shared" si="74"/>
        <v>4</v>
      </c>
      <c r="G96" s="68">
        <f t="shared" si="75"/>
        <v>2.2570433860164874E-2</v>
      </c>
      <c r="H96" s="66">
        <f t="shared" si="66"/>
        <v>185.22300000000001</v>
      </c>
      <c r="I96" s="67">
        <f t="shared" si="76"/>
        <v>4</v>
      </c>
      <c r="J96" s="68">
        <f t="shared" si="77"/>
        <v>2.2072253521903951E-2</v>
      </c>
      <c r="K96" s="66">
        <f t="shared" si="69"/>
        <v>189.22300000000001</v>
      </c>
      <c r="L96" s="67">
        <f t="shared" si="78"/>
        <v>4</v>
      </c>
      <c r="M96" s="68">
        <f t="shared" si="79"/>
        <v>2.1595590180485142E-2</v>
      </c>
      <c r="N96" s="66">
        <f t="shared" si="80"/>
        <v>189.22300000000001</v>
      </c>
      <c r="O96" s="67">
        <f t="shared" si="81"/>
        <v>12</v>
      </c>
      <c r="P96" s="68">
        <f t="shared" si="82"/>
        <v>6.7711301580494626E-2</v>
      </c>
    </row>
    <row r="97" spans="1:16">
      <c r="C97" s="64">
        <v>1800</v>
      </c>
      <c r="D97" s="103">
        <f t="shared" si="73"/>
        <v>186.03200000000001</v>
      </c>
      <c r="E97" s="66">
        <f t="shared" si="63"/>
        <v>190.03200000000001</v>
      </c>
      <c r="F97" s="67">
        <f t="shared" si="74"/>
        <v>4</v>
      </c>
      <c r="G97" s="68">
        <f t="shared" si="75"/>
        <v>2.1501677130816202E-2</v>
      </c>
      <c r="H97" s="66">
        <f t="shared" si="66"/>
        <v>194.03200000000001</v>
      </c>
      <c r="I97" s="67">
        <f t="shared" si="76"/>
        <v>4</v>
      </c>
      <c r="J97" s="68">
        <f t="shared" si="77"/>
        <v>2.1049086469647215E-2</v>
      </c>
      <c r="K97" s="66">
        <f t="shared" si="69"/>
        <v>198.03200000000001</v>
      </c>
      <c r="L97" s="67">
        <f t="shared" si="78"/>
        <v>4</v>
      </c>
      <c r="M97" s="68">
        <f t="shared" si="79"/>
        <v>2.061515626288447E-2</v>
      </c>
      <c r="N97" s="66">
        <f t="shared" si="80"/>
        <v>198.03200000000001</v>
      </c>
      <c r="O97" s="67">
        <f t="shared" si="81"/>
        <v>12</v>
      </c>
      <c r="P97" s="68">
        <f t="shared" si="82"/>
        <v>6.4505031392448606E-2</v>
      </c>
    </row>
    <row r="98" spans="1:16">
      <c r="C98" s="64">
        <v>1900</v>
      </c>
      <c r="D98" s="103">
        <f t="shared" si="73"/>
        <v>194.84100000000001</v>
      </c>
      <c r="E98" s="66">
        <f t="shared" si="63"/>
        <v>198.84100000000001</v>
      </c>
      <c r="F98" s="67">
        <f t="shared" si="74"/>
        <v>4</v>
      </c>
      <c r="G98" s="68">
        <f t="shared" si="75"/>
        <v>2.0529560000205296E-2</v>
      </c>
      <c r="H98" s="66">
        <f t="shared" si="66"/>
        <v>202.84100000000001</v>
      </c>
      <c r="I98" s="67">
        <f t="shared" si="76"/>
        <v>4</v>
      </c>
      <c r="J98" s="68">
        <f t="shared" si="77"/>
        <v>2.0116575555343214E-2</v>
      </c>
      <c r="K98" s="66">
        <f t="shared" si="69"/>
        <v>206.84100000000001</v>
      </c>
      <c r="L98" s="67">
        <f t="shared" si="78"/>
        <v>4</v>
      </c>
      <c r="M98" s="68">
        <f t="shared" si="79"/>
        <v>1.9719879117141011E-2</v>
      </c>
      <c r="N98" s="66">
        <f t="shared" si="80"/>
        <v>206.84100000000001</v>
      </c>
      <c r="O98" s="67">
        <f t="shared" si="81"/>
        <v>12</v>
      </c>
      <c r="P98" s="68">
        <f t="shared" si="82"/>
        <v>6.1588680000615882E-2</v>
      </c>
    </row>
    <row r="99" spans="1:16">
      <c r="C99" s="64">
        <v>2000</v>
      </c>
      <c r="D99" s="103">
        <f t="shared" si="73"/>
        <v>203.65</v>
      </c>
      <c r="E99" s="66">
        <f t="shared" si="63"/>
        <v>207.65</v>
      </c>
      <c r="F99" s="67">
        <f t="shared" si="74"/>
        <v>4</v>
      </c>
      <c r="G99" s="68">
        <f t="shared" si="75"/>
        <v>1.9641541861036092E-2</v>
      </c>
      <c r="H99" s="66">
        <f t="shared" si="66"/>
        <v>211.65</v>
      </c>
      <c r="I99" s="67">
        <f t="shared" si="76"/>
        <v>4</v>
      </c>
      <c r="J99" s="68">
        <f t="shared" si="77"/>
        <v>1.9263183241030581E-2</v>
      </c>
      <c r="K99" s="66">
        <f t="shared" si="69"/>
        <v>215.65</v>
      </c>
      <c r="L99" s="67">
        <f t="shared" si="78"/>
        <v>4</v>
      </c>
      <c r="M99" s="68">
        <f t="shared" si="79"/>
        <v>1.8899125915426411E-2</v>
      </c>
      <c r="N99" s="66">
        <f t="shared" si="80"/>
        <v>215.65</v>
      </c>
      <c r="O99" s="67">
        <f t="shared" si="81"/>
        <v>12</v>
      </c>
      <c r="P99" s="68">
        <f t="shared" si="82"/>
        <v>5.8924625583108271E-2</v>
      </c>
    </row>
    <row r="100" spans="1:16">
      <c r="C100" s="64">
        <v>2500</v>
      </c>
      <c r="D100" s="103">
        <f t="shared" si="73"/>
        <v>247.69499999999999</v>
      </c>
      <c r="E100" s="66">
        <f t="shared" si="63"/>
        <v>251.69499999999999</v>
      </c>
      <c r="F100" s="67">
        <f t="shared" si="74"/>
        <v>4</v>
      </c>
      <c r="G100" s="68">
        <f t="shared" si="75"/>
        <v>1.6148892791537979E-2</v>
      </c>
      <c r="H100" s="66">
        <f t="shared" si="66"/>
        <v>255.69499999999999</v>
      </c>
      <c r="I100" s="67">
        <f t="shared" si="76"/>
        <v>4</v>
      </c>
      <c r="J100" s="68">
        <f t="shared" si="77"/>
        <v>1.5892250541329783E-2</v>
      </c>
      <c r="K100" s="66">
        <f t="shared" si="69"/>
        <v>259.69499999999999</v>
      </c>
      <c r="L100" s="67">
        <f t="shared" si="78"/>
        <v>4</v>
      </c>
      <c r="M100" s="68">
        <f t="shared" si="79"/>
        <v>1.5643637928000158E-2</v>
      </c>
      <c r="N100" s="66">
        <f t="shared" si="80"/>
        <v>259.69499999999999</v>
      </c>
      <c r="O100" s="67">
        <f t="shared" si="81"/>
        <v>12</v>
      </c>
      <c r="P100" s="68">
        <f t="shared" si="82"/>
        <v>4.8446678374613944E-2</v>
      </c>
    </row>
    <row r="101" spans="1:16">
      <c r="C101" s="100">
        <v>3000</v>
      </c>
      <c r="D101" s="104">
        <f t="shared" si="73"/>
        <v>291.74</v>
      </c>
      <c r="E101" s="74">
        <f t="shared" si="63"/>
        <v>295.74</v>
      </c>
      <c r="F101" s="71">
        <f t="shared" si="74"/>
        <v>4</v>
      </c>
      <c r="G101" s="72">
        <f t="shared" si="75"/>
        <v>1.3710838417769246E-2</v>
      </c>
      <c r="H101" s="74">
        <f t="shared" si="66"/>
        <v>299.74</v>
      </c>
      <c r="I101" s="71">
        <f t="shared" si="76"/>
        <v>4</v>
      </c>
      <c r="J101" s="72">
        <f t="shared" si="77"/>
        <v>1.3525393927098126E-2</v>
      </c>
      <c r="K101" s="74">
        <f t="shared" si="69"/>
        <v>303.74</v>
      </c>
      <c r="L101" s="71">
        <f t="shared" si="78"/>
        <v>4</v>
      </c>
      <c r="M101" s="72">
        <f t="shared" si="79"/>
        <v>1.3344898912390738E-2</v>
      </c>
      <c r="N101" s="74">
        <f t="shared" si="80"/>
        <v>303.74</v>
      </c>
      <c r="O101" s="71">
        <f t="shared" si="81"/>
        <v>12</v>
      </c>
      <c r="P101" s="72">
        <f t="shared" si="82"/>
        <v>4.1132515253307737E-2</v>
      </c>
    </row>
    <row r="102" spans="1:16">
      <c r="D102" s="21"/>
      <c r="E102" s="75"/>
      <c r="F102" s="67"/>
      <c r="G102" s="76"/>
      <c r="H102" s="75"/>
      <c r="I102" s="67"/>
      <c r="J102" s="76"/>
      <c r="K102" s="75"/>
      <c r="L102" s="67"/>
      <c r="M102" s="76"/>
      <c r="N102" s="67"/>
      <c r="O102" s="67"/>
      <c r="P102" s="76"/>
    </row>
    <row r="103" spans="1:16">
      <c r="B103" s="32" t="s">
        <v>82</v>
      </c>
      <c r="D103" s="21"/>
      <c r="E103" s="21"/>
      <c r="F103" s="22"/>
      <c r="G103" s="60"/>
      <c r="H103" s="21"/>
      <c r="I103" s="22"/>
      <c r="J103" s="60"/>
      <c r="K103" s="21"/>
      <c r="L103" s="22"/>
      <c r="M103" s="60"/>
      <c r="N103" s="22"/>
      <c r="O103" s="22"/>
      <c r="P103" s="60"/>
    </row>
    <row r="104" spans="1:16">
      <c r="C104">
        <f>'Exhibit J'!D47/'Exhibit J'!D45</f>
        <v>1447.7388124757845</v>
      </c>
      <c r="D104" s="21">
        <f>G65+G66*C104</f>
        <v>155.00131199099184</v>
      </c>
      <c r="E104" s="21">
        <f>I65+I66*C104</f>
        <v>159.00131199099184</v>
      </c>
      <c r="F104" s="22">
        <f t="shared" ref="F104" si="83">(E104-D104)</f>
        <v>4</v>
      </c>
      <c r="G104" s="60">
        <f t="shared" ref="G104" si="84">(F104/D104)</f>
        <v>2.5806233177126055E-2</v>
      </c>
      <c r="H104" s="21">
        <f>K65+K66*C104</f>
        <v>163.00131199099184</v>
      </c>
      <c r="I104" s="22">
        <f t="shared" ref="I104" si="85">(H104-E104)</f>
        <v>4</v>
      </c>
      <c r="J104" s="60">
        <f t="shared" ref="J104" si="86">(I104/E104)</f>
        <v>2.5157025120815472E-2</v>
      </c>
      <c r="K104" s="21">
        <f>M65+M66*C104</f>
        <v>167.00131199099184</v>
      </c>
      <c r="L104" s="22">
        <f t="shared" ref="L104" si="87">(K104-H104)</f>
        <v>4</v>
      </c>
      <c r="M104" s="60">
        <f t="shared" ref="M104" si="88">(L104/H104)</f>
        <v>2.4539679780129976E-2</v>
      </c>
      <c r="N104" s="22">
        <f t="shared" ref="N104" si="89">(K104)</f>
        <v>167.00131199099184</v>
      </c>
      <c r="O104" s="22">
        <f t="shared" ref="O104" si="90">(N104-D104)</f>
        <v>12</v>
      </c>
      <c r="P104" s="60">
        <f t="shared" ref="P104" si="91">(O104/D104)</f>
        <v>7.7418699531378157E-2</v>
      </c>
    </row>
    <row r="105" spans="1:16">
      <c r="P105" s="40" t="s">
        <v>84</v>
      </c>
    </row>
    <row r="106" spans="1:16">
      <c r="P106" s="40" t="s">
        <v>93</v>
      </c>
    </row>
    <row r="107" spans="1:16">
      <c r="P107" s="40" t="s">
        <v>118</v>
      </c>
    </row>
    <row r="108" spans="1:16" ht="18.75">
      <c r="A108" s="151" t="s">
        <v>85</v>
      </c>
      <c r="B108" s="151"/>
      <c r="C108" s="151"/>
      <c r="D108" s="151"/>
      <c r="E108" s="151"/>
      <c r="F108" s="151"/>
      <c r="G108" s="151"/>
      <c r="H108" s="151"/>
      <c r="I108" s="151"/>
      <c r="J108" s="151"/>
      <c r="K108" s="151"/>
      <c r="L108" s="151"/>
      <c r="M108" s="151"/>
      <c r="N108" s="151"/>
      <c r="O108" s="151"/>
      <c r="P108" s="151"/>
    </row>
    <row r="109" spans="1:16" ht="18.75">
      <c r="A109" s="151" t="s">
        <v>86</v>
      </c>
      <c r="B109" s="151"/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  <c r="O109" s="151"/>
      <c r="P109" s="151"/>
    </row>
    <row r="110" spans="1:16" ht="18.75">
      <c r="A110" s="151" t="s">
        <v>87</v>
      </c>
      <c r="B110" s="151"/>
      <c r="C110" s="151"/>
      <c r="D110" s="151"/>
      <c r="E110" s="151"/>
      <c r="F110" s="151"/>
      <c r="G110" s="151"/>
      <c r="H110" s="151"/>
      <c r="I110" s="151"/>
      <c r="J110" s="151"/>
      <c r="K110" s="151"/>
      <c r="L110" s="151"/>
      <c r="M110" s="151"/>
      <c r="N110" s="151"/>
      <c r="O110" s="151"/>
      <c r="P110" s="151"/>
    </row>
    <row r="111" spans="1:16" ht="18.75">
      <c r="A111" s="151" t="s">
        <v>90</v>
      </c>
      <c r="B111" s="151"/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  <c r="O111" s="151"/>
      <c r="P111" s="151"/>
    </row>
    <row r="112" spans="1:16" ht="18.75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</row>
    <row r="113" spans="1:16">
      <c r="A113" s="1" t="s">
        <v>83</v>
      </c>
    </row>
    <row r="114" spans="1:16" ht="15.75" thickBot="1"/>
    <row r="115" spans="1:16" ht="15.75" thickBot="1">
      <c r="A115" s="41" t="s">
        <v>69</v>
      </c>
      <c r="B115" s="1" t="s">
        <v>70</v>
      </c>
      <c r="G115" s="44" t="s">
        <v>79</v>
      </c>
      <c r="H115" s="45"/>
      <c r="I115" s="156" t="s">
        <v>80</v>
      </c>
      <c r="J115" s="157"/>
      <c r="K115" s="157"/>
      <c r="L115" s="157"/>
      <c r="M115" s="158"/>
    </row>
    <row r="116" spans="1:16" ht="16.5" thickBot="1">
      <c r="F116" s="36"/>
      <c r="G116" s="46" t="s">
        <v>13</v>
      </c>
      <c r="H116" s="47"/>
      <c r="I116" s="47" t="s">
        <v>0</v>
      </c>
      <c r="J116" s="47"/>
      <c r="K116" s="47" t="s">
        <v>1</v>
      </c>
      <c r="L116" s="47"/>
      <c r="M116" s="48" t="s">
        <v>2</v>
      </c>
    </row>
    <row r="117" spans="1:16" ht="15.75">
      <c r="C117" t="s">
        <v>5</v>
      </c>
      <c r="G117" s="49">
        <v>16.489999999999998</v>
      </c>
      <c r="H117" s="50"/>
      <c r="I117" s="51">
        <v>18.489999999999998</v>
      </c>
      <c r="J117" s="45"/>
      <c r="K117" s="51">
        <v>20.49</v>
      </c>
      <c r="L117" s="51"/>
      <c r="M117" s="52">
        <v>22.49</v>
      </c>
      <c r="N117" s="37"/>
      <c r="O117" s="37"/>
    </row>
    <row r="118" spans="1:16" ht="16.5" thickBot="1">
      <c r="C118" t="s">
        <v>4</v>
      </c>
      <c r="G118" s="53">
        <v>9.4829999999999998E-2</v>
      </c>
      <c r="H118" s="54"/>
      <c r="I118" s="55">
        <v>9.4829999999999998E-2</v>
      </c>
      <c r="J118" s="56"/>
      <c r="K118" s="55">
        <v>9.4829999999999998E-2</v>
      </c>
      <c r="L118" s="55"/>
      <c r="M118" s="57">
        <v>9.4829999999999998E-2</v>
      </c>
      <c r="N118" s="39"/>
      <c r="O118" s="39"/>
    </row>
    <row r="119" spans="1:16" ht="15.75">
      <c r="H119" s="38"/>
      <c r="I119" s="38"/>
      <c r="J119" s="38"/>
      <c r="K119" s="39"/>
      <c r="L119" s="39"/>
      <c r="M119" s="39"/>
      <c r="N119" s="39"/>
      <c r="O119" s="39"/>
      <c r="P119" s="39"/>
    </row>
    <row r="120" spans="1:16" ht="15.75">
      <c r="A120" s="41" t="s">
        <v>76</v>
      </c>
      <c r="B120" t="s">
        <v>75</v>
      </c>
      <c r="H120" s="38"/>
      <c r="I120" s="38"/>
      <c r="J120" s="38"/>
      <c r="K120" s="39"/>
      <c r="L120" s="39"/>
      <c r="M120" s="39"/>
      <c r="N120" s="39"/>
      <c r="O120" s="39"/>
      <c r="P120" s="39"/>
    </row>
    <row r="121" spans="1:16" ht="16.5" thickBot="1">
      <c r="H121" s="38"/>
      <c r="I121" s="38"/>
      <c r="J121" s="38"/>
      <c r="K121" s="39"/>
      <c r="L121" s="39"/>
      <c r="M121" s="39"/>
      <c r="N121" s="39"/>
      <c r="O121" s="39"/>
      <c r="P121" s="39"/>
    </row>
    <row r="122" spans="1:16">
      <c r="C122" s="152" t="s">
        <v>77</v>
      </c>
      <c r="D122" s="153"/>
      <c r="E122" s="152" t="s">
        <v>0</v>
      </c>
      <c r="F122" s="154"/>
      <c r="G122" s="153"/>
      <c r="H122" s="152" t="s">
        <v>1</v>
      </c>
      <c r="I122" s="154"/>
      <c r="J122" s="153"/>
      <c r="K122" s="152" t="s">
        <v>2</v>
      </c>
      <c r="L122" s="154"/>
      <c r="M122" s="153"/>
      <c r="N122" s="152" t="s">
        <v>78</v>
      </c>
      <c r="O122" s="154"/>
      <c r="P122" s="153"/>
    </row>
    <row r="123" spans="1:16">
      <c r="C123" s="61" t="s">
        <v>73</v>
      </c>
      <c r="D123" s="78" t="s">
        <v>71</v>
      </c>
      <c r="E123" s="61" t="s">
        <v>71</v>
      </c>
      <c r="F123" s="62"/>
      <c r="G123" s="63"/>
      <c r="H123" s="61" t="s">
        <v>71</v>
      </c>
      <c r="I123" s="149" t="s">
        <v>72</v>
      </c>
      <c r="J123" s="150"/>
      <c r="K123" s="61" t="s">
        <v>71</v>
      </c>
      <c r="L123" s="149" t="s">
        <v>72</v>
      </c>
      <c r="M123" s="150"/>
      <c r="N123" s="61" t="s">
        <v>71</v>
      </c>
      <c r="O123" s="149" t="s">
        <v>72</v>
      </c>
      <c r="P123" s="150"/>
    </row>
    <row r="124" spans="1:16">
      <c r="C124" s="64"/>
      <c r="D124" s="105"/>
      <c r="E124" s="64"/>
      <c r="F124" s="58" t="s">
        <v>19</v>
      </c>
      <c r="G124" s="65" t="s">
        <v>20</v>
      </c>
      <c r="H124" s="73"/>
      <c r="I124" s="58" t="s">
        <v>19</v>
      </c>
      <c r="J124" s="65" t="s">
        <v>20</v>
      </c>
      <c r="K124" s="73"/>
      <c r="L124" s="58" t="s">
        <v>19</v>
      </c>
      <c r="M124" s="65" t="s">
        <v>20</v>
      </c>
      <c r="N124" s="73"/>
      <c r="O124" s="58" t="s">
        <v>19</v>
      </c>
      <c r="P124" s="65" t="s">
        <v>20</v>
      </c>
    </row>
    <row r="125" spans="1:16">
      <c r="C125" s="64">
        <v>0</v>
      </c>
      <c r="D125" s="102">
        <f>$G$117+$G$118*C125</f>
        <v>16.489999999999998</v>
      </c>
      <c r="E125" s="66">
        <f>$I$117+$I$118*C125</f>
        <v>18.489999999999998</v>
      </c>
      <c r="F125" s="67">
        <f>(E125-D125)</f>
        <v>2</v>
      </c>
      <c r="G125" s="68">
        <f>(F125/D125)</f>
        <v>0.12128562765312312</v>
      </c>
      <c r="H125" s="66">
        <f>$K$117+$K$118*C125</f>
        <v>20.49</v>
      </c>
      <c r="I125" s="67">
        <f>(H125-E125)</f>
        <v>2</v>
      </c>
      <c r="J125" s="68">
        <f>(I125/E125)</f>
        <v>0.1081665765278529</v>
      </c>
      <c r="K125" s="66">
        <f>$M$117+$M$118*C125</f>
        <v>22.49</v>
      </c>
      <c r="L125" s="67">
        <f>(K125-H125)</f>
        <v>2</v>
      </c>
      <c r="M125" s="68">
        <f>(L125/H125)</f>
        <v>9.760858955588092E-2</v>
      </c>
      <c r="N125" s="66">
        <f>(K125)</f>
        <v>22.49</v>
      </c>
      <c r="O125" s="67">
        <f t="shared" ref="O125:O153" si="92">(N125-D125)</f>
        <v>6</v>
      </c>
      <c r="P125" s="68">
        <f t="shared" ref="P125:P153" si="93">(O125/D125)</f>
        <v>0.36385688295936935</v>
      </c>
    </row>
    <row r="126" spans="1:16">
      <c r="C126" s="64">
        <v>25</v>
      </c>
      <c r="D126" s="102">
        <f t="shared" ref="D126:D153" si="94">$G$117+$G$118*C126</f>
        <v>18.860749999999999</v>
      </c>
      <c r="E126" s="66">
        <f t="shared" ref="E126:E153" si="95">$I$117+$I$118*C126</f>
        <v>20.860749999999999</v>
      </c>
      <c r="F126" s="67">
        <f t="shared" ref="F126:F153" si="96">(E126-D126)</f>
        <v>2</v>
      </c>
      <c r="G126" s="68">
        <f t="shared" ref="G126:G153" si="97">(F126/D126)</f>
        <v>0.10604032183237676</v>
      </c>
      <c r="H126" s="66">
        <f t="shared" ref="H126:H153" si="98">$K$117+$K$118*C126</f>
        <v>22.860749999999999</v>
      </c>
      <c r="I126" s="67">
        <f t="shared" ref="I126:I153" si="99">(H126-E126)</f>
        <v>2</v>
      </c>
      <c r="J126" s="68">
        <f t="shared" ref="J126:J153" si="100">(I126/E126)</f>
        <v>9.5873830039667804E-2</v>
      </c>
      <c r="K126" s="66">
        <f t="shared" ref="K126:K153" si="101">$M$117+$M$118*C126</f>
        <v>24.860749999999999</v>
      </c>
      <c r="L126" s="67">
        <f t="shared" ref="L126:L153" si="102">(K126-H126)</f>
        <v>2</v>
      </c>
      <c r="M126" s="68">
        <f t="shared" ref="M126:M153" si="103">(L126/H126)</f>
        <v>8.7486193585074853E-2</v>
      </c>
      <c r="N126" s="66">
        <f t="shared" ref="N126:N153" si="104">(K126)</f>
        <v>24.860749999999999</v>
      </c>
      <c r="O126" s="67">
        <f t="shared" si="92"/>
        <v>6</v>
      </c>
      <c r="P126" s="68">
        <f t="shared" si="93"/>
        <v>0.31812096549713031</v>
      </c>
    </row>
    <row r="127" spans="1:16">
      <c r="C127" s="64">
        <v>50</v>
      </c>
      <c r="D127" s="102">
        <f t="shared" si="94"/>
        <v>21.231499999999997</v>
      </c>
      <c r="E127" s="66">
        <f t="shared" si="95"/>
        <v>23.231499999999997</v>
      </c>
      <c r="F127" s="67">
        <f t="shared" si="96"/>
        <v>2</v>
      </c>
      <c r="G127" s="68">
        <f t="shared" si="97"/>
        <v>9.4199656171254989E-2</v>
      </c>
      <c r="H127" s="66">
        <f t="shared" si="98"/>
        <v>25.231499999999997</v>
      </c>
      <c r="I127" s="67">
        <f t="shared" si="99"/>
        <v>2</v>
      </c>
      <c r="J127" s="68">
        <f t="shared" si="100"/>
        <v>8.6090007102425592E-2</v>
      </c>
      <c r="K127" s="66">
        <f t="shared" si="101"/>
        <v>27.231499999999997</v>
      </c>
      <c r="L127" s="67">
        <f t="shared" si="102"/>
        <v>2</v>
      </c>
      <c r="M127" s="68">
        <f t="shared" si="103"/>
        <v>7.9265996868993133E-2</v>
      </c>
      <c r="N127" s="66">
        <f t="shared" si="104"/>
        <v>27.231499999999997</v>
      </c>
      <c r="O127" s="67">
        <f t="shared" si="92"/>
        <v>6</v>
      </c>
      <c r="P127" s="68">
        <f t="shared" si="93"/>
        <v>0.28259896851376498</v>
      </c>
    </row>
    <row r="128" spans="1:16">
      <c r="C128" s="64">
        <v>100</v>
      </c>
      <c r="D128" s="102">
        <f t="shared" si="94"/>
        <v>25.972999999999999</v>
      </c>
      <c r="E128" s="66">
        <f t="shared" si="95"/>
        <v>27.972999999999999</v>
      </c>
      <c r="F128" s="67">
        <f t="shared" si="96"/>
        <v>2</v>
      </c>
      <c r="G128" s="68">
        <f t="shared" si="97"/>
        <v>7.7003041620144E-2</v>
      </c>
      <c r="H128" s="66">
        <f t="shared" si="98"/>
        <v>29.972999999999999</v>
      </c>
      <c r="I128" s="67">
        <f t="shared" si="99"/>
        <v>2</v>
      </c>
      <c r="J128" s="68">
        <f t="shared" si="100"/>
        <v>7.1497515461337716E-2</v>
      </c>
      <c r="K128" s="66">
        <f t="shared" si="101"/>
        <v>31.972999999999999</v>
      </c>
      <c r="L128" s="67">
        <f t="shared" si="102"/>
        <v>2</v>
      </c>
      <c r="M128" s="68">
        <f t="shared" si="103"/>
        <v>6.6726720715310453E-2</v>
      </c>
      <c r="N128" s="66">
        <f t="shared" si="104"/>
        <v>31.972999999999999</v>
      </c>
      <c r="O128" s="67">
        <f t="shared" si="92"/>
        <v>6</v>
      </c>
      <c r="P128" s="68">
        <f t="shared" si="93"/>
        <v>0.23100912486043199</v>
      </c>
    </row>
    <row r="129" spans="3:16">
      <c r="C129" s="64">
        <v>150</v>
      </c>
      <c r="D129" s="102">
        <f t="shared" si="94"/>
        <v>30.714499999999997</v>
      </c>
      <c r="E129" s="66">
        <f t="shared" si="95"/>
        <v>32.714500000000001</v>
      </c>
      <c r="F129" s="67">
        <f t="shared" si="96"/>
        <v>2.0000000000000036</v>
      </c>
      <c r="G129" s="68">
        <f t="shared" si="97"/>
        <v>6.511582477331565E-2</v>
      </c>
      <c r="H129" s="66">
        <f t="shared" si="98"/>
        <v>34.714500000000001</v>
      </c>
      <c r="I129" s="67">
        <f t="shared" si="99"/>
        <v>2</v>
      </c>
      <c r="J129" s="68">
        <f t="shared" si="100"/>
        <v>6.1134970731632758E-2</v>
      </c>
      <c r="K129" s="66">
        <f t="shared" si="101"/>
        <v>36.714500000000001</v>
      </c>
      <c r="L129" s="67">
        <f t="shared" si="102"/>
        <v>2</v>
      </c>
      <c r="M129" s="68">
        <f t="shared" si="103"/>
        <v>5.7612813089631135E-2</v>
      </c>
      <c r="N129" s="66">
        <f t="shared" si="104"/>
        <v>36.714500000000001</v>
      </c>
      <c r="O129" s="67">
        <f t="shared" si="92"/>
        <v>6.0000000000000036</v>
      </c>
      <c r="P129" s="68">
        <f t="shared" si="93"/>
        <v>0.19534747431994673</v>
      </c>
    </row>
    <row r="130" spans="3:16">
      <c r="C130" s="64">
        <v>200</v>
      </c>
      <c r="D130" s="102">
        <f t="shared" si="94"/>
        <v>35.456000000000003</v>
      </c>
      <c r="E130" s="66">
        <f t="shared" si="95"/>
        <v>37.456000000000003</v>
      </c>
      <c r="F130" s="67">
        <f t="shared" si="96"/>
        <v>2</v>
      </c>
      <c r="G130" s="68">
        <f t="shared" si="97"/>
        <v>5.6407942238267145E-2</v>
      </c>
      <c r="H130" s="66">
        <f t="shared" si="98"/>
        <v>39.456000000000003</v>
      </c>
      <c r="I130" s="67">
        <f t="shared" si="99"/>
        <v>2</v>
      </c>
      <c r="J130" s="68">
        <f t="shared" si="100"/>
        <v>5.3395984621956424E-2</v>
      </c>
      <c r="K130" s="66">
        <f t="shared" si="101"/>
        <v>41.456000000000003</v>
      </c>
      <c r="L130" s="67">
        <f t="shared" si="102"/>
        <v>2</v>
      </c>
      <c r="M130" s="68">
        <f t="shared" si="103"/>
        <v>5.0689375506893751E-2</v>
      </c>
      <c r="N130" s="66">
        <f t="shared" si="104"/>
        <v>41.456000000000003</v>
      </c>
      <c r="O130" s="67">
        <f t="shared" si="92"/>
        <v>6</v>
      </c>
      <c r="P130" s="68">
        <f t="shared" si="93"/>
        <v>0.16922382671480143</v>
      </c>
    </row>
    <row r="131" spans="3:16">
      <c r="C131" s="64">
        <v>250</v>
      </c>
      <c r="D131" s="102">
        <f t="shared" si="94"/>
        <v>40.197499999999998</v>
      </c>
      <c r="E131" s="66">
        <f t="shared" si="95"/>
        <v>42.197499999999998</v>
      </c>
      <c r="F131" s="67">
        <f t="shared" si="96"/>
        <v>2</v>
      </c>
      <c r="G131" s="68">
        <f t="shared" si="97"/>
        <v>4.9754337956340572E-2</v>
      </c>
      <c r="H131" s="66">
        <f t="shared" si="98"/>
        <v>44.197499999999998</v>
      </c>
      <c r="I131" s="67">
        <f t="shared" si="99"/>
        <v>2</v>
      </c>
      <c r="J131" s="68">
        <f t="shared" si="100"/>
        <v>4.7396172759049712E-2</v>
      </c>
      <c r="K131" s="66">
        <f t="shared" si="101"/>
        <v>46.197499999999998</v>
      </c>
      <c r="L131" s="67">
        <f t="shared" si="102"/>
        <v>2</v>
      </c>
      <c r="M131" s="68">
        <f t="shared" si="103"/>
        <v>4.5251428248204086E-2</v>
      </c>
      <c r="N131" s="66">
        <f t="shared" si="104"/>
        <v>46.197499999999998</v>
      </c>
      <c r="O131" s="67">
        <f t="shared" si="92"/>
        <v>6</v>
      </c>
      <c r="P131" s="68">
        <f t="shared" si="93"/>
        <v>0.14926301386902172</v>
      </c>
    </row>
    <row r="132" spans="3:16">
      <c r="C132" s="64">
        <v>300</v>
      </c>
      <c r="D132" s="102">
        <f t="shared" si="94"/>
        <v>44.938999999999993</v>
      </c>
      <c r="E132" s="66">
        <f t="shared" si="95"/>
        <v>46.938999999999993</v>
      </c>
      <c r="F132" s="67">
        <f t="shared" si="96"/>
        <v>2</v>
      </c>
      <c r="G132" s="68">
        <f t="shared" si="97"/>
        <v>4.4504773136918939E-2</v>
      </c>
      <c r="H132" s="66">
        <f t="shared" si="98"/>
        <v>48.938999999999993</v>
      </c>
      <c r="I132" s="67">
        <f t="shared" si="99"/>
        <v>2</v>
      </c>
      <c r="J132" s="68">
        <f t="shared" si="100"/>
        <v>4.2608491872430182E-2</v>
      </c>
      <c r="K132" s="66">
        <f t="shared" si="101"/>
        <v>50.938999999999993</v>
      </c>
      <c r="L132" s="67">
        <f t="shared" si="102"/>
        <v>2</v>
      </c>
      <c r="M132" s="68">
        <f t="shared" si="103"/>
        <v>4.0867202027013223E-2</v>
      </c>
      <c r="N132" s="66">
        <f t="shared" si="104"/>
        <v>50.938999999999993</v>
      </c>
      <c r="O132" s="67">
        <f t="shared" si="92"/>
        <v>6</v>
      </c>
      <c r="P132" s="68">
        <f t="shared" si="93"/>
        <v>0.13351431941075684</v>
      </c>
    </row>
    <row r="133" spans="3:16">
      <c r="C133" s="64">
        <v>350</v>
      </c>
      <c r="D133" s="102">
        <f t="shared" si="94"/>
        <v>49.680499999999995</v>
      </c>
      <c r="E133" s="66">
        <f t="shared" si="95"/>
        <v>51.680499999999995</v>
      </c>
      <c r="F133" s="67">
        <f t="shared" si="96"/>
        <v>2</v>
      </c>
      <c r="G133" s="68">
        <f t="shared" si="97"/>
        <v>4.025724378780407E-2</v>
      </c>
      <c r="H133" s="66">
        <f t="shared" si="98"/>
        <v>53.680499999999995</v>
      </c>
      <c r="I133" s="67">
        <f t="shared" si="99"/>
        <v>2</v>
      </c>
      <c r="J133" s="68">
        <f t="shared" si="100"/>
        <v>3.8699315989589887E-2</v>
      </c>
      <c r="K133" s="66">
        <f t="shared" si="101"/>
        <v>55.680499999999995</v>
      </c>
      <c r="L133" s="67">
        <f t="shared" si="102"/>
        <v>2</v>
      </c>
      <c r="M133" s="68">
        <f t="shared" si="103"/>
        <v>3.7257477109937501E-2</v>
      </c>
      <c r="N133" s="66">
        <f t="shared" si="104"/>
        <v>55.680499999999995</v>
      </c>
      <c r="O133" s="67">
        <f t="shared" si="92"/>
        <v>6</v>
      </c>
      <c r="P133" s="68">
        <f t="shared" si="93"/>
        <v>0.12077173136341221</v>
      </c>
    </row>
    <row r="134" spans="3:16">
      <c r="C134" s="64">
        <v>400</v>
      </c>
      <c r="D134" s="102">
        <f t="shared" si="94"/>
        <v>54.421999999999997</v>
      </c>
      <c r="E134" s="66">
        <f t="shared" si="95"/>
        <v>56.421999999999997</v>
      </c>
      <c r="F134" s="67">
        <f t="shared" si="96"/>
        <v>2</v>
      </c>
      <c r="G134" s="68">
        <f t="shared" si="97"/>
        <v>3.6749843813163798E-2</v>
      </c>
      <c r="H134" s="66">
        <f t="shared" si="98"/>
        <v>58.421999999999997</v>
      </c>
      <c r="I134" s="67">
        <f t="shared" si="99"/>
        <v>2</v>
      </c>
      <c r="J134" s="68">
        <f t="shared" si="100"/>
        <v>3.5447165999078378E-2</v>
      </c>
      <c r="K134" s="66">
        <f t="shared" si="101"/>
        <v>60.421999999999997</v>
      </c>
      <c r="L134" s="67">
        <f t="shared" si="102"/>
        <v>2</v>
      </c>
      <c r="M134" s="68">
        <f t="shared" si="103"/>
        <v>3.4233679093492182E-2</v>
      </c>
      <c r="N134" s="66">
        <f t="shared" si="104"/>
        <v>60.421999999999997</v>
      </c>
      <c r="O134" s="67">
        <f t="shared" si="92"/>
        <v>6</v>
      </c>
      <c r="P134" s="68">
        <f t="shared" si="93"/>
        <v>0.11024953143949139</v>
      </c>
    </row>
    <row r="135" spans="3:16">
      <c r="C135" s="64">
        <v>450</v>
      </c>
      <c r="D135" s="102">
        <f t="shared" si="94"/>
        <v>59.163499999999999</v>
      </c>
      <c r="E135" s="66">
        <f t="shared" si="95"/>
        <v>61.163499999999999</v>
      </c>
      <c r="F135" s="67">
        <f t="shared" si="96"/>
        <v>2</v>
      </c>
      <c r="G135" s="68">
        <f t="shared" si="97"/>
        <v>3.380462616309042E-2</v>
      </c>
      <c r="H135" s="66">
        <f t="shared" si="98"/>
        <v>63.163499999999999</v>
      </c>
      <c r="I135" s="67">
        <f t="shared" si="99"/>
        <v>2</v>
      </c>
      <c r="J135" s="68">
        <f t="shared" si="100"/>
        <v>3.2699240560137989E-2</v>
      </c>
      <c r="K135" s="66">
        <f t="shared" si="101"/>
        <v>65.163499999999999</v>
      </c>
      <c r="L135" s="67">
        <f t="shared" si="102"/>
        <v>2</v>
      </c>
      <c r="M135" s="68">
        <f t="shared" si="103"/>
        <v>3.1663856499402343E-2</v>
      </c>
      <c r="N135" s="66">
        <f t="shared" si="104"/>
        <v>65.163499999999999</v>
      </c>
      <c r="O135" s="67">
        <f t="shared" si="92"/>
        <v>6</v>
      </c>
      <c r="P135" s="68">
        <f t="shared" si="93"/>
        <v>0.10141387848927126</v>
      </c>
    </row>
    <row r="136" spans="3:16">
      <c r="C136" s="64">
        <v>500</v>
      </c>
      <c r="D136" s="102">
        <f t="shared" si="94"/>
        <v>63.905000000000001</v>
      </c>
      <c r="E136" s="66">
        <f t="shared" si="95"/>
        <v>65.905000000000001</v>
      </c>
      <c r="F136" s="67">
        <f t="shared" si="96"/>
        <v>2</v>
      </c>
      <c r="G136" s="68">
        <f t="shared" si="97"/>
        <v>3.1296455676394649E-2</v>
      </c>
      <c r="H136" s="66">
        <f t="shared" si="98"/>
        <v>67.905000000000001</v>
      </c>
      <c r="I136" s="67">
        <f t="shared" si="99"/>
        <v>2</v>
      </c>
      <c r="J136" s="68">
        <f t="shared" si="100"/>
        <v>3.0346711175176389E-2</v>
      </c>
      <c r="K136" s="66">
        <f t="shared" si="101"/>
        <v>69.905000000000001</v>
      </c>
      <c r="L136" s="67">
        <f t="shared" si="102"/>
        <v>2</v>
      </c>
      <c r="M136" s="68">
        <f t="shared" si="103"/>
        <v>2.9452912156689492E-2</v>
      </c>
      <c r="N136" s="66">
        <f t="shared" si="104"/>
        <v>69.905000000000001</v>
      </c>
      <c r="O136" s="67">
        <f t="shared" si="92"/>
        <v>6</v>
      </c>
      <c r="P136" s="68">
        <f t="shared" si="93"/>
        <v>9.3889367029183948E-2</v>
      </c>
    </row>
    <row r="137" spans="3:16">
      <c r="C137" s="64">
        <v>600</v>
      </c>
      <c r="D137" s="102">
        <f t="shared" si="94"/>
        <v>73.387999999999991</v>
      </c>
      <c r="E137" s="66">
        <f t="shared" si="95"/>
        <v>75.387999999999991</v>
      </c>
      <c r="F137" s="67">
        <f t="shared" si="96"/>
        <v>2</v>
      </c>
      <c r="G137" s="68">
        <f t="shared" si="97"/>
        <v>2.7252411838447704E-2</v>
      </c>
      <c r="H137" s="66">
        <f t="shared" si="98"/>
        <v>77.387999999999991</v>
      </c>
      <c r="I137" s="67">
        <f t="shared" si="99"/>
        <v>2</v>
      </c>
      <c r="J137" s="68">
        <f t="shared" si="100"/>
        <v>2.652942112803099E-2</v>
      </c>
      <c r="K137" s="66">
        <f t="shared" si="101"/>
        <v>79.387999999999991</v>
      </c>
      <c r="L137" s="67">
        <f t="shared" si="102"/>
        <v>2</v>
      </c>
      <c r="M137" s="68">
        <f t="shared" si="103"/>
        <v>2.5843800072362644E-2</v>
      </c>
      <c r="N137" s="66">
        <f t="shared" si="104"/>
        <v>79.387999999999991</v>
      </c>
      <c r="O137" s="67">
        <f t="shared" si="92"/>
        <v>6</v>
      </c>
      <c r="P137" s="68">
        <f t="shared" si="93"/>
        <v>8.1757235515343113E-2</v>
      </c>
    </row>
    <row r="138" spans="3:16">
      <c r="C138" s="64">
        <v>700</v>
      </c>
      <c r="D138" s="102">
        <f t="shared" si="94"/>
        <v>82.870999999999995</v>
      </c>
      <c r="E138" s="66">
        <f t="shared" si="95"/>
        <v>84.870999999999995</v>
      </c>
      <c r="F138" s="67">
        <f t="shared" si="96"/>
        <v>2</v>
      </c>
      <c r="G138" s="68">
        <f t="shared" si="97"/>
        <v>2.4133894848620146E-2</v>
      </c>
      <c r="H138" s="66">
        <f t="shared" si="98"/>
        <v>86.870999999999995</v>
      </c>
      <c r="I138" s="67">
        <f t="shared" si="99"/>
        <v>2</v>
      </c>
      <c r="J138" s="68">
        <f t="shared" si="100"/>
        <v>2.3565175383817794E-2</v>
      </c>
      <c r="K138" s="66">
        <f t="shared" si="101"/>
        <v>88.870999999999995</v>
      </c>
      <c r="L138" s="67">
        <f t="shared" si="102"/>
        <v>2</v>
      </c>
      <c r="M138" s="68">
        <f t="shared" si="103"/>
        <v>2.3022642769163472E-2</v>
      </c>
      <c r="N138" s="66">
        <f t="shared" si="104"/>
        <v>88.870999999999995</v>
      </c>
      <c r="O138" s="67">
        <f t="shared" si="92"/>
        <v>6</v>
      </c>
      <c r="P138" s="68">
        <f t="shared" si="93"/>
        <v>7.2401684545860434E-2</v>
      </c>
    </row>
    <row r="139" spans="3:16">
      <c r="C139" s="64">
        <v>800</v>
      </c>
      <c r="D139" s="102">
        <f t="shared" si="94"/>
        <v>92.353999999999999</v>
      </c>
      <c r="E139" s="66">
        <f t="shared" si="95"/>
        <v>94.353999999999999</v>
      </c>
      <c r="F139" s="67">
        <f t="shared" si="96"/>
        <v>2</v>
      </c>
      <c r="G139" s="68">
        <f t="shared" si="97"/>
        <v>2.1655802672326051E-2</v>
      </c>
      <c r="H139" s="66">
        <f t="shared" si="98"/>
        <v>96.353999999999999</v>
      </c>
      <c r="I139" s="67">
        <f t="shared" si="99"/>
        <v>2</v>
      </c>
      <c r="J139" s="68">
        <f t="shared" si="100"/>
        <v>2.1196769612311085E-2</v>
      </c>
      <c r="K139" s="66">
        <f t="shared" si="101"/>
        <v>98.353999999999999</v>
      </c>
      <c r="L139" s="67">
        <f t="shared" si="102"/>
        <v>2</v>
      </c>
      <c r="M139" s="68">
        <f t="shared" si="103"/>
        <v>2.0756792660398114E-2</v>
      </c>
      <c r="N139" s="66">
        <f t="shared" si="104"/>
        <v>98.353999999999999</v>
      </c>
      <c r="O139" s="67">
        <f t="shared" si="92"/>
        <v>6</v>
      </c>
      <c r="P139" s="68">
        <f t="shared" si="93"/>
        <v>6.4967408016978145E-2</v>
      </c>
    </row>
    <row r="140" spans="3:16">
      <c r="C140" s="64">
        <v>900</v>
      </c>
      <c r="D140" s="102">
        <f t="shared" si="94"/>
        <v>101.83699999999999</v>
      </c>
      <c r="E140" s="66">
        <f t="shared" si="95"/>
        <v>103.83699999999999</v>
      </c>
      <c r="F140" s="67">
        <f t="shared" si="96"/>
        <v>2</v>
      </c>
      <c r="G140" s="68">
        <f t="shared" si="97"/>
        <v>1.9639227392794369E-2</v>
      </c>
      <c r="H140" s="66">
        <f t="shared" si="98"/>
        <v>105.83699999999999</v>
      </c>
      <c r="I140" s="67">
        <f t="shared" si="99"/>
        <v>2</v>
      </c>
      <c r="J140" s="68">
        <f t="shared" si="100"/>
        <v>1.9260957076957155E-2</v>
      </c>
      <c r="K140" s="66">
        <f t="shared" si="101"/>
        <v>107.83699999999999</v>
      </c>
      <c r="L140" s="67">
        <f t="shared" si="102"/>
        <v>2</v>
      </c>
      <c r="M140" s="68">
        <f t="shared" si="103"/>
        <v>1.8896983096648622E-2</v>
      </c>
      <c r="N140" s="66">
        <f t="shared" si="104"/>
        <v>107.83699999999999</v>
      </c>
      <c r="O140" s="67">
        <f t="shared" si="92"/>
        <v>6</v>
      </c>
      <c r="P140" s="68">
        <f t="shared" si="93"/>
        <v>5.8917682178383106E-2</v>
      </c>
    </row>
    <row r="141" spans="3:16">
      <c r="C141" s="64">
        <v>1000</v>
      </c>
      <c r="D141" s="102">
        <f t="shared" si="94"/>
        <v>111.32</v>
      </c>
      <c r="E141" s="66">
        <f t="shared" si="95"/>
        <v>113.32</v>
      </c>
      <c r="F141" s="67">
        <f t="shared" si="96"/>
        <v>2</v>
      </c>
      <c r="G141" s="68">
        <f t="shared" si="97"/>
        <v>1.7966223499820338E-2</v>
      </c>
      <c r="H141" s="66">
        <f t="shared" si="98"/>
        <v>115.32</v>
      </c>
      <c r="I141" s="67">
        <f t="shared" si="99"/>
        <v>2</v>
      </c>
      <c r="J141" s="68">
        <f t="shared" si="100"/>
        <v>1.7649135192375574E-2</v>
      </c>
      <c r="K141" s="66">
        <f t="shared" si="101"/>
        <v>117.32</v>
      </c>
      <c r="L141" s="67">
        <f t="shared" si="102"/>
        <v>2</v>
      </c>
      <c r="M141" s="68">
        <f t="shared" si="103"/>
        <v>1.7343045438779049E-2</v>
      </c>
      <c r="N141" s="66">
        <f t="shared" si="104"/>
        <v>117.32</v>
      </c>
      <c r="O141" s="67">
        <f t="shared" si="92"/>
        <v>6</v>
      </c>
      <c r="P141" s="68">
        <f t="shared" si="93"/>
        <v>5.3898670499461017E-2</v>
      </c>
    </row>
    <row r="142" spans="3:16">
      <c r="C142" s="64">
        <v>1100</v>
      </c>
      <c r="D142" s="102">
        <f t="shared" si="94"/>
        <v>120.803</v>
      </c>
      <c r="E142" s="66">
        <f t="shared" si="95"/>
        <v>122.803</v>
      </c>
      <c r="F142" s="67">
        <f t="shared" si="96"/>
        <v>2</v>
      </c>
      <c r="G142" s="68">
        <f t="shared" si="97"/>
        <v>1.6555880234762382E-2</v>
      </c>
      <c r="H142" s="66">
        <f t="shared" si="98"/>
        <v>124.803</v>
      </c>
      <c r="I142" s="67">
        <f t="shared" si="99"/>
        <v>2</v>
      </c>
      <c r="J142" s="68">
        <f t="shared" si="100"/>
        <v>1.628624707865443E-2</v>
      </c>
      <c r="K142" s="66">
        <f t="shared" si="101"/>
        <v>126.803</v>
      </c>
      <c r="L142" s="67">
        <f t="shared" si="102"/>
        <v>2</v>
      </c>
      <c r="M142" s="68">
        <f t="shared" si="103"/>
        <v>1.6025255803145757E-2</v>
      </c>
      <c r="N142" s="66">
        <f t="shared" si="104"/>
        <v>126.803</v>
      </c>
      <c r="O142" s="67">
        <f t="shared" si="92"/>
        <v>6</v>
      </c>
      <c r="P142" s="68">
        <f t="shared" si="93"/>
        <v>4.9667640704287148E-2</v>
      </c>
    </row>
    <row r="143" spans="3:16">
      <c r="C143" s="64">
        <v>1200</v>
      </c>
      <c r="D143" s="102">
        <f t="shared" si="94"/>
        <v>130.286</v>
      </c>
      <c r="E143" s="66">
        <f t="shared" si="95"/>
        <v>132.286</v>
      </c>
      <c r="F143" s="67">
        <f t="shared" si="96"/>
        <v>2</v>
      </c>
      <c r="G143" s="68">
        <f t="shared" si="97"/>
        <v>1.535084352885191E-2</v>
      </c>
      <c r="H143" s="66">
        <f t="shared" si="98"/>
        <v>134.286</v>
      </c>
      <c r="I143" s="67">
        <f t="shared" si="99"/>
        <v>2</v>
      </c>
      <c r="J143" s="68">
        <f t="shared" si="100"/>
        <v>1.5118757842855631E-2</v>
      </c>
      <c r="K143" s="66">
        <f t="shared" si="101"/>
        <v>136.286</v>
      </c>
      <c r="L143" s="67">
        <f t="shared" si="102"/>
        <v>2</v>
      </c>
      <c r="M143" s="68">
        <f t="shared" si="103"/>
        <v>1.4893585332797164E-2</v>
      </c>
      <c r="N143" s="66">
        <f t="shared" si="104"/>
        <v>136.286</v>
      </c>
      <c r="O143" s="67">
        <f t="shared" si="92"/>
        <v>6</v>
      </c>
      <c r="P143" s="68">
        <f t="shared" si="93"/>
        <v>4.6052530586555729E-2</v>
      </c>
    </row>
    <row r="144" spans="3:16">
      <c r="C144" s="64">
        <v>1300</v>
      </c>
      <c r="D144" s="102">
        <f t="shared" si="94"/>
        <v>139.76900000000001</v>
      </c>
      <c r="E144" s="66">
        <f t="shared" si="95"/>
        <v>141.76900000000001</v>
      </c>
      <c r="F144" s="67">
        <f t="shared" si="96"/>
        <v>2</v>
      </c>
      <c r="G144" s="68">
        <f t="shared" si="97"/>
        <v>1.4309324671422131E-2</v>
      </c>
      <c r="H144" s="66">
        <f t="shared" si="98"/>
        <v>143.76900000000001</v>
      </c>
      <c r="I144" s="67">
        <f t="shared" si="99"/>
        <v>2</v>
      </c>
      <c r="J144" s="68">
        <f t="shared" si="100"/>
        <v>1.4107456496131029E-2</v>
      </c>
      <c r="K144" s="66">
        <f t="shared" si="101"/>
        <v>145.76900000000001</v>
      </c>
      <c r="L144" s="67">
        <f t="shared" si="102"/>
        <v>2</v>
      </c>
      <c r="M144" s="68">
        <f t="shared" si="103"/>
        <v>1.3911204779889962E-2</v>
      </c>
      <c r="N144" s="66">
        <f t="shared" si="104"/>
        <v>145.76900000000001</v>
      </c>
      <c r="O144" s="67">
        <f t="shared" si="92"/>
        <v>6</v>
      </c>
      <c r="P144" s="68">
        <f t="shared" si="93"/>
        <v>4.2927974014266394E-2</v>
      </c>
    </row>
    <row r="145" spans="2:16">
      <c r="C145" s="64">
        <v>1400</v>
      </c>
      <c r="D145" s="102">
        <f t="shared" si="94"/>
        <v>149.25200000000001</v>
      </c>
      <c r="E145" s="66">
        <f t="shared" si="95"/>
        <v>151.25200000000001</v>
      </c>
      <c r="F145" s="67">
        <f t="shared" si="96"/>
        <v>2</v>
      </c>
      <c r="G145" s="68">
        <f t="shared" si="97"/>
        <v>1.3400155441803124E-2</v>
      </c>
      <c r="H145" s="66">
        <f t="shared" si="98"/>
        <v>153.25200000000001</v>
      </c>
      <c r="I145" s="67">
        <f t="shared" si="99"/>
        <v>2</v>
      </c>
      <c r="J145" s="68">
        <f t="shared" si="100"/>
        <v>1.3222965646735248E-2</v>
      </c>
      <c r="K145" s="66">
        <f t="shared" si="101"/>
        <v>155.25200000000001</v>
      </c>
      <c r="L145" s="67">
        <f t="shared" si="102"/>
        <v>2</v>
      </c>
      <c r="M145" s="68">
        <f t="shared" si="103"/>
        <v>1.3050400647299872E-2</v>
      </c>
      <c r="N145" s="66">
        <f t="shared" si="104"/>
        <v>155.25200000000001</v>
      </c>
      <c r="O145" s="67">
        <f t="shared" si="92"/>
        <v>6</v>
      </c>
      <c r="P145" s="68">
        <f t="shared" si="93"/>
        <v>4.020046632540937E-2</v>
      </c>
    </row>
    <row r="146" spans="2:16">
      <c r="C146" s="64">
        <v>1500</v>
      </c>
      <c r="D146" s="102">
        <f t="shared" si="94"/>
        <v>158.73500000000001</v>
      </c>
      <c r="E146" s="66">
        <f t="shared" si="95"/>
        <v>160.73500000000001</v>
      </c>
      <c r="F146" s="67">
        <f t="shared" si="96"/>
        <v>2</v>
      </c>
      <c r="G146" s="68">
        <f t="shared" si="97"/>
        <v>1.2599615711720791E-2</v>
      </c>
      <c r="H146" s="66">
        <f t="shared" si="98"/>
        <v>162.73500000000001</v>
      </c>
      <c r="I146" s="67">
        <f t="shared" si="99"/>
        <v>2</v>
      </c>
      <c r="J146" s="68">
        <f t="shared" si="100"/>
        <v>1.2442840700531931E-2</v>
      </c>
      <c r="K146" s="66">
        <f t="shared" si="101"/>
        <v>164.73500000000001</v>
      </c>
      <c r="L146" s="67">
        <f t="shared" si="102"/>
        <v>2</v>
      </c>
      <c r="M146" s="68">
        <f t="shared" si="103"/>
        <v>1.22899191937813E-2</v>
      </c>
      <c r="N146" s="66">
        <f t="shared" si="104"/>
        <v>164.73500000000001</v>
      </c>
      <c r="O146" s="67">
        <f t="shared" si="92"/>
        <v>6</v>
      </c>
      <c r="P146" s="68">
        <f t="shared" si="93"/>
        <v>3.7798847135162371E-2</v>
      </c>
    </row>
    <row r="147" spans="2:16">
      <c r="C147" s="64">
        <v>1600</v>
      </c>
      <c r="D147" s="102">
        <f t="shared" si="94"/>
        <v>168.21800000000002</v>
      </c>
      <c r="E147" s="66">
        <f t="shared" si="95"/>
        <v>170.21800000000002</v>
      </c>
      <c r="F147" s="67">
        <f t="shared" si="96"/>
        <v>2</v>
      </c>
      <c r="G147" s="68">
        <f t="shared" si="97"/>
        <v>1.1889334078398268E-2</v>
      </c>
      <c r="H147" s="66">
        <f t="shared" si="98"/>
        <v>172.21800000000002</v>
      </c>
      <c r="I147" s="67">
        <f t="shared" si="99"/>
        <v>2</v>
      </c>
      <c r="J147" s="68">
        <f t="shared" si="100"/>
        <v>1.1749638698610017E-2</v>
      </c>
      <c r="K147" s="66">
        <f t="shared" si="101"/>
        <v>174.21800000000002</v>
      </c>
      <c r="L147" s="67">
        <f t="shared" si="102"/>
        <v>2</v>
      </c>
      <c r="M147" s="68">
        <f t="shared" si="103"/>
        <v>1.1613187936220371E-2</v>
      </c>
      <c r="N147" s="66">
        <f t="shared" si="104"/>
        <v>174.21800000000002</v>
      </c>
      <c r="O147" s="67">
        <f t="shared" si="92"/>
        <v>6</v>
      </c>
      <c r="P147" s="68">
        <f t="shared" si="93"/>
        <v>3.5668002235194805E-2</v>
      </c>
    </row>
    <row r="148" spans="2:16">
      <c r="C148" s="64">
        <v>1700</v>
      </c>
      <c r="D148" s="102">
        <f t="shared" si="94"/>
        <v>177.70099999999999</v>
      </c>
      <c r="E148" s="66">
        <f t="shared" si="95"/>
        <v>179.70099999999999</v>
      </c>
      <c r="F148" s="67">
        <f t="shared" si="96"/>
        <v>2</v>
      </c>
      <c r="G148" s="68">
        <f t="shared" si="97"/>
        <v>1.1254860692961773E-2</v>
      </c>
      <c r="H148" s="66">
        <f t="shared" si="98"/>
        <v>181.70099999999999</v>
      </c>
      <c r="I148" s="67">
        <f t="shared" si="99"/>
        <v>2</v>
      </c>
      <c r="J148" s="68">
        <f t="shared" si="100"/>
        <v>1.1129598611026094E-2</v>
      </c>
      <c r="K148" s="66">
        <f t="shared" si="101"/>
        <v>183.70099999999999</v>
      </c>
      <c r="L148" s="67">
        <f t="shared" si="102"/>
        <v>2</v>
      </c>
      <c r="M148" s="68">
        <f t="shared" si="103"/>
        <v>1.1007094072129488E-2</v>
      </c>
      <c r="N148" s="66">
        <f t="shared" si="104"/>
        <v>183.70099999999999</v>
      </c>
      <c r="O148" s="67">
        <f t="shared" si="92"/>
        <v>6</v>
      </c>
      <c r="P148" s="68">
        <f t="shared" si="93"/>
        <v>3.3764582078885323E-2</v>
      </c>
    </row>
    <row r="149" spans="2:16">
      <c r="C149" s="64">
        <v>1800</v>
      </c>
      <c r="D149" s="102">
        <f t="shared" si="94"/>
        <v>187.184</v>
      </c>
      <c r="E149" s="66">
        <f t="shared" si="95"/>
        <v>189.184</v>
      </c>
      <c r="F149" s="67">
        <f t="shared" si="96"/>
        <v>2</v>
      </c>
      <c r="G149" s="68">
        <f t="shared" si="97"/>
        <v>1.0684673903752457E-2</v>
      </c>
      <c r="H149" s="66">
        <f t="shared" si="98"/>
        <v>191.184</v>
      </c>
      <c r="I149" s="67">
        <f t="shared" si="99"/>
        <v>2</v>
      </c>
      <c r="J149" s="68">
        <f t="shared" si="100"/>
        <v>1.0571718538565629E-2</v>
      </c>
      <c r="K149" s="66">
        <f t="shared" si="101"/>
        <v>193.184</v>
      </c>
      <c r="L149" s="67">
        <f t="shared" si="102"/>
        <v>2</v>
      </c>
      <c r="M149" s="68">
        <f t="shared" si="103"/>
        <v>1.0461126454096577E-2</v>
      </c>
      <c r="N149" s="66">
        <f t="shared" si="104"/>
        <v>193.184</v>
      </c>
      <c r="O149" s="67">
        <f t="shared" si="92"/>
        <v>6</v>
      </c>
      <c r="P149" s="68">
        <f t="shared" si="93"/>
        <v>3.2054021711257374E-2</v>
      </c>
    </row>
    <row r="150" spans="2:16">
      <c r="C150" s="64">
        <v>1900</v>
      </c>
      <c r="D150" s="102">
        <f t="shared" si="94"/>
        <v>196.667</v>
      </c>
      <c r="E150" s="66">
        <f t="shared" si="95"/>
        <v>198.667</v>
      </c>
      <c r="F150" s="67">
        <f t="shared" si="96"/>
        <v>2</v>
      </c>
      <c r="G150" s="68">
        <f t="shared" si="97"/>
        <v>1.0169474289026629E-2</v>
      </c>
      <c r="H150" s="66">
        <f t="shared" si="98"/>
        <v>200.667</v>
      </c>
      <c r="I150" s="67">
        <f t="shared" si="99"/>
        <v>2</v>
      </c>
      <c r="J150" s="68">
        <f t="shared" si="100"/>
        <v>1.0067097202857042E-2</v>
      </c>
      <c r="K150" s="66">
        <f t="shared" si="101"/>
        <v>202.667</v>
      </c>
      <c r="L150" s="67">
        <f t="shared" si="102"/>
        <v>2</v>
      </c>
      <c r="M150" s="68">
        <f t="shared" si="103"/>
        <v>9.966760852556723E-3</v>
      </c>
      <c r="N150" s="66">
        <f t="shared" si="104"/>
        <v>202.667</v>
      </c>
      <c r="O150" s="67">
        <f t="shared" si="92"/>
        <v>6</v>
      </c>
      <c r="P150" s="68">
        <f t="shared" si="93"/>
        <v>3.0508422867079887E-2</v>
      </c>
    </row>
    <row r="151" spans="2:16">
      <c r="C151" s="64">
        <v>2000</v>
      </c>
      <c r="D151" s="102">
        <f t="shared" si="94"/>
        <v>206.15</v>
      </c>
      <c r="E151" s="66">
        <f t="shared" si="95"/>
        <v>208.15</v>
      </c>
      <c r="F151" s="67">
        <f t="shared" si="96"/>
        <v>2</v>
      </c>
      <c r="G151" s="68">
        <f t="shared" si="97"/>
        <v>9.7016735386854236E-3</v>
      </c>
      <c r="H151" s="66">
        <f t="shared" si="98"/>
        <v>210.15</v>
      </c>
      <c r="I151" s="67">
        <f t="shared" si="99"/>
        <v>2</v>
      </c>
      <c r="J151" s="68">
        <f t="shared" si="100"/>
        <v>9.6084554407878924E-3</v>
      </c>
      <c r="K151" s="66">
        <f t="shared" si="101"/>
        <v>212.15</v>
      </c>
      <c r="L151" s="67">
        <f t="shared" si="102"/>
        <v>2</v>
      </c>
      <c r="M151" s="68">
        <f t="shared" si="103"/>
        <v>9.5170116583392812E-3</v>
      </c>
      <c r="N151" s="66">
        <f t="shared" si="104"/>
        <v>212.15</v>
      </c>
      <c r="O151" s="67">
        <f t="shared" si="92"/>
        <v>6</v>
      </c>
      <c r="P151" s="68">
        <f t="shared" si="93"/>
        <v>2.9105020616056267E-2</v>
      </c>
    </row>
    <row r="152" spans="2:16">
      <c r="C152" s="64">
        <v>2500</v>
      </c>
      <c r="D152" s="102">
        <f t="shared" si="94"/>
        <v>253.565</v>
      </c>
      <c r="E152" s="66">
        <f t="shared" si="95"/>
        <v>255.565</v>
      </c>
      <c r="F152" s="67">
        <f t="shared" si="96"/>
        <v>2</v>
      </c>
      <c r="G152" s="68">
        <f t="shared" si="97"/>
        <v>7.8875239090568493E-3</v>
      </c>
      <c r="H152" s="66">
        <f t="shared" si="98"/>
        <v>257.565</v>
      </c>
      <c r="I152" s="67">
        <f t="shared" si="99"/>
        <v>2</v>
      </c>
      <c r="J152" s="68">
        <f t="shared" si="100"/>
        <v>7.8257977422573517E-3</v>
      </c>
      <c r="K152" s="66">
        <f t="shared" si="101"/>
        <v>259.565</v>
      </c>
      <c r="L152" s="67">
        <f t="shared" si="102"/>
        <v>2</v>
      </c>
      <c r="M152" s="68">
        <f t="shared" si="103"/>
        <v>7.7650301865548506E-3</v>
      </c>
      <c r="N152" s="66">
        <f t="shared" si="104"/>
        <v>259.565</v>
      </c>
      <c r="O152" s="67">
        <f t="shared" si="92"/>
        <v>6</v>
      </c>
      <c r="P152" s="68">
        <f t="shared" si="93"/>
        <v>2.366257172717055E-2</v>
      </c>
    </row>
    <row r="153" spans="2:16">
      <c r="C153" s="100">
        <v>3000</v>
      </c>
      <c r="D153" s="146">
        <f t="shared" si="94"/>
        <v>300.98</v>
      </c>
      <c r="E153" s="74">
        <f t="shared" si="95"/>
        <v>302.98</v>
      </c>
      <c r="F153" s="71">
        <f t="shared" si="96"/>
        <v>2</v>
      </c>
      <c r="G153" s="72">
        <f t="shared" si="97"/>
        <v>6.6449597979932216E-3</v>
      </c>
      <c r="H153" s="74">
        <f t="shared" si="98"/>
        <v>304.98</v>
      </c>
      <c r="I153" s="71">
        <f t="shared" si="99"/>
        <v>2</v>
      </c>
      <c r="J153" s="72">
        <f t="shared" si="100"/>
        <v>6.6010957818997953E-3</v>
      </c>
      <c r="K153" s="74">
        <f t="shared" si="101"/>
        <v>306.98</v>
      </c>
      <c r="L153" s="71">
        <f t="shared" si="102"/>
        <v>2</v>
      </c>
      <c r="M153" s="72">
        <f t="shared" si="103"/>
        <v>6.5578070693160205E-3</v>
      </c>
      <c r="N153" s="74">
        <f t="shared" si="104"/>
        <v>306.98</v>
      </c>
      <c r="O153" s="71">
        <f t="shared" si="92"/>
        <v>6</v>
      </c>
      <c r="P153" s="72">
        <f t="shared" si="93"/>
        <v>1.9934879393979664E-2</v>
      </c>
    </row>
    <row r="154" spans="2:16">
      <c r="D154" s="21"/>
      <c r="E154" s="21"/>
      <c r="F154" s="22"/>
      <c r="G154" s="60"/>
      <c r="H154" s="21"/>
      <c r="I154" s="22"/>
      <c r="J154" s="60"/>
      <c r="K154" s="21"/>
      <c r="L154" s="22"/>
      <c r="M154" s="60"/>
      <c r="N154" s="22"/>
      <c r="O154" s="22"/>
      <c r="P154" s="60"/>
    </row>
    <row r="155" spans="2:16">
      <c r="B155" s="32" t="s">
        <v>82</v>
      </c>
      <c r="D155" s="21"/>
      <c r="E155" s="21"/>
      <c r="F155" s="22"/>
      <c r="G155" s="60"/>
      <c r="H155" s="21"/>
      <c r="I155" s="22"/>
      <c r="J155" s="60"/>
      <c r="K155" s="21"/>
      <c r="L155" s="22"/>
      <c r="M155" s="60"/>
      <c r="N155" s="22"/>
      <c r="O155" s="22"/>
      <c r="P155" s="60"/>
    </row>
    <row r="156" spans="2:16">
      <c r="C156">
        <f>'Exhibit J'!D145/'Exhibit J'!D144</f>
        <v>2121.5584195216547</v>
      </c>
      <c r="D156" s="21">
        <f>G117+G118*C156</f>
        <v>217.67738492323852</v>
      </c>
      <c r="E156" s="21">
        <f>I117+I118*C156</f>
        <v>219.67738492323852</v>
      </c>
      <c r="F156" s="22">
        <f t="shared" ref="F156" si="105">(E156-D156)</f>
        <v>2</v>
      </c>
      <c r="G156" s="60">
        <f t="shared" ref="G156" si="106">(F156/D156)</f>
        <v>9.1879089814740165E-3</v>
      </c>
      <c r="H156" s="21">
        <f>K117+K118*C156</f>
        <v>221.67738492323852</v>
      </c>
      <c r="I156" s="22">
        <f t="shared" ref="I156" si="107">(H156-E156)</f>
        <v>2</v>
      </c>
      <c r="J156" s="60">
        <f t="shared" ref="J156" si="108">(I156/E156)</f>
        <v>9.1042598704407212E-3</v>
      </c>
      <c r="K156" s="21">
        <f>M117+M118*C156</f>
        <v>223.67738492323852</v>
      </c>
      <c r="L156" s="22">
        <f t="shared" ref="L156" si="109">(K156-H156)</f>
        <v>2</v>
      </c>
      <c r="M156" s="60">
        <f t="shared" ref="M156" si="110">(L156/H156)</f>
        <v>9.0221201440667999E-3</v>
      </c>
      <c r="N156" s="22">
        <f t="shared" ref="N156" si="111">(K156)</f>
        <v>223.67738492323852</v>
      </c>
      <c r="O156" s="22">
        <f t="shared" ref="O156" si="112">(N156-D156)</f>
        <v>6</v>
      </c>
      <c r="P156" s="60">
        <f t="shared" ref="P156" si="113">(O156/D156)</f>
        <v>2.7563726944422051E-2</v>
      </c>
    </row>
  </sheetData>
  <mergeCells count="42">
    <mergeCell ref="I11:M11"/>
    <mergeCell ref="I19:J19"/>
    <mergeCell ref="L19:M19"/>
    <mergeCell ref="O19:P19"/>
    <mergeCell ref="E18:G18"/>
    <mergeCell ref="H18:J18"/>
    <mergeCell ref="F19:G19"/>
    <mergeCell ref="R19:S19"/>
    <mergeCell ref="I63:M63"/>
    <mergeCell ref="K18:M18"/>
    <mergeCell ref="N18:P18"/>
    <mergeCell ref="C18:D18"/>
    <mergeCell ref="C70:D70"/>
    <mergeCell ref="E70:G70"/>
    <mergeCell ref="H70:J70"/>
    <mergeCell ref="K70:M70"/>
    <mergeCell ref="N70:P70"/>
    <mergeCell ref="I71:J71"/>
    <mergeCell ref="L71:M71"/>
    <mergeCell ref="O71:P71"/>
    <mergeCell ref="R71:S71"/>
    <mergeCell ref="I115:M115"/>
    <mergeCell ref="A108:P108"/>
    <mergeCell ref="A109:P109"/>
    <mergeCell ref="A110:P110"/>
    <mergeCell ref="A111:P111"/>
    <mergeCell ref="I123:J123"/>
    <mergeCell ref="L123:M123"/>
    <mergeCell ref="O123:P123"/>
    <mergeCell ref="A4:P4"/>
    <mergeCell ref="A5:P5"/>
    <mergeCell ref="A6:P6"/>
    <mergeCell ref="A7:P7"/>
    <mergeCell ref="A56:P56"/>
    <mergeCell ref="A57:P57"/>
    <mergeCell ref="A58:P58"/>
    <mergeCell ref="A59:P59"/>
    <mergeCell ref="C122:D122"/>
    <mergeCell ref="E122:G122"/>
    <mergeCell ref="H122:J122"/>
    <mergeCell ref="K122:M122"/>
    <mergeCell ref="N122:P122"/>
  </mergeCells>
  <printOptions horizontalCentered="1"/>
  <pageMargins left="0.7" right="0.7" top="0.75" bottom="0.75" header="0.3" footer="0.3"/>
  <pageSetup scale="63" orientation="landscape" r:id="rId1"/>
  <rowBreaks count="2" manualBreakCount="2">
    <brk id="52" max="15" man="1"/>
    <brk id="104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09"/>
  <sheetViews>
    <sheetView tabSelected="1" view="pageBreakPreview" zoomScale="60" zoomScaleNormal="100" workbookViewId="0">
      <selection activeCell="A33" sqref="A33"/>
    </sheetView>
  </sheetViews>
  <sheetFormatPr defaultRowHeight="15"/>
  <cols>
    <col min="1" max="1" width="81.140625" customWidth="1"/>
    <col min="2" max="2" width="16.5703125" customWidth="1"/>
    <col min="3" max="4" width="17.5703125" bestFit="1" customWidth="1"/>
    <col min="5" max="5" width="15.42578125" bestFit="1" customWidth="1"/>
    <col min="6" max="6" width="16.28515625" bestFit="1" customWidth="1"/>
    <col min="7" max="7" width="15.28515625" customWidth="1"/>
    <col min="8" max="8" width="16.28515625" bestFit="1" customWidth="1"/>
    <col min="9" max="9" width="15.42578125" bestFit="1" customWidth="1"/>
    <col min="10" max="11" width="15.28515625" customWidth="1"/>
    <col min="12" max="12" width="13.28515625" bestFit="1" customWidth="1"/>
    <col min="13" max="13" width="16.28515625" bestFit="1" customWidth="1"/>
    <col min="14" max="15" width="14.85546875" bestFit="1" customWidth="1"/>
    <col min="16" max="19" width="16.28515625" bestFit="1" customWidth="1"/>
    <col min="21" max="21" width="13.7109375" bestFit="1" customWidth="1"/>
  </cols>
  <sheetData>
    <row r="1" spans="1:22">
      <c r="E1" s="40" t="s">
        <v>115</v>
      </c>
      <c r="N1" s="40" t="s">
        <v>115</v>
      </c>
    </row>
    <row r="2" spans="1:22">
      <c r="E2" s="40" t="s">
        <v>117</v>
      </c>
      <c r="N2" s="40" t="s">
        <v>95</v>
      </c>
    </row>
    <row r="3" spans="1:22">
      <c r="E3" s="40" t="s">
        <v>118</v>
      </c>
      <c r="N3" s="40"/>
    </row>
    <row r="4" spans="1:22" ht="15.75">
      <c r="A4" s="147" t="s">
        <v>85</v>
      </c>
      <c r="B4" s="147"/>
      <c r="C4" s="147"/>
      <c r="D4" s="147"/>
      <c r="E4" s="147"/>
      <c r="F4" s="128"/>
      <c r="G4" s="128"/>
      <c r="H4" s="128"/>
      <c r="I4" s="128"/>
      <c r="J4" s="128"/>
      <c r="K4" s="128"/>
      <c r="L4" s="128"/>
      <c r="M4" s="128"/>
      <c r="N4" s="128"/>
    </row>
    <row r="5" spans="1:22" ht="15.75">
      <c r="A5" s="147" t="s">
        <v>86</v>
      </c>
      <c r="B5" s="147"/>
      <c r="C5" s="147"/>
      <c r="D5" s="147"/>
      <c r="E5" s="147"/>
      <c r="F5" s="128"/>
      <c r="G5" s="128"/>
      <c r="H5" s="128"/>
      <c r="I5" s="128"/>
      <c r="J5" s="128"/>
      <c r="K5" s="128"/>
      <c r="L5" s="128"/>
      <c r="M5" s="128"/>
      <c r="N5" s="128"/>
    </row>
    <row r="6" spans="1:22" ht="15.75">
      <c r="A6" s="147" t="s">
        <v>116</v>
      </c>
      <c r="B6" s="147"/>
      <c r="C6" s="147"/>
      <c r="D6" s="147"/>
      <c r="E6" s="147"/>
      <c r="F6" s="128"/>
      <c r="G6" s="128"/>
      <c r="H6" s="128"/>
      <c r="I6" s="128"/>
      <c r="J6" s="128"/>
      <c r="K6" s="128"/>
      <c r="L6" s="128"/>
      <c r="M6" s="128"/>
      <c r="N6" s="128"/>
    </row>
    <row r="7" spans="1:22" ht="15.75">
      <c r="A7" s="148" t="s">
        <v>97</v>
      </c>
      <c r="B7" s="148"/>
      <c r="C7" s="148"/>
      <c r="D7" s="148"/>
      <c r="E7" s="148"/>
      <c r="F7" s="129"/>
      <c r="G7" s="129"/>
      <c r="H7" s="129"/>
      <c r="I7" s="129"/>
      <c r="J7" s="129"/>
      <c r="K7" s="129"/>
      <c r="L7" s="129"/>
      <c r="M7" s="129"/>
      <c r="N7" s="129"/>
    </row>
    <row r="8" spans="1:22" ht="15.75" thickBot="1"/>
    <row r="9" spans="1:22" ht="15.75" thickBot="1">
      <c r="C9" s="160" t="s">
        <v>77</v>
      </c>
      <c r="D9" s="161"/>
      <c r="E9" s="162"/>
      <c r="F9" s="114"/>
      <c r="G9" s="160" t="s">
        <v>0</v>
      </c>
      <c r="H9" s="167"/>
      <c r="I9" s="167"/>
      <c r="J9" s="168"/>
      <c r="K9" s="161" t="s">
        <v>1</v>
      </c>
      <c r="L9" s="161"/>
      <c r="M9" s="161"/>
      <c r="N9" s="162"/>
      <c r="O9" s="160" t="s">
        <v>2</v>
      </c>
      <c r="P9" s="161"/>
      <c r="Q9" s="161"/>
      <c r="R9" s="161"/>
      <c r="S9" s="160" t="s">
        <v>78</v>
      </c>
      <c r="T9" s="161"/>
      <c r="U9" s="161"/>
      <c r="V9" s="162"/>
    </row>
    <row r="10" spans="1:22">
      <c r="C10" s="64"/>
      <c r="D10" s="99"/>
      <c r="E10" s="115" t="s">
        <v>20</v>
      </c>
      <c r="F10" s="114"/>
      <c r="G10" s="64"/>
      <c r="H10" s="114" t="s">
        <v>114</v>
      </c>
      <c r="I10" s="155" t="s">
        <v>72</v>
      </c>
      <c r="J10" s="159"/>
      <c r="K10" s="99"/>
      <c r="L10" s="114" t="s">
        <v>114</v>
      </c>
      <c r="M10" s="155" t="s">
        <v>72</v>
      </c>
      <c r="N10" s="159"/>
      <c r="O10" s="64"/>
      <c r="P10" s="114" t="s">
        <v>114</v>
      </c>
      <c r="Q10" s="155" t="s">
        <v>72</v>
      </c>
      <c r="R10" s="155"/>
      <c r="S10" s="64"/>
      <c r="T10" s="114" t="s">
        <v>114</v>
      </c>
      <c r="U10" s="155" t="s">
        <v>72</v>
      </c>
      <c r="V10" s="159"/>
    </row>
    <row r="11" spans="1:22">
      <c r="C11" s="73" t="s">
        <v>73</v>
      </c>
      <c r="D11" s="126" t="s">
        <v>71</v>
      </c>
      <c r="E11" s="127" t="s">
        <v>113</v>
      </c>
      <c r="F11" s="126"/>
      <c r="G11" s="73" t="s">
        <v>71</v>
      </c>
      <c r="H11" s="126" t="s">
        <v>113</v>
      </c>
      <c r="I11" s="126" t="s">
        <v>19</v>
      </c>
      <c r="J11" s="127" t="s">
        <v>20</v>
      </c>
      <c r="K11" s="126" t="s">
        <v>71</v>
      </c>
      <c r="L11" s="79" t="s">
        <v>113</v>
      </c>
      <c r="M11" s="79" t="s">
        <v>19</v>
      </c>
      <c r="N11" s="65" t="s">
        <v>20</v>
      </c>
      <c r="O11" s="73" t="s">
        <v>71</v>
      </c>
      <c r="P11" s="79" t="s">
        <v>113</v>
      </c>
      <c r="Q11" s="79" t="s">
        <v>19</v>
      </c>
      <c r="R11" s="138" t="s">
        <v>20</v>
      </c>
      <c r="S11" s="73" t="s">
        <v>71</v>
      </c>
      <c r="T11" s="138" t="s">
        <v>113</v>
      </c>
      <c r="U11" s="138" t="s">
        <v>19</v>
      </c>
      <c r="V11" s="139" t="s">
        <v>20</v>
      </c>
    </row>
    <row r="12" spans="1:22">
      <c r="A12" t="s">
        <v>102</v>
      </c>
      <c r="C12" s="106">
        <f>'Exhibit J'!D18</f>
        <v>604001121</v>
      </c>
      <c r="D12" s="107">
        <f>'Exhibit J'!F19</f>
        <v>65324813.407289997</v>
      </c>
      <c r="E12" s="68">
        <f>D12/$D$24</f>
        <v>0.73376660006611161</v>
      </c>
      <c r="F12" s="76"/>
      <c r="G12" s="110">
        <f>'Exhibit J'!H19</f>
        <v>66442963.407289997</v>
      </c>
      <c r="H12" s="76">
        <f>G12/$G$24</f>
        <v>0.73501542464024672</v>
      </c>
      <c r="I12" s="107">
        <f t="shared" ref="I12:I22" si="0">G12-D12</f>
        <v>1118150</v>
      </c>
      <c r="J12" s="111">
        <f t="shared" ref="J12:J18" si="1">I12/D12</f>
        <v>1.7116772963873768E-2</v>
      </c>
      <c r="K12" s="107">
        <f>'Exhibit J'!J19</f>
        <v>67561113.407289997</v>
      </c>
      <c r="L12" s="76">
        <f>K12/$K$24</f>
        <v>0.73622696139537291</v>
      </c>
      <c r="M12" s="107">
        <f t="shared" ref="M12:M22" si="2">K12-G12</f>
        <v>1118150</v>
      </c>
      <c r="N12" s="68">
        <f t="shared" ref="N12:N18" si="3">M12/G12</f>
        <v>1.6828719591355835E-2</v>
      </c>
      <c r="O12" s="110">
        <f>'Exhibit J'!L19</f>
        <v>68679263.407289997</v>
      </c>
      <c r="P12" s="76">
        <f>O12/$O$24</f>
        <v>0.73740285579423503</v>
      </c>
      <c r="Q12" s="107">
        <f>O12-K12</f>
        <v>1118150</v>
      </c>
      <c r="R12" s="141">
        <f>Q12/K12</f>
        <v>1.6550200901208789E-2</v>
      </c>
      <c r="S12" s="113">
        <f t="shared" ref="S12:S22" si="4">O12+K12+G12</f>
        <v>202683340.22187001</v>
      </c>
      <c r="T12" s="76">
        <f>S12/$S$24</f>
        <v>0.7362269613953728</v>
      </c>
      <c r="U12" s="143">
        <f>Q12+M12+I12</f>
        <v>3354450</v>
      </c>
      <c r="V12" s="111">
        <f t="shared" ref="V12:V22" si="5">U12/$U$24</f>
        <v>0.81616776406310021</v>
      </c>
    </row>
    <row r="13" spans="1:22">
      <c r="A13" t="s">
        <v>103</v>
      </c>
      <c r="C13" s="106">
        <f>'Exhibit J'!D33</f>
        <v>5869464</v>
      </c>
      <c r="D13" s="107">
        <f>'Exhibit J'!F34</f>
        <v>346826.62776</v>
      </c>
      <c r="E13" s="68">
        <f t="shared" ref="E13:E22" si="6">D13/$D$24</f>
        <v>3.8957600058823899E-3</v>
      </c>
      <c r="F13" s="76"/>
      <c r="G13" s="110">
        <f>'Exhibit J'!H34</f>
        <v>346826.62776</v>
      </c>
      <c r="H13" s="76">
        <f t="shared" ref="H13:H22" si="7">G13/$G$24</f>
        <v>3.836718111395849E-3</v>
      </c>
      <c r="I13" s="107">
        <f t="shared" si="0"/>
        <v>0</v>
      </c>
      <c r="J13" s="111">
        <f t="shared" si="1"/>
        <v>0</v>
      </c>
      <c r="K13" s="107">
        <f>'Exhibit J'!J34</f>
        <v>346826.62776</v>
      </c>
      <c r="L13" s="76">
        <f t="shared" ref="L13:L22" si="8">K13/$K$24</f>
        <v>3.7794391094093014E-3</v>
      </c>
      <c r="M13" s="107">
        <f t="shared" si="2"/>
        <v>0</v>
      </c>
      <c r="N13" s="68">
        <f t="shared" si="3"/>
        <v>0</v>
      </c>
      <c r="O13" s="110">
        <f>'Exhibit J'!L34</f>
        <v>346826.62776</v>
      </c>
      <c r="P13" s="76">
        <f t="shared" ref="P13:P22" si="9">O13/$O$24</f>
        <v>3.7238452057795552E-3</v>
      </c>
      <c r="Q13" s="107">
        <f t="shared" ref="Q13:Q22" si="10">O13-K13</f>
        <v>0</v>
      </c>
      <c r="R13" s="141">
        <f t="shared" ref="R13:R22" si="11">Q13/K13</f>
        <v>0</v>
      </c>
      <c r="S13" s="113">
        <f t="shared" si="4"/>
        <v>1040479.88328</v>
      </c>
      <c r="T13" s="76">
        <f t="shared" ref="T13:T22" si="12">S13/$S$24</f>
        <v>3.7794391094093001E-3</v>
      </c>
      <c r="U13" s="143">
        <f t="shared" ref="U13:U22" si="13">Q13+M13+I13</f>
        <v>0</v>
      </c>
      <c r="V13" s="111">
        <f t="shared" si="5"/>
        <v>0</v>
      </c>
    </row>
    <row r="14" spans="1:22">
      <c r="A14" t="s">
        <v>104</v>
      </c>
      <c r="C14" s="106">
        <f>'Exhibit J'!D47</f>
        <v>59785822</v>
      </c>
      <c r="D14" s="107">
        <f>'Exhibit J'!F48</f>
        <v>6400934.1799800005</v>
      </c>
      <c r="E14" s="68">
        <f t="shared" si="6"/>
        <v>7.189904517915921E-2</v>
      </c>
      <c r="F14" s="76"/>
      <c r="G14" s="110">
        <f>'Exhibit J'!H48</f>
        <v>6566118.1799800005</v>
      </c>
      <c r="H14" s="76">
        <f t="shared" si="7"/>
        <v>7.2636708159927177E-2</v>
      </c>
      <c r="I14" s="107">
        <f t="shared" si="0"/>
        <v>165184</v>
      </c>
      <c r="J14" s="111">
        <f t="shared" si="1"/>
        <v>2.5806233177126048E-2</v>
      </c>
      <c r="K14" s="107">
        <f>'Exhibit J'!J48</f>
        <v>6731302.1799800005</v>
      </c>
      <c r="L14" s="76">
        <f t="shared" si="8"/>
        <v>7.3352345754355008E-2</v>
      </c>
      <c r="M14" s="107">
        <f t="shared" si="2"/>
        <v>165184</v>
      </c>
      <c r="N14" s="68">
        <f t="shared" si="3"/>
        <v>2.5157025120815465E-2</v>
      </c>
      <c r="O14" s="110">
        <f>'Exhibit J'!L48</f>
        <v>6896486.1799800005</v>
      </c>
      <c r="P14" s="76">
        <f t="shared" si="9"/>
        <v>7.4046929913970577E-2</v>
      </c>
      <c r="Q14" s="107">
        <f t="shared" si="10"/>
        <v>165184</v>
      </c>
      <c r="R14" s="141">
        <f t="shared" si="11"/>
        <v>2.4539679780129969E-2</v>
      </c>
      <c r="S14" s="113">
        <f t="shared" si="4"/>
        <v>20193906.53994</v>
      </c>
      <c r="T14" s="76">
        <f t="shared" si="12"/>
        <v>7.3352345754354981E-2</v>
      </c>
      <c r="U14" s="143">
        <f t="shared" si="13"/>
        <v>495552</v>
      </c>
      <c r="V14" s="111">
        <f t="shared" si="5"/>
        <v>0.12057224517193502</v>
      </c>
    </row>
    <row r="15" spans="1:22">
      <c r="A15" t="s">
        <v>105</v>
      </c>
      <c r="C15" s="106">
        <f>'Exhibit J'!D71</f>
        <v>84122</v>
      </c>
      <c r="D15" s="107">
        <f>'Exhibit J'!F72</f>
        <v>4445.8477000000003</v>
      </c>
      <c r="E15" s="68">
        <f t="shared" si="6"/>
        <v>4.9938367690411066E-5</v>
      </c>
      <c r="F15" s="76"/>
      <c r="G15" s="110">
        <f>'Exhibit J'!H72</f>
        <v>4445.8477000000003</v>
      </c>
      <c r="H15" s="76">
        <f t="shared" si="7"/>
        <v>4.9181530556820878E-5</v>
      </c>
      <c r="I15" s="107">
        <f t="shared" si="0"/>
        <v>0</v>
      </c>
      <c r="J15" s="111">
        <f t="shared" si="1"/>
        <v>0</v>
      </c>
      <c r="K15" s="107">
        <f>'Exhibit J'!J72</f>
        <v>4445.8477000000003</v>
      </c>
      <c r="L15" s="76">
        <f t="shared" si="8"/>
        <v>4.844729131779565E-5</v>
      </c>
      <c r="M15" s="107">
        <f t="shared" si="2"/>
        <v>0</v>
      </c>
      <c r="N15" s="68">
        <f t="shared" si="3"/>
        <v>0</v>
      </c>
      <c r="O15" s="110">
        <f>'Exhibit J'!L72</f>
        <v>4445.8477000000003</v>
      </c>
      <c r="P15" s="76">
        <f t="shared" si="9"/>
        <v>4.7734652757767436E-5</v>
      </c>
      <c r="Q15" s="107">
        <f t="shared" si="10"/>
        <v>0</v>
      </c>
      <c r="R15" s="141">
        <f t="shared" si="11"/>
        <v>0</v>
      </c>
      <c r="S15" s="113">
        <f t="shared" si="4"/>
        <v>13337.543100000001</v>
      </c>
      <c r="T15" s="76">
        <f t="shared" si="12"/>
        <v>4.8447291317795637E-5</v>
      </c>
      <c r="U15" s="143">
        <f t="shared" si="13"/>
        <v>0</v>
      </c>
      <c r="V15" s="111">
        <f t="shared" si="5"/>
        <v>0</v>
      </c>
    </row>
    <row r="16" spans="1:22">
      <c r="A16" t="s">
        <v>106</v>
      </c>
      <c r="C16" s="106">
        <f>'Exhibit J'!D82</f>
        <v>77219046</v>
      </c>
      <c r="D16" s="107">
        <f>'Exhibit J'!F83</f>
        <v>6762713.7722100001</v>
      </c>
      <c r="E16" s="68">
        <f t="shared" si="6"/>
        <v>7.5962765647961755E-2</v>
      </c>
      <c r="F16" s="76"/>
      <c r="G16" s="110">
        <f>'Exhibit J'!H83</f>
        <v>6767423.7722100001</v>
      </c>
      <c r="H16" s="76">
        <f t="shared" si="7"/>
        <v>7.4863621406532244E-2</v>
      </c>
      <c r="I16" s="107">
        <f t="shared" si="0"/>
        <v>4710</v>
      </c>
      <c r="J16" s="111">
        <f t="shared" si="1"/>
        <v>6.9646596893613766E-4</v>
      </c>
      <c r="K16" s="107">
        <f>'Exhibit J'!J83</f>
        <v>6772133.7722100001</v>
      </c>
      <c r="L16" s="76">
        <f t="shared" si="8"/>
        <v>7.3797295779012007E-2</v>
      </c>
      <c r="M16" s="107">
        <f t="shared" si="2"/>
        <v>4710</v>
      </c>
      <c r="N16" s="68">
        <f t="shared" si="3"/>
        <v>6.9598124168628516E-4</v>
      </c>
      <c r="O16" s="110">
        <f>'Exhibit J'!L83</f>
        <v>6776843.7722100001</v>
      </c>
      <c r="P16" s="76">
        <f t="shared" si="9"/>
        <v>7.2762340522839572E-2</v>
      </c>
      <c r="Q16" s="107">
        <f t="shared" si="10"/>
        <v>4710</v>
      </c>
      <c r="R16" s="141">
        <f t="shared" si="11"/>
        <v>6.954971886893119E-4</v>
      </c>
      <c r="S16" s="113">
        <f t="shared" si="4"/>
        <v>20316401.316629998</v>
      </c>
      <c r="T16" s="76">
        <f t="shared" si="12"/>
        <v>7.3797295779011979E-2</v>
      </c>
      <c r="U16" s="143">
        <f t="shared" si="13"/>
        <v>14130</v>
      </c>
      <c r="V16" s="111">
        <f t="shared" si="5"/>
        <v>3.437955702488219E-3</v>
      </c>
    </row>
    <row r="17" spans="1:22">
      <c r="A17" t="s">
        <v>107</v>
      </c>
      <c r="C17" s="106">
        <f>'Exhibit J'!D100</f>
        <v>20992480</v>
      </c>
      <c r="D17" s="107">
        <f>'Exhibit J'!F101</f>
        <v>1403807.3601200001</v>
      </c>
      <c r="E17" s="68">
        <f t="shared" si="6"/>
        <v>1.5768387233817717E-2</v>
      </c>
      <c r="F17" s="76"/>
      <c r="G17" s="110">
        <f>'Exhibit J'!H101</f>
        <v>1408772.2401200002</v>
      </c>
      <c r="H17" s="76">
        <f t="shared" si="7"/>
        <v>1.5584333888689617E-2</v>
      </c>
      <c r="I17" s="107">
        <f t="shared" si="0"/>
        <v>4964.8800000001211</v>
      </c>
      <c r="J17" s="111">
        <f t="shared" si="1"/>
        <v>3.5367245827630607E-3</v>
      </c>
      <c r="K17" s="107">
        <f>'Exhibit J'!J101</f>
        <v>1413737.1201200001</v>
      </c>
      <c r="L17" s="76">
        <f t="shared" si="8"/>
        <v>1.5405776069485039E-2</v>
      </c>
      <c r="M17" s="107">
        <f t="shared" si="2"/>
        <v>4964.8799999998882</v>
      </c>
      <c r="N17" s="68">
        <f t="shared" si="3"/>
        <v>3.5242602449186366E-3</v>
      </c>
      <c r="O17" s="110">
        <f>'Exhibit J'!L101</f>
        <v>1418702.00012</v>
      </c>
      <c r="P17" s="76">
        <f t="shared" si="9"/>
        <v>1.5232471265823687E-2</v>
      </c>
      <c r="Q17" s="107">
        <f t="shared" si="10"/>
        <v>4964.8799999998882</v>
      </c>
      <c r="R17" s="141">
        <f t="shared" si="11"/>
        <v>3.5118834536780517E-3</v>
      </c>
      <c r="S17" s="113">
        <f t="shared" si="4"/>
        <v>4241211.3603600003</v>
      </c>
      <c r="T17" s="76">
        <f t="shared" si="12"/>
        <v>1.5405776069485035E-2</v>
      </c>
      <c r="U17" s="143">
        <f t="shared" si="13"/>
        <v>14894.639999999898</v>
      </c>
      <c r="V17" s="111">
        <f t="shared" si="5"/>
        <v>3.6239994709489579E-3</v>
      </c>
    </row>
    <row r="18" spans="1:22">
      <c r="A18" t="s">
        <v>108</v>
      </c>
      <c r="C18" s="106">
        <f>'Exhibit J'!D127</f>
        <v>39684880</v>
      </c>
      <c r="D18" s="107">
        <f>'Exhibit J'!F128</f>
        <v>2662906.4912999999</v>
      </c>
      <c r="E18" s="68">
        <f t="shared" si="6"/>
        <v>2.9911326806746394E-2</v>
      </c>
      <c r="F18" s="76"/>
      <c r="G18" s="110">
        <f>'Exhibit J'!H128</f>
        <v>2670353.8113000002</v>
      </c>
      <c r="H18" s="76">
        <f t="shared" si="7"/>
        <v>2.9540392840711582E-2</v>
      </c>
      <c r="I18" s="107">
        <f t="shared" si="0"/>
        <v>7447.320000000298</v>
      </c>
      <c r="J18" s="111">
        <f t="shared" si="1"/>
        <v>2.7966885147230999E-3</v>
      </c>
      <c r="K18" s="107">
        <f>'Exhibit J'!J128</f>
        <v>2677801.1313</v>
      </c>
      <c r="L18" s="76">
        <f t="shared" si="8"/>
        <v>2.9180534344263265E-2</v>
      </c>
      <c r="M18" s="107">
        <f t="shared" si="2"/>
        <v>7447.3199999998324</v>
      </c>
      <c r="N18" s="68">
        <f t="shared" si="3"/>
        <v>2.7888888612757558E-3</v>
      </c>
      <c r="O18" s="110">
        <f>'Exhibit J'!L128</f>
        <v>2685248.4512999998</v>
      </c>
      <c r="P18" s="76">
        <f t="shared" si="9"/>
        <v>2.8831262571396288E-2</v>
      </c>
      <c r="Q18" s="107">
        <f t="shared" si="10"/>
        <v>7447.3199999998324</v>
      </c>
      <c r="R18" s="141">
        <f t="shared" si="11"/>
        <v>2.7811325915693972E-3</v>
      </c>
      <c r="S18" s="113">
        <f t="shared" si="4"/>
        <v>8033403.3938999996</v>
      </c>
      <c r="T18" s="76">
        <f t="shared" si="12"/>
        <v>2.9180534344263258E-2</v>
      </c>
      <c r="U18" s="143">
        <f t="shared" si="13"/>
        <v>22341.959999999963</v>
      </c>
      <c r="V18" s="111">
        <f t="shared" si="5"/>
        <v>5.4359992064234646E-3</v>
      </c>
    </row>
    <row r="19" spans="1:22">
      <c r="A19" t="s">
        <v>109</v>
      </c>
      <c r="C19" s="64">
        <v>0</v>
      </c>
      <c r="D19" s="107">
        <v>0</v>
      </c>
      <c r="E19" s="68">
        <f t="shared" si="6"/>
        <v>0</v>
      </c>
      <c r="F19" s="76"/>
      <c r="G19" s="110">
        <v>0</v>
      </c>
      <c r="H19" s="76">
        <f t="shared" si="7"/>
        <v>0</v>
      </c>
      <c r="I19" s="107">
        <f t="shared" si="0"/>
        <v>0</v>
      </c>
      <c r="J19" s="111">
        <v>0</v>
      </c>
      <c r="K19" s="107">
        <v>0</v>
      </c>
      <c r="L19" s="76">
        <f t="shared" si="8"/>
        <v>0</v>
      </c>
      <c r="M19" s="107">
        <f t="shared" si="2"/>
        <v>0</v>
      </c>
      <c r="N19" s="68">
        <v>0</v>
      </c>
      <c r="O19" s="110">
        <v>0</v>
      </c>
      <c r="P19" s="76">
        <f t="shared" si="9"/>
        <v>0</v>
      </c>
      <c r="Q19" s="107">
        <f t="shared" si="10"/>
        <v>0</v>
      </c>
      <c r="R19" s="141">
        <v>0</v>
      </c>
      <c r="S19" s="113">
        <f t="shared" si="4"/>
        <v>0</v>
      </c>
      <c r="T19" s="76">
        <f t="shared" si="12"/>
        <v>0</v>
      </c>
      <c r="U19" s="143">
        <f t="shared" si="13"/>
        <v>0</v>
      </c>
      <c r="V19" s="111">
        <f t="shared" si="5"/>
        <v>0</v>
      </c>
    </row>
    <row r="20" spans="1:22">
      <c r="A20" t="s">
        <v>110</v>
      </c>
      <c r="C20" s="106">
        <f>'Exhibit J'!D145</f>
        <v>26256407</v>
      </c>
      <c r="D20" s="107">
        <f>'Exhibit J'!F146</f>
        <v>2693975.3158099996</v>
      </c>
      <c r="E20" s="68">
        <f t="shared" si="6"/>
        <v>3.0260310057362294E-2</v>
      </c>
      <c r="F20" s="76"/>
      <c r="G20" s="110">
        <f>'Exhibit J'!H146</f>
        <v>2718727.3158099996</v>
      </c>
      <c r="H20" s="76">
        <f t="shared" si="7"/>
        <v>3.0075517557241804E-2</v>
      </c>
      <c r="I20" s="107">
        <f t="shared" si="0"/>
        <v>24752</v>
      </c>
      <c r="J20" s="111">
        <f>I20/D20</f>
        <v>9.1879089814740182E-3</v>
      </c>
      <c r="K20" s="107">
        <f>'Exhibit J'!J146</f>
        <v>2743479.3158099996</v>
      </c>
      <c r="L20" s="76">
        <f t="shared" si="8"/>
        <v>2.9896242652980159E-2</v>
      </c>
      <c r="M20" s="107">
        <f t="shared" si="2"/>
        <v>24752</v>
      </c>
      <c r="N20" s="68">
        <f>M20/G20</f>
        <v>9.1042598704407229E-3</v>
      </c>
      <c r="O20" s="110">
        <f>'Exhibit J'!L146</f>
        <v>2768231.3158099996</v>
      </c>
      <c r="P20" s="76">
        <f t="shared" si="9"/>
        <v>2.9722241860279643E-2</v>
      </c>
      <c r="Q20" s="107">
        <f t="shared" si="10"/>
        <v>24752</v>
      </c>
      <c r="R20" s="141">
        <f t="shared" si="11"/>
        <v>9.0221201440667999E-3</v>
      </c>
      <c r="S20" s="113">
        <f t="shared" si="4"/>
        <v>8230437.9474299988</v>
      </c>
      <c r="T20" s="76">
        <f t="shared" si="12"/>
        <v>2.9896242652980153E-2</v>
      </c>
      <c r="U20" s="143">
        <f t="shared" si="13"/>
        <v>74256</v>
      </c>
      <c r="V20" s="111">
        <f t="shared" si="5"/>
        <v>1.8067150647131294E-2</v>
      </c>
    </row>
    <row r="21" spans="1:22">
      <c r="A21" t="s">
        <v>111</v>
      </c>
      <c r="C21" s="106">
        <f>'Exhibit J'!D163</f>
        <v>11011808</v>
      </c>
      <c r="D21" s="107">
        <f>'Exhibit J'!F164</f>
        <v>881975.6912</v>
      </c>
      <c r="E21" s="68">
        <f t="shared" si="6"/>
        <v>9.9068680110544604E-3</v>
      </c>
      <c r="F21" s="76"/>
      <c r="G21" s="110">
        <f>'Exhibit J'!H164</f>
        <v>883171.6912</v>
      </c>
      <c r="H21" s="76">
        <f t="shared" si="7"/>
        <v>9.7699557989069149E-3</v>
      </c>
      <c r="I21" s="107">
        <f t="shared" si="0"/>
        <v>1196</v>
      </c>
      <c r="J21" s="111">
        <f>I21/D21</f>
        <v>1.3560464442877607E-3</v>
      </c>
      <c r="K21" s="107">
        <f>'Exhibit J'!J164</f>
        <v>884367.6912</v>
      </c>
      <c r="L21" s="76">
        <f t="shared" si="8"/>
        <v>9.6371315570735229E-3</v>
      </c>
      <c r="M21" s="107">
        <f t="shared" si="2"/>
        <v>1196</v>
      </c>
      <c r="N21" s="68">
        <f>M21/G21</f>
        <v>1.354210072534082E-3</v>
      </c>
      <c r="O21" s="110">
        <f>'Exhibit J'!L164</f>
        <v>885563.6912</v>
      </c>
      <c r="P21" s="76">
        <f t="shared" si="9"/>
        <v>9.5082148887643599E-3</v>
      </c>
      <c r="Q21" s="107">
        <f t="shared" si="10"/>
        <v>1196</v>
      </c>
      <c r="R21" s="141">
        <f t="shared" si="11"/>
        <v>1.3523786677203751E-3</v>
      </c>
      <c r="S21" s="113">
        <f t="shared" si="4"/>
        <v>2653103.0735999998</v>
      </c>
      <c r="T21" s="76">
        <f t="shared" si="12"/>
        <v>9.6371315570735194E-3</v>
      </c>
      <c r="U21" s="143">
        <f t="shared" si="13"/>
        <v>3588</v>
      </c>
      <c r="V21" s="111">
        <f t="shared" si="5"/>
        <v>8.7299257328575584E-4</v>
      </c>
    </row>
    <row r="22" spans="1:22">
      <c r="A22" t="s">
        <v>112</v>
      </c>
      <c r="C22" s="108">
        <f>'[1]Load Research Data'!$AA$159</f>
        <v>19750121</v>
      </c>
      <c r="D22" s="109">
        <f>'Exhibit J'!F224</f>
        <v>2544293.7199999997</v>
      </c>
      <c r="E22" s="72">
        <f t="shared" si="6"/>
        <v>2.8578998624213727E-2</v>
      </c>
      <c r="F22" s="76"/>
      <c r="G22" s="112">
        <f>'Exhibit J'!H224</f>
        <v>2587889.7199999997</v>
      </c>
      <c r="H22" s="116">
        <f t="shared" si="7"/>
        <v>2.8628146065791369E-2</v>
      </c>
      <c r="I22" s="109">
        <f t="shared" si="0"/>
        <v>43596</v>
      </c>
      <c r="J22" s="117">
        <f>I22/D22</f>
        <v>1.7134814136160352E-2</v>
      </c>
      <c r="K22" s="109">
        <f>'Exhibit J'!J224</f>
        <v>2631485.7200000007</v>
      </c>
      <c r="L22" s="116">
        <f t="shared" si="8"/>
        <v>2.8675826046731034E-2</v>
      </c>
      <c r="M22" s="109">
        <f t="shared" si="2"/>
        <v>43596.000000000931</v>
      </c>
      <c r="N22" s="72">
        <f>M22/G22</f>
        <v>1.684615834402748E-2</v>
      </c>
      <c r="O22" s="112">
        <f>'Exhibit J'!L224</f>
        <v>2675081.7199999997</v>
      </c>
      <c r="P22" s="116">
        <f t="shared" si="9"/>
        <v>2.8722103324153734E-2</v>
      </c>
      <c r="Q22" s="109">
        <f t="shared" si="10"/>
        <v>43595.999999999069</v>
      </c>
      <c r="R22" s="142">
        <f t="shared" si="11"/>
        <v>1.6567066911538877E-2</v>
      </c>
      <c r="S22" s="119">
        <f t="shared" si="4"/>
        <v>7894457.1600000001</v>
      </c>
      <c r="T22" s="116">
        <f t="shared" si="12"/>
        <v>2.867582604673102E-2</v>
      </c>
      <c r="U22" s="144">
        <f t="shared" si="13"/>
        <v>130788</v>
      </c>
      <c r="V22" s="117">
        <f t="shared" si="5"/>
        <v>3.1821893164687129E-2</v>
      </c>
    </row>
    <row r="23" spans="1:22">
      <c r="V23" s="14"/>
    </row>
    <row r="24" spans="1:22">
      <c r="A24" s="32" t="s">
        <v>68</v>
      </c>
      <c r="B24" s="32"/>
      <c r="C24" s="120">
        <f t="shared" ref="C24:I24" si="14">SUM(C12:C22)</f>
        <v>864655271</v>
      </c>
      <c r="D24" s="121">
        <f t="shared" si="14"/>
        <v>89026692.413369998</v>
      </c>
      <c r="E24" s="122">
        <f t="shared" si="14"/>
        <v>1</v>
      </c>
      <c r="F24" s="132"/>
      <c r="G24" s="123">
        <f t="shared" si="14"/>
        <v>90396692.613369986</v>
      </c>
      <c r="H24" s="124">
        <f t="shared" si="14"/>
        <v>1.0000000000000002</v>
      </c>
      <c r="I24" s="125">
        <f t="shared" si="14"/>
        <v>1370000.2000000004</v>
      </c>
      <c r="J24" s="122">
        <f>I24/G24</f>
        <v>1.5155423947417437E-2</v>
      </c>
      <c r="K24" s="125">
        <f>SUM(K12:K22)</f>
        <v>91766692.813369989</v>
      </c>
      <c r="L24" s="124">
        <f>SUM(L12:L22)</f>
        <v>1.0000000000000002</v>
      </c>
      <c r="M24" s="125">
        <f>SUM(M12:M22)</f>
        <v>1370000.2000000007</v>
      </c>
      <c r="N24" s="122">
        <f>M24/K24</f>
        <v>1.4929166105901092E-2</v>
      </c>
      <c r="O24" s="123">
        <f>SUM(O12:O22)</f>
        <v>93136693.013369977</v>
      </c>
      <c r="P24" s="124">
        <f>SUM(P12:P22)</f>
        <v>1.0000000000000002</v>
      </c>
      <c r="Q24" s="121">
        <f>SUM(Q12:Q22)</f>
        <v>1370000.1999999988</v>
      </c>
      <c r="R24" s="124">
        <f>Q24/O24</f>
        <v>1.4709564573044613E-2</v>
      </c>
      <c r="S24" s="123">
        <f>SUM(S12:S22)</f>
        <v>275300078.44011003</v>
      </c>
      <c r="T24" s="124"/>
      <c r="U24" s="125">
        <f>SUM(U12:U22)</f>
        <v>4110000.5999999996</v>
      </c>
      <c r="V24" s="145">
        <f>U24/S24</f>
        <v>1.4929166105901082E-2</v>
      </c>
    </row>
    <row r="26" spans="1:22">
      <c r="E26" s="40" t="s">
        <v>115</v>
      </c>
    </row>
    <row r="27" spans="1:22">
      <c r="E27" s="40" t="s">
        <v>92</v>
      </c>
    </row>
    <row r="28" spans="1:22">
      <c r="E28" s="40" t="s">
        <v>118</v>
      </c>
    </row>
    <row r="29" spans="1:22" ht="15.75">
      <c r="A29" s="147" t="s">
        <v>85</v>
      </c>
      <c r="B29" s="147"/>
      <c r="C29" s="147"/>
      <c r="D29" s="147"/>
      <c r="E29" s="147"/>
    </row>
    <row r="30" spans="1:22" ht="15.75">
      <c r="A30" s="147" t="s">
        <v>86</v>
      </c>
      <c r="B30" s="147"/>
      <c r="C30" s="147"/>
      <c r="D30" s="147"/>
      <c r="E30" s="147"/>
    </row>
    <row r="31" spans="1:22" ht="15.75">
      <c r="A31" s="147" t="s">
        <v>116</v>
      </c>
      <c r="B31" s="147"/>
      <c r="C31" s="147"/>
      <c r="D31" s="147"/>
      <c r="E31" s="147"/>
    </row>
    <row r="32" spans="1:22" ht="15.75">
      <c r="A32" s="148" t="s">
        <v>97</v>
      </c>
      <c r="B32" s="148"/>
      <c r="C32" s="148"/>
      <c r="D32" s="148"/>
      <c r="E32" s="148"/>
    </row>
    <row r="33" spans="1:9" ht="16.5" thickBot="1">
      <c r="A33" s="137"/>
      <c r="B33" s="137"/>
      <c r="C33" s="137"/>
      <c r="D33" s="137"/>
      <c r="E33" s="137"/>
    </row>
    <row r="34" spans="1:9" ht="15.75" thickBot="1">
      <c r="B34" s="160" t="s">
        <v>0</v>
      </c>
      <c r="C34" s="167"/>
      <c r="D34" s="167"/>
      <c r="E34" s="168"/>
      <c r="F34" s="161"/>
      <c r="G34" s="161"/>
      <c r="H34" s="161"/>
      <c r="I34" s="162"/>
    </row>
    <row r="35" spans="1:9">
      <c r="B35" s="64"/>
      <c r="C35" s="114" t="s">
        <v>114</v>
      </c>
      <c r="D35" s="165" t="s">
        <v>72</v>
      </c>
      <c r="E35" s="166"/>
      <c r="F35" s="64"/>
      <c r="G35" s="114"/>
      <c r="H35" s="155"/>
      <c r="I35" s="159"/>
    </row>
    <row r="36" spans="1:9">
      <c r="B36" s="73" t="s">
        <v>71</v>
      </c>
      <c r="C36" s="126" t="s">
        <v>113</v>
      </c>
      <c r="D36" s="126" t="s">
        <v>19</v>
      </c>
      <c r="E36" s="136" t="s">
        <v>20</v>
      </c>
      <c r="F36" s="135"/>
      <c r="G36" s="126"/>
      <c r="H36" s="126"/>
      <c r="I36" s="127"/>
    </row>
    <row r="37" spans="1:9">
      <c r="A37" t="s">
        <v>102</v>
      </c>
      <c r="B37" s="110">
        <v>66442963.407289997</v>
      </c>
      <c r="C37" s="76">
        <v>0.73501542464024672</v>
      </c>
      <c r="D37" s="107">
        <v>1118150</v>
      </c>
      <c r="E37" s="68">
        <v>1.7116772963873768E-2</v>
      </c>
      <c r="F37" s="107"/>
      <c r="G37" s="76"/>
      <c r="H37" s="107"/>
      <c r="I37" s="111"/>
    </row>
    <row r="38" spans="1:9">
      <c r="A38" t="s">
        <v>103</v>
      </c>
      <c r="B38" s="110">
        <v>346826.62776</v>
      </c>
      <c r="C38" s="76">
        <v>3.836718111395849E-3</v>
      </c>
      <c r="D38" s="107">
        <v>0</v>
      </c>
      <c r="E38" s="68">
        <v>0</v>
      </c>
      <c r="F38" s="107"/>
      <c r="G38" s="76"/>
      <c r="H38" s="107"/>
      <c r="I38" s="111"/>
    </row>
    <row r="39" spans="1:9">
      <c r="A39" t="s">
        <v>104</v>
      </c>
      <c r="B39" s="110">
        <v>6566118.1799800005</v>
      </c>
      <c r="C39" s="76">
        <v>7.2636708159927177E-2</v>
      </c>
      <c r="D39" s="107">
        <v>165184</v>
      </c>
      <c r="E39" s="68">
        <v>2.5806233177126048E-2</v>
      </c>
      <c r="F39" s="107"/>
      <c r="G39" s="76"/>
      <c r="H39" s="107"/>
      <c r="I39" s="111"/>
    </row>
    <row r="40" spans="1:9">
      <c r="A40" t="s">
        <v>105</v>
      </c>
      <c r="B40" s="110">
        <v>4445.8477000000003</v>
      </c>
      <c r="C40" s="76">
        <v>4.9181530556820878E-5</v>
      </c>
      <c r="D40" s="107">
        <v>0</v>
      </c>
      <c r="E40" s="68">
        <v>0</v>
      </c>
      <c r="F40" s="107"/>
      <c r="G40" s="76"/>
      <c r="H40" s="107"/>
      <c r="I40" s="111"/>
    </row>
    <row r="41" spans="1:9">
      <c r="A41" t="s">
        <v>106</v>
      </c>
      <c r="B41" s="110">
        <v>6767423.7722100001</v>
      </c>
      <c r="C41" s="76">
        <v>7.4863621406532244E-2</v>
      </c>
      <c r="D41" s="107">
        <v>4710</v>
      </c>
      <c r="E41" s="68">
        <v>6.9646596893613766E-4</v>
      </c>
      <c r="F41" s="107"/>
      <c r="G41" s="76"/>
      <c r="H41" s="107"/>
      <c r="I41" s="111"/>
    </row>
    <row r="42" spans="1:9">
      <c r="A42" t="s">
        <v>107</v>
      </c>
      <c r="B42" s="110">
        <v>1408772.2401200002</v>
      </c>
      <c r="C42" s="76">
        <v>1.5584333888689617E-2</v>
      </c>
      <c r="D42" s="107">
        <v>4964.8800000001211</v>
      </c>
      <c r="E42" s="68">
        <v>3.5367245827630607E-3</v>
      </c>
      <c r="F42" s="107"/>
      <c r="G42" s="76"/>
      <c r="H42" s="107"/>
      <c r="I42" s="111"/>
    </row>
    <row r="43" spans="1:9">
      <c r="A43" t="s">
        <v>108</v>
      </c>
      <c r="B43" s="110">
        <v>2670353.8113000002</v>
      </c>
      <c r="C43" s="76">
        <v>2.9540392840711582E-2</v>
      </c>
      <c r="D43" s="107">
        <v>7447.320000000298</v>
      </c>
      <c r="E43" s="68">
        <v>2.7966885147230999E-3</v>
      </c>
      <c r="F43" s="107"/>
      <c r="G43" s="76"/>
      <c r="H43" s="107"/>
      <c r="I43" s="111"/>
    </row>
    <row r="44" spans="1:9">
      <c r="A44" t="s">
        <v>109</v>
      </c>
      <c r="B44" s="110">
        <v>0</v>
      </c>
      <c r="C44" s="76">
        <v>0</v>
      </c>
      <c r="D44" s="107">
        <v>0</v>
      </c>
      <c r="E44" s="68">
        <v>0</v>
      </c>
      <c r="F44" s="107"/>
      <c r="G44" s="76"/>
      <c r="H44" s="107"/>
      <c r="I44" s="111"/>
    </row>
    <row r="45" spans="1:9">
      <c r="A45" t="s">
        <v>110</v>
      </c>
      <c r="B45" s="110">
        <v>2718727.3158099996</v>
      </c>
      <c r="C45" s="76">
        <v>3.0075517557241804E-2</v>
      </c>
      <c r="D45" s="107">
        <v>24752</v>
      </c>
      <c r="E45" s="68">
        <v>9.1879089814740182E-3</v>
      </c>
      <c r="F45" s="107"/>
      <c r="G45" s="76"/>
      <c r="H45" s="107"/>
      <c r="I45" s="111"/>
    </row>
    <row r="46" spans="1:9">
      <c r="A46" t="s">
        <v>111</v>
      </c>
      <c r="B46" s="110">
        <v>883171.6912</v>
      </c>
      <c r="C46" s="76">
        <v>9.7699557989069149E-3</v>
      </c>
      <c r="D46" s="107">
        <v>1196</v>
      </c>
      <c r="E46" s="68">
        <v>1.3560464442877607E-3</v>
      </c>
      <c r="F46" s="107"/>
      <c r="G46" s="76"/>
      <c r="H46" s="107"/>
      <c r="I46" s="111"/>
    </row>
    <row r="47" spans="1:9">
      <c r="A47" t="s">
        <v>112</v>
      </c>
      <c r="B47" s="112">
        <v>2587889.7199999997</v>
      </c>
      <c r="C47" s="116">
        <v>2.8628146065791369E-2</v>
      </c>
      <c r="D47" s="109">
        <v>43596</v>
      </c>
      <c r="E47" s="72">
        <v>1.7134814136160352E-2</v>
      </c>
      <c r="F47" s="109"/>
      <c r="G47" s="116"/>
      <c r="H47" s="109"/>
      <c r="I47" s="117"/>
    </row>
    <row r="48" spans="1:9">
      <c r="E48" s="105"/>
    </row>
    <row r="49" spans="1:9">
      <c r="A49" s="32" t="s">
        <v>68</v>
      </c>
      <c r="B49" s="123">
        <v>90396692.613369986</v>
      </c>
      <c r="C49" s="124">
        <v>1.0000000000000002</v>
      </c>
      <c r="D49" s="125">
        <v>1370000.2000000004</v>
      </c>
      <c r="E49" s="122">
        <v>1.5155423947417437E-2</v>
      </c>
      <c r="F49" s="125"/>
      <c r="G49" s="124"/>
      <c r="H49" s="121"/>
      <c r="I49" s="122"/>
    </row>
    <row r="51" spans="1:9" ht="15.75" thickBot="1"/>
    <row r="52" spans="1:9" ht="15.75" thickBot="1">
      <c r="B52" s="160" t="s">
        <v>1</v>
      </c>
      <c r="C52" s="161"/>
      <c r="D52" s="161"/>
      <c r="E52" s="162"/>
      <c r="H52" s="130"/>
      <c r="I52" s="131"/>
    </row>
    <row r="53" spans="1:9">
      <c r="B53" s="64"/>
      <c r="C53" s="114" t="s">
        <v>114</v>
      </c>
      <c r="D53" s="165" t="s">
        <v>72</v>
      </c>
      <c r="E53" s="166"/>
      <c r="H53" s="64"/>
      <c r="I53" s="118"/>
    </row>
    <row r="54" spans="1:9">
      <c r="B54" s="73" t="s">
        <v>71</v>
      </c>
      <c r="C54" s="126" t="s">
        <v>113</v>
      </c>
      <c r="D54" s="126" t="s">
        <v>19</v>
      </c>
      <c r="E54" s="134" t="s">
        <v>20</v>
      </c>
      <c r="H54" s="73"/>
      <c r="I54" s="127"/>
    </row>
    <row r="55" spans="1:9">
      <c r="A55" t="s">
        <v>102</v>
      </c>
      <c r="B55" s="110">
        <v>67561113.407289997</v>
      </c>
      <c r="C55" s="76">
        <v>0.73622696139537291</v>
      </c>
      <c r="D55" s="107">
        <v>1118150</v>
      </c>
      <c r="E55" s="68">
        <v>1.6828719591355835E-2</v>
      </c>
      <c r="H55" s="113"/>
      <c r="I55" s="68"/>
    </row>
    <row r="56" spans="1:9">
      <c r="A56" t="s">
        <v>103</v>
      </c>
      <c r="B56" s="110">
        <v>346826.62776</v>
      </c>
      <c r="C56" s="76">
        <v>3.7794391094093014E-3</v>
      </c>
      <c r="D56" s="107">
        <v>0</v>
      </c>
      <c r="E56" s="68">
        <v>0</v>
      </c>
      <c r="H56" s="113"/>
      <c r="I56" s="68"/>
    </row>
    <row r="57" spans="1:9">
      <c r="A57" t="s">
        <v>104</v>
      </c>
      <c r="B57" s="110">
        <v>6731302.1799800005</v>
      </c>
      <c r="C57" s="76">
        <v>7.3352345754355008E-2</v>
      </c>
      <c r="D57" s="107">
        <v>165184</v>
      </c>
      <c r="E57" s="68">
        <v>2.5157025120815465E-2</v>
      </c>
      <c r="H57" s="113"/>
      <c r="I57" s="68"/>
    </row>
    <row r="58" spans="1:9">
      <c r="A58" t="s">
        <v>105</v>
      </c>
      <c r="B58" s="110">
        <v>4445.8477000000003</v>
      </c>
      <c r="C58" s="76">
        <v>4.844729131779565E-5</v>
      </c>
      <c r="D58" s="107">
        <v>0</v>
      </c>
      <c r="E58" s="68">
        <v>0</v>
      </c>
      <c r="H58" s="113"/>
      <c r="I58" s="68"/>
    </row>
    <row r="59" spans="1:9">
      <c r="A59" t="s">
        <v>106</v>
      </c>
      <c r="B59" s="110">
        <v>6772133.7722100001</v>
      </c>
      <c r="C59" s="76">
        <v>7.3797295779012007E-2</v>
      </c>
      <c r="D59" s="107">
        <v>4710</v>
      </c>
      <c r="E59" s="68">
        <v>6.9598124168628516E-4</v>
      </c>
      <c r="H59" s="113"/>
      <c r="I59" s="68"/>
    </row>
    <row r="60" spans="1:9">
      <c r="A60" t="s">
        <v>107</v>
      </c>
      <c r="B60" s="110">
        <v>1413737.1201200001</v>
      </c>
      <c r="C60" s="76">
        <v>1.5405776069485039E-2</v>
      </c>
      <c r="D60" s="107">
        <v>4964.8799999998882</v>
      </c>
      <c r="E60" s="68">
        <v>3.5242602449186366E-3</v>
      </c>
      <c r="H60" s="113"/>
      <c r="I60" s="68"/>
    </row>
    <row r="61" spans="1:9">
      <c r="A61" t="s">
        <v>108</v>
      </c>
      <c r="B61" s="110">
        <v>2677801.1313</v>
      </c>
      <c r="C61" s="76">
        <v>2.9180534344263265E-2</v>
      </c>
      <c r="D61" s="107">
        <v>7447.3199999998324</v>
      </c>
      <c r="E61" s="68">
        <v>2.7888888612757558E-3</v>
      </c>
      <c r="H61" s="113"/>
      <c r="I61" s="68"/>
    </row>
    <row r="62" spans="1:9">
      <c r="A62" t="s">
        <v>109</v>
      </c>
      <c r="B62" s="110">
        <v>0</v>
      </c>
      <c r="C62" s="76">
        <v>0</v>
      </c>
      <c r="D62" s="107">
        <v>0</v>
      </c>
      <c r="E62" s="68">
        <v>0</v>
      </c>
      <c r="H62" s="113"/>
      <c r="I62" s="68"/>
    </row>
    <row r="63" spans="1:9">
      <c r="A63" t="s">
        <v>110</v>
      </c>
      <c r="B63" s="110">
        <v>2743479.3158099996</v>
      </c>
      <c r="C63" s="76">
        <v>2.9896242652980159E-2</v>
      </c>
      <c r="D63" s="107">
        <v>24752</v>
      </c>
      <c r="E63" s="68">
        <v>9.1042598704407229E-3</v>
      </c>
      <c r="H63" s="113"/>
      <c r="I63" s="68"/>
    </row>
    <row r="64" spans="1:9">
      <c r="A64" t="s">
        <v>111</v>
      </c>
      <c r="B64" s="110">
        <v>884367.6912</v>
      </c>
      <c r="C64" s="76">
        <v>9.6371315570735229E-3</v>
      </c>
      <c r="D64" s="107">
        <v>1196</v>
      </c>
      <c r="E64" s="68">
        <v>1.354210072534082E-3</v>
      </c>
      <c r="H64" s="113"/>
      <c r="I64" s="68"/>
    </row>
    <row r="65" spans="1:9">
      <c r="A65" t="s">
        <v>112</v>
      </c>
      <c r="B65" s="112">
        <v>2631485.7200000007</v>
      </c>
      <c r="C65" s="116">
        <v>2.8675826046731034E-2</v>
      </c>
      <c r="D65" s="109">
        <v>43596.000000000931</v>
      </c>
      <c r="E65" s="72">
        <v>1.684615834402748E-2</v>
      </c>
      <c r="H65" s="119"/>
      <c r="I65" s="72"/>
    </row>
    <row r="66" spans="1:9">
      <c r="E66" s="105"/>
    </row>
    <row r="67" spans="1:9">
      <c r="A67" s="32" t="s">
        <v>68</v>
      </c>
      <c r="B67" s="123">
        <v>91766692.813369989</v>
      </c>
      <c r="C67" s="124">
        <v>1.0000000000000002</v>
      </c>
      <c r="D67" s="121">
        <v>1370000.2000000007</v>
      </c>
      <c r="E67" s="122">
        <v>1.4929166105901092E-2</v>
      </c>
      <c r="H67" s="123"/>
      <c r="I67" s="122"/>
    </row>
    <row r="68" spans="1:9">
      <c r="E68" s="40" t="s">
        <v>115</v>
      </c>
      <c r="H68" s="107"/>
      <c r="I68" s="132"/>
    </row>
    <row r="69" spans="1:9">
      <c r="E69" s="40" t="s">
        <v>93</v>
      </c>
      <c r="H69" s="107"/>
      <c r="I69" s="132"/>
    </row>
    <row r="70" spans="1:9">
      <c r="E70" s="40" t="s">
        <v>118</v>
      </c>
      <c r="H70" s="107"/>
      <c r="I70" s="132"/>
    </row>
    <row r="71" spans="1:9" ht="15.75">
      <c r="A71" s="147" t="s">
        <v>85</v>
      </c>
      <c r="B71" s="147"/>
      <c r="C71" s="147"/>
      <c r="D71" s="147"/>
      <c r="E71" s="147"/>
      <c r="H71" s="107"/>
      <c r="I71" s="132"/>
    </row>
    <row r="72" spans="1:9" ht="15.75">
      <c r="A72" s="147" t="s">
        <v>86</v>
      </c>
      <c r="B72" s="147"/>
      <c r="C72" s="147"/>
      <c r="D72" s="147"/>
      <c r="E72" s="147"/>
      <c r="H72" s="107"/>
      <c r="I72" s="132"/>
    </row>
    <row r="73" spans="1:9" ht="15.75">
      <c r="A73" s="147" t="s">
        <v>116</v>
      </c>
      <c r="B73" s="147"/>
      <c r="C73" s="147"/>
      <c r="D73" s="147"/>
      <c r="E73" s="147"/>
      <c r="H73" s="107"/>
      <c r="I73" s="132"/>
    </row>
    <row r="74" spans="1:9" ht="15.75">
      <c r="A74" s="148" t="s">
        <v>97</v>
      </c>
      <c r="B74" s="148"/>
      <c r="C74" s="148"/>
      <c r="D74" s="148"/>
      <c r="E74" s="148"/>
      <c r="H74" s="107"/>
      <c r="I74" s="132"/>
    </row>
    <row r="75" spans="1:9" ht="16.5" thickBot="1">
      <c r="A75" s="133"/>
      <c r="B75" s="133"/>
      <c r="C75" s="133"/>
      <c r="D75" s="133"/>
      <c r="E75" s="133"/>
      <c r="H75" s="107"/>
      <c r="I75" s="132"/>
    </row>
    <row r="76" spans="1:9" ht="16.5" thickBot="1">
      <c r="A76" s="133"/>
      <c r="B76" s="160" t="s">
        <v>2</v>
      </c>
      <c r="C76" s="161"/>
      <c r="D76" s="161"/>
      <c r="E76" s="162"/>
      <c r="H76" s="107"/>
      <c r="I76" s="132"/>
    </row>
    <row r="77" spans="1:9">
      <c r="B77" s="64"/>
      <c r="C77" s="114" t="s">
        <v>114</v>
      </c>
      <c r="D77" s="163" t="s">
        <v>72</v>
      </c>
      <c r="E77" s="164"/>
      <c r="H77" s="107"/>
      <c r="I77" s="132"/>
    </row>
    <row r="78" spans="1:9">
      <c r="B78" s="73" t="s">
        <v>71</v>
      </c>
      <c r="C78" s="135" t="s">
        <v>113</v>
      </c>
      <c r="D78" s="135" t="s">
        <v>19</v>
      </c>
      <c r="E78" s="136" t="s">
        <v>20</v>
      </c>
      <c r="H78" s="107"/>
      <c r="I78" s="132"/>
    </row>
    <row r="79" spans="1:9">
      <c r="A79" t="s">
        <v>102</v>
      </c>
      <c r="B79" s="110">
        <v>68679263.407289997</v>
      </c>
      <c r="C79" s="76">
        <v>0.73740285579423503</v>
      </c>
      <c r="D79" s="107">
        <v>1118150</v>
      </c>
      <c r="E79" s="68">
        <v>1.6550200901208789E-2</v>
      </c>
      <c r="H79" s="107"/>
      <c r="I79" s="132"/>
    </row>
    <row r="80" spans="1:9">
      <c r="A80" t="s">
        <v>103</v>
      </c>
      <c r="B80" s="110">
        <v>346826.62776</v>
      </c>
      <c r="C80" s="76">
        <v>3.7238452057795552E-3</v>
      </c>
      <c r="D80" s="107">
        <v>0</v>
      </c>
      <c r="E80" s="68">
        <v>0</v>
      </c>
      <c r="H80" s="107"/>
      <c r="I80" s="132"/>
    </row>
    <row r="81" spans="1:9">
      <c r="A81" t="s">
        <v>104</v>
      </c>
      <c r="B81" s="110">
        <v>6896486.1799800005</v>
      </c>
      <c r="C81" s="76">
        <v>7.4046929913970577E-2</v>
      </c>
      <c r="D81" s="107">
        <v>165184</v>
      </c>
      <c r="E81" s="68">
        <v>2.4539679780129969E-2</v>
      </c>
      <c r="H81" s="107"/>
      <c r="I81" s="132"/>
    </row>
    <row r="82" spans="1:9">
      <c r="A82" t="s">
        <v>105</v>
      </c>
      <c r="B82" s="110">
        <v>4445.8477000000003</v>
      </c>
      <c r="C82" s="76">
        <v>4.7734652757767436E-5</v>
      </c>
      <c r="D82" s="107">
        <v>0</v>
      </c>
      <c r="E82" s="68">
        <v>0</v>
      </c>
      <c r="H82" s="107"/>
      <c r="I82" s="132"/>
    </row>
    <row r="83" spans="1:9">
      <c r="A83" t="s">
        <v>106</v>
      </c>
      <c r="B83" s="110">
        <v>6776843.7722100001</v>
      </c>
      <c r="C83" s="76">
        <v>7.2762340522839572E-2</v>
      </c>
      <c r="D83" s="107">
        <v>4710</v>
      </c>
      <c r="E83" s="68">
        <v>6.954971886893119E-4</v>
      </c>
      <c r="H83" s="107"/>
      <c r="I83" s="132"/>
    </row>
    <row r="84" spans="1:9">
      <c r="A84" t="s">
        <v>107</v>
      </c>
      <c r="B84" s="110">
        <v>1418702.00012</v>
      </c>
      <c r="C84" s="76">
        <v>1.5232471265823687E-2</v>
      </c>
      <c r="D84" s="107">
        <v>4964.8799999998882</v>
      </c>
      <c r="E84" s="68">
        <v>3.5118834536780517E-3</v>
      </c>
      <c r="H84" s="107"/>
      <c r="I84" s="132"/>
    </row>
    <row r="85" spans="1:9">
      <c r="A85" t="s">
        <v>108</v>
      </c>
      <c r="B85" s="110">
        <v>2685248.4512999998</v>
      </c>
      <c r="C85" s="76">
        <v>2.8831262571396288E-2</v>
      </c>
      <c r="D85" s="107">
        <v>7447.3199999998324</v>
      </c>
      <c r="E85" s="68">
        <v>2.7811325915693972E-3</v>
      </c>
      <c r="H85" s="107"/>
      <c r="I85" s="132"/>
    </row>
    <row r="86" spans="1:9">
      <c r="A86" t="s">
        <v>109</v>
      </c>
      <c r="B86" s="110">
        <v>0</v>
      </c>
      <c r="C86" s="76">
        <v>0</v>
      </c>
      <c r="D86" s="107">
        <v>0</v>
      </c>
      <c r="E86" s="68">
        <v>0</v>
      </c>
      <c r="H86" s="107"/>
      <c r="I86" s="132"/>
    </row>
    <row r="87" spans="1:9">
      <c r="A87" t="s">
        <v>110</v>
      </c>
      <c r="B87" s="110">
        <v>2768231.3158099996</v>
      </c>
      <c r="C87" s="76">
        <v>2.9722241860279643E-2</v>
      </c>
      <c r="D87" s="107">
        <v>24752</v>
      </c>
      <c r="E87" s="68">
        <v>9.0221201440667999E-3</v>
      </c>
      <c r="H87" s="107"/>
      <c r="I87" s="132"/>
    </row>
    <row r="88" spans="1:9">
      <c r="A88" t="s">
        <v>111</v>
      </c>
      <c r="B88" s="110">
        <v>885563.6912</v>
      </c>
      <c r="C88" s="76">
        <v>9.5082148887643599E-3</v>
      </c>
      <c r="D88" s="107">
        <v>1196</v>
      </c>
      <c r="E88" s="68">
        <v>1.3523786677203751E-3</v>
      </c>
      <c r="H88" s="107"/>
      <c r="I88" s="132"/>
    </row>
    <row r="89" spans="1:9">
      <c r="A89" t="s">
        <v>112</v>
      </c>
      <c r="B89" s="112">
        <v>2675081.7199999997</v>
      </c>
      <c r="C89" s="116">
        <v>2.8722103324153734E-2</v>
      </c>
      <c r="D89" s="109">
        <v>43595.999999999069</v>
      </c>
      <c r="E89" s="72">
        <v>1.6567066911538877E-2</v>
      </c>
      <c r="H89" s="107"/>
      <c r="I89" s="132"/>
    </row>
    <row r="90" spans="1:9">
      <c r="E90" s="105"/>
      <c r="H90" s="107"/>
      <c r="I90" s="132"/>
    </row>
    <row r="91" spans="1:9">
      <c r="A91" s="32" t="s">
        <v>68</v>
      </c>
      <c r="B91" s="123">
        <v>93136693.013369977</v>
      </c>
      <c r="C91" s="124">
        <v>1.0000000000000002</v>
      </c>
      <c r="D91" s="121">
        <v>1370000.1999999988</v>
      </c>
      <c r="E91" s="122">
        <v>1.4709564573044613E-2</v>
      </c>
      <c r="H91" s="107"/>
      <c r="I91" s="132"/>
    </row>
    <row r="93" spans="1:9" ht="15.75" thickBot="1"/>
    <row r="94" spans="1:9" ht="15.75" thickBot="1">
      <c r="B94" s="160" t="s">
        <v>78</v>
      </c>
      <c r="C94" s="161"/>
      <c r="D94" s="161"/>
      <c r="E94" s="162"/>
    </row>
    <row r="95" spans="1:9">
      <c r="B95" s="64"/>
      <c r="C95" s="114" t="s">
        <v>114</v>
      </c>
      <c r="D95" s="155" t="s">
        <v>72</v>
      </c>
      <c r="E95" s="159"/>
    </row>
    <row r="96" spans="1:9">
      <c r="B96" s="73" t="s">
        <v>71</v>
      </c>
      <c r="C96" s="138" t="s">
        <v>113</v>
      </c>
      <c r="D96" s="138" t="s">
        <v>19</v>
      </c>
      <c r="E96" s="139" t="s">
        <v>20</v>
      </c>
    </row>
    <row r="97" spans="1:5">
      <c r="A97" t="s">
        <v>102</v>
      </c>
      <c r="B97" s="113">
        <v>202683340.22187001</v>
      </c>
      <c r="C97" s="76">
        <v>0.7362269613953728</v>
      </c>
      <c r="D97" s="143">
        <v>3354450</v>
      </c>
      <c r="E97" s="111">
        <v>0.81616776406310021</v>
      </c>
    </row>
    <row r="98" spans="1:5">
      <c r="A98" t="s">
        <v>103</v>
      </c>
      <c r="B98" s="113">
        <v>1040479.88328</v>
      </c>
      <c r="C98" s="76">
        <v>3.7794391094093001E-3</v>
      </c>
      <c r="D98" s="143">
        <v>0</v>
      </c>
      <c r="E98" s="111">
        <v>0</v>
      </c>
    </row>
    <row r="99" spans="1:5">
      <c r="A99" t="s">
        <v>104</v>
      </c>
      <c r="B99" s="113">
        <v>20193906.53994</v>
      </c>
      <c r="C99" s="76">
        <v>7.3352345754354981E-2</v>
      </c>
      <c r="D99" s="143">
        <v>495552</v>
      </c>
      <c r="E99" s="111">
        <v>0.12057224517193502</v>
      </c>
    </row>
    <row r="100" spans="1:5">
      <c r="A100" t="s">
        <v>105</v>
      </c>
      <c r="B100" s="113">
        <v>13337.543100000001</v>
      </c>
      <c r="C100" s="76">
        <v>4.8447291317795637E-5</v>
      </c>
      <c r="D100" s="143">
        <v>0</v>
      </c>
      <c r="E100" s="111">
        <v>0</v>
      </c>
    </row>
    <row r="101" spans="1:5">
      <c r="A101" t="s">
        <v>106</v>
      </c>
      <c r="B101" s="113">
        <v>20316401.316629998</v>
      </c>
      <c r="C101" s="76">
        <v>7.3797295779011979E-2</v>
      </c>
      <c r="D101" s="143">
        <v>14130</v>
      </c>
      <c r="E101" s="111">
        <v>3.437955702488219E-3</v>
      </c>
    </row>
    <row r="102" spans="1:5">
      <c r="A102" t="s">
        <v>107</v>
      </c>
      <c r="B102" s="113">
        <v>4241211.3603600003</v>
      </c>
      <c r="C102" s="76">
        <v>1.5405776069485035E-2</v>
      </c>
      <c r="D102" s="143">
        <v>14894.639999999898</v>
      </c>
      <c r="E102" s="111">
        <v>3.6239994709489579E-3</v>
      </c>
    </row>
    <row r="103" spans="1:5">
      <c r="A103" t="s">
        <v>108</v>
      </c>
      <c r="B103" s="113">
        <v>8033403.3938999996</v>
      </c>
      <c r="C103" s="76">
        <v>2.9180534344263258E-2</v>
      </c>
      <c r="D103" s="143">
        <v>22341.959999999963</v>
      </c>
      <c r="E103" s="111">
        <v>5.4359992064234646E-3</v>
      </c>
    </row>
    <row r="104" spans="1:5">
      <c r="A104" t="s">
        <v>109</v>
      </c>
      <c r="B104" s="113">
        <v>0</v>
      </c>
      <c r="C104" s="76">
        <v>0</v>
      </c>
      <c r="D104" s="143">
        <v>0</v>
      </c>
      <c r="E104" s="111">
        <v>0</v>
      </c>
    </row>
    <row r="105" spans="1:5">
      <c r="A105" t="s">
        <v>110</v>
      </c>
      <c r="B105" s="113">
        <v>8230437.9474299988</v>
      </c>
      <c r="C105" s="76">
        <v>2.9896242652980153E-2</v>
      </c>
      <c r="D105" s="143">
        <v>74256</v>
      </c>
      <c r="E105" s="111">
        <v>1.8067150647131294E-2</v>
      </c>
    </row>
    <row r="106" spans="1:5">
      <c r="A106" t="s">
        <v>111</v>
      </c>
      <c r="B106" s="113">
        <v>2653103.0735999998</v>
      </c>
      <c r="C106" s="76">
        <v>9.6371315570735194E-3</v>
      </c>
      <c r="D106" s="143">
        <v>3588</v>
      </c>
      <c r="E106" s="111">
        <v>8.7299257328575584E-4</v>
      </c>
    </row>
    <row r="107" spans="1:5">
      <c r="A107" t="s">
        <v>112</v>
      </c>
      <c r="B107" s="119">
        <v>7894457.1600000001</v>
      </c>
      <c r="C107" s="116">
        <v>2.867582604673102E-2</v>
      </c>
      <c r="D107" s="144">
        <v>130788</v>
      </c>
      <c r="E107" s="117">
        <v>3.1821893164687129E-2</v>
      </c>
    </row>
    <row r="108" spans="1:5">
      <c r="E108" s="14"/>
    </row>
    <row r="109" spans="1:5">
      <c r="A109" s="32" t="s">
        <v>68</v>
      </c>
      <c r="B109" s="123">
        <v>275300078.44011003</v>
      </c>
      <c r="C109" s="124">
        <f>SUM(C97:C107)</f>
        <v>0.99999999999999978</v>
      </c>
      <c r="D109" s="125">
        <v>4110000.5999999996</v>
      </c>
      <c r="E109" s="145">
        <v>1.4929166105901082E-2</v>
      </c>
    </row>
  </sheetData>
  <mergeCells count="31">
    <mergeCell ref="Q10:R10"/>
    <mergeCell ref="K9:N9"/>
    <mergeCell ref="O9:R9"/>
    <mergeCell ref="M10:N10"/>
    <mergeCell ref="H35:I35"/>
    <mergeCell ref="G9:J9"/>
    <mergeCell ref="B52:E52"/>
    <mergeCell ref="B34:E34"/>
    <mergeCell ref="F34:I34"/>
    <mergeCell ref="C9:E9"/>
    <mergeCell ref="A4:E4"/>
    <mergeCell ref="A6:E6"/>
    <mergeCell ref="A7:E7"/>
    <mergeCell ref="A5:E5"/>
    <mergeCell ref="A29:E29"/>
    <mergeCell ref="U10:V10"/>
    <mergeCell ref="S9:V9"/>
    <mergeCell ref="B94:E94"/>
    <mergeCell ref="D95:E95"/>
    <mergeCell ref="D77:E77"/>
    <mergeCell ref="A30:E30"/>
    <mergeCell ref="A31:E31"/>
    <mergeCell ref="A32:E32"/>
    <mergeCell ref="A71:E71"/>
    <mergeCell ref="A72:E72"/>
    <mergeCell ref="A73:E73"/>
    <mergeCell ref="A74:E74"/>
    <mergeCell ref="B76:E76"/>
    <mergeCell ref="D53:E53"/>
    <mergeCell ref="I10:J10"/>
    <mergeCell ref="D35:E35"/>
  </mergeCells>
  <printOptions horizontalCentered="1"/>
  <pageMargins left="0.16" right="0.15" top="0.75" bottom="0.75" header="0.3" footer="0.3"/>
  <pageSetup scale="81" orientation="landscape" r:id="rId1"/>
  <rowBreaks count="2" manualBreakCount="2">
    <brk id="25" max="4" man="1"/>
    <brk id="6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Exhibit J</vt:lpstr>
      <vt:lpstr>Exhibit I</vt:lpstr>
      <vt:lpstr>Exhibit G</vt:lpstr>
      <vt:lpstr>'Exhibit G'!Print_Area</vt:lpstr>
      <vt:lpstr>'Exhibit I'!Print_Area</vt:lpstr>
      <vt:lpstr>'Exhibit J'!Print_Area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Marybeth Purvis</cp:lastModifiedBy>
  <cp:lastPrinted>2013-08-02T18:51:15Z</cp:lastPrinted>
  <dcterms:created xsi:type="dcterms:W3CDTF">2013-06-10T17:23:23Z</dcterms:created>
  <dcterms:modified xsi:type="dcterms:W3CDTF">2013-10-11T13:27:19Z</dcterms:modified>
</cp:coreProperties>
</file>