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7515" activeTab="0"/>
  </bookViews>
  <sheets>
    <sheet name="Union Plan" sheetId="1" r:id="rId1"/>
    <sheet name="LG&amp;E and KU Retirement Plan" sheetId="2" r:id="rId2"/>
  </sheets>
  <definedNames/>
  <calcPr fullCalcOnLoad="1"/>
</workbook>
</file>

<file path=xl/sharedStrings.xml><?xml version="1.0" encoding="utf-8"?>
<sst xmlns="http://schemas.openxmlformats.org/spreadsheetml/2006/main" count="100" uniqueCount="57">
  <si>
    <t>Amounts recognized in accumulated</t>
  </si>
  <si>
    <t>Unrecognized loss (gain)</t>
  </si>
  <si>
    <t>Total</t>
  </si>
  <si>
    <t>Transition obligation (asset)</t>
  </si>
  <si>
    <t>Prior service cost (credit)</t>
  </si>
  <si>
    <t>Estimated settlement threshold</t>
  </si>
  <si>
    <t>Settlement accounting triggered</t>
  </si>
  <si>
    <t>Percentage of obligation settled</t>
  </si>
  <si>
    <t>One-time settlement charge</t>
  </si>
  <si>
    <t>A</t>
  </si>
  <si>
    <t>B</t>
  </si>
  <si>
    <t>C</t>
  </si>
  <si>
    <t>D</t>
  </si>
  <si>
    <t>E</t>
  </si>
  <si>
    <t>F=B/(C+D)</t>
  </si>
  <si>
    <t>LKE Retirement Plans</t>
  </si>
  <si>
    <t>Union Plan</t>
  </si>
  <si>
    <t>Illustrative Regulatory Accounting Impact as of 12/31/2012</t>
  </si>
  <si>
    <t>Uniform Take Rate</t>
  </si>
  <si>
    <t>Baseline</t>
  </si>
  <si>
    <t>Estimated impact of lump sum window:</t>
  </si>
  <si>
    <t>n/a</t>
  </si>
  <si>
    <t>Liability weighted take rate</t>
  </si>
  <si>
    <t>Funded Status:</t>
  </si>
  <si>
    <t>Projected benefit obligation settled</t>
  </si>
  <si>
    <t>Fair value of assets settled</t>
  </si>
  <si>
    <t>Balance sheet impact</t>
  </si>
  <si>
    <t>Projected benefit obligation</t>
  </si>
  <si>
    <t>Fair value of assets</t>
  </si>
  <si>
    <t>Funded status</t>
  </si>
  <si>
    <t>G=(E-C)*F</t>
  </si>
  <si>
    <t>($ millions)</t>
  </si>
  <si>
    <t>One-time accounting impact:</t>
  </si>
  <si>
    <t>LG&amp;E and KU Retirement Plan</t>
  </si>
  <si>
    <t>other comprehensive income: (ie Regulatory Asset)</t>
  </si>
  <si>
    <t>KU Portion of Regulatory Asset</t>
  </si>
  <si>
    <t>LG&amp;E Portion of Regulatory Asset</t>
  </si>
  <si>
    <t>KU Portion of Excess Paid to Participants</t>
  </si>
  <si>
    <t>Servco allocation</t>
  </si>
  <si>
    <t>KU's allocation</t>
  </si>
  <si>
    <t xml:space="preserve">LG&amp;E's allocation  </t>
  </si>
  <si>
    <t>WKE allocation</t>
  </si>
  <si>
    <t>Other Portion of Excess Paid to Participants</t>
  </si>
  <si>
    <t>LG&amp;E Portion of Excess Paid to Participants</t>
  </si>
  <si>
    <t>KU Direct Portion of Settlement Charge</t>
  </si>
  <si>
    <t>LG&amp;E Direct Portion of Settlement Charge</t>
  </si>
  <si>
    <t>Servco Portion of Settlement Charge</t>
  </si>
  <si>
    <t>Servco Portion of Excess Paid to Participants</t>
  </si>
  <si>
    <t>Change in KU Regulatory Asset Without Order</t>
  </si>
  <si>
    <t>Change in KU Regulatory Asset With Order</t>
  </si>
  <si>
    <t>Change in LG&amp;E Regulatory Asset Without Order</t>
  </si>
  <si>
    <t>Change in LG&amp;E Regulatory Asset With Order</t>
  </si>
  <si>
    <t>Change in Regulatory Asset Without Accounting Order</t>
  </si>
  <si>
    <t>Change in Regulatory Asset With Accounting Order</t>
  </si>
  <si>
    <t>H=-G</t>
  </si>
  <si>
    <t>I=-C</t>
  </si>
  <si>
    <t>WKE Direct Portion of Settlement Charge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</si>
</sst>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0"/>
    <numFmt numFmtId="166" formatCode="0.0000"/>
    <numFmt numFmtId="167" formatCode="0.000"/>
    <numFmt numFmtId="168" formatCode="0.0"/>
    <numFmt numFmtId="169" formatCode="_(&quot;$&quot;* #,##0.0_);_(&quot;$&quot;* \(#,##0.0\);_(&quot;$&quot;* &quot;-&quot;??_);_(@_)"/>
    <numFmt numFmtId="170" formatCode="_(&quot;$&quot;* #,##0_);_(&quot;$&quot;* \(#,##0\);_(&quot;$&quot;* &quot;-&quot;??_);_(@_)"/>
    <numFmt numFmtId="171" formatCode="_(&quot;$&quot;* #,##0.0_);_(&quot;$&quot;* \(#,##0.0\);_(&quot;$&quot;* &quot;-&quot;?_);_(@_)"/>
    <numFmt numFmtId="172" formatCode="0.000000"/>
    <numFmt numFmtId="173" formatCode="_(&quot;$&quot;* #,##0.000_);_(&quot;$&quot;* \(#,##0.000\);_(&quot;$&quot;* &quot;-&quot;???_);_(@_)"/>
    <numFmt numFmtId="174" formatCode="0.0000%"/>
    <numFmt numFmtId="175" formatCode="_(&quot;$&quot;* #,##0.000_);_(&quot;$&quot;* \(#,##0.000\);_(&quot;$&quot;* &quot;-&quot;??_);_(@_)"/>
    <numFmt numFmtId="176" formatCode="_(&quot;$&quot;* #,##0.0000_);_(&quot;$&quot;* \(#,##0.0000\);_(&quot;$&quot;* &quot;-&quot;??_);_(@_)"/>
    <numFmt numFmtId="177" formatCode="_(&quot;$&quot;* #,##0.00000_);_(&quot;$&quot;* \(#,##0.00000\);_(&quot;$&quot;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8"/>
      <name val="Calibri"/>
      <family val="2"/>
    </font>
    <font>
      <u val="singleAccounting"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1"/>
      <color theme="1"/>
      <name val="Calibri"/>
      <family val="2"/>
    </font>
    <font>
      <u val="singleAccounting"/>
      <sz val="11"/>
      <color theme="1"/>
      <name val="Calibri"/>
      <family val="2"/>
    </font>
    <font>
      <b/>
      <i/>
      <sz val="11"/>
      <color theme="1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164" fontId="0" fillId="0" borderId="0" xfId="57" applyNumberFormat="1" applyFont="1" applyAlignment="1">
      <alignment/>
    </xf>
    <xf numFmtId="169" fontId="0" fillId="0" borderId="0" xfId="44" applyNumberFormat="1" applyFont="1" applyAlignment="1">
      <alignment/>
    </xf>
    <xf numFmtId="169" fontId="38" fillId="0" borderId="0" xfId="44" applyNumberFormat="1" applyFont="1" applyAlignment="1">
      <alignment/>
    </xf>
    <xf numFmtId="169" fontId="39" fillId="0" borderId="0" xfId="44" applyNumberFormat="1" applyFont="1" applyAlignment="1">
      <alignment/>
    </xf>
    <xf numFmtId="9" fontId="38" fillId="0" borderId="0" xfId="57" applyFont="1" applyAlignment="1">
      <alignment/>
    </xf>
    <xf numFmtId="169" fontId="0" fillId="0" borderId="0" xfId="0" applyNumberFormat="1" applyAlignment="1">
      <alignment/>
    </xf>
    <xf numFmtId="168" fontId="0" fillId="0" borderId="0" xfId="0" applyNumberFormat="1" applyAlignment="1">
      <alignment horizontal="right"/>
    </xf>
    <xf numFmtId="0" fontId="36" fillId="0" borderId="0" xfId="0" applyFont="1" applyAlignment="1">
      <alignment/>
    </xf>
    <xf numFmtId="0" fontId="4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 horizontal="center"/>
    </xf>
    <xf numFmtId="169" fontId="0" fillId="0" borderId="0" xfId="44" applyNumberFormat="1" applyFont="1" applyAlignment="1">
      <alignment/>
    </xf>
    <xf numFmtId="0" fontId="0" fillId="0" borderId="0" xfId="0" applyFont="1" applyAlignment="1">
      <alignment/>
    </xf>
    <xf numFmtId="9" fontId="0" fillId="0" borderId="0" xfId="57" applyFont="1" applyAlignment="1">
      <alignment/>
    </xf>
    <xf numFmtId="0" fontId="41" fillId="0" borderId="0" xfId="0" applyFont="1" applyAlignment="1">
      <alignment horizontal="center"/>
    </xf>
    <xf numFmtId="9" fontId="41" fillId="0" borderId="0" xfId="57" applyFont="1" applyAlignment="1">
      <alignment/>
    </xf>
    <xf numFmtId="169" fontId="0" fillId="0" borderId="0" xfId="44" applyNumberFormat="1" applyFont="1" applyAlignment="1">
      <alignment horizontal="center"/>
    </xf>
    <xf numFmtId="169" fontId="39" fillId="0" borderId="0" xfId="44" applyNumberFormat="1" applyFont="1" applyAlignment="1">
      <alignment horizontal="center"/>
    </xf>
    <xf numFmtId="0" fontId="36" fillId="0" borderId="0" xfId="0" applyFont="1" applyAlignment="1" quotePrefix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 quotePrefix="1">
      <alignment horizontal="center"/>
    </xf>
    <xf numFmtId="44" fontId="0" fillId="0" borderId="0" xfId="0" applyNumberFormat="1" applyAlignment="1">
      <alignment/>
    </xf>
    <xf numFmtId="44" fontId="0" fillId="0" borderId="0" xfId="44" applyFont="1" applyAlignment="1">
      <alignment/>
    </xf>
    <xf numFmtId="164" fontId="0" fillId="0" borderId="0" xfId="57" applyNumberFormat="1" applyFont="1" applyAlignment="1">
      <alignment/>
    </xf>
    <xf numFmtId="44" fontId="39" fillId="0" borderId="0" xfId="0" applyNumberFormat="1" applyFont="1" applyAlignment="1">
      <alignment/>
    </xf>
    <xf numFmtId="169" fontId="0" fillId="0" borderId="0" xfId="44" applyNumberFormat="1" applyFont="1" applyAlignment="1">
      <alignment/>
    </xf>
    <xf numFmtId="0" fontId="0" fillId="0" borderId="0" xfId="0" applyAlignment="1">
      <alignment horizontal="left"/>
    </xf>
    <xf numFmtId="169" fontId="0" fillId="0" borderId="0" xfId="44" applyNumberFormat="1" applyFont="1" applyAlignment="1">
      <alignment/>
    </xf>
    <xf numFmtId="0" fontId="0" fillId="0" borderId="10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50.57421875" style="0" customWidth="1"/>
    <col min="2" max="2" width="11.28125" style="0" customWidth="1"/>
    <col min="3" max="9" width="9.7109375" style="0" bestFit="1" customWidth="1"/>
  </cols>
  <sheetData>
    <row r="2" ht="15">
      <c r="A2" s="9" t="s">
        <v>15</v>
      </c>
    </row>
    <row r="3" ht="15">
      <c r="A3" s="9" t="s">
        <v>16</v>
      </c>
    </row>
    <row r="4" ht="15">
      <c r="A4" s="10" t="s">
        <v>17</v>
      </c>
    </row>
    <row r="8" spans="4:9" ht="15.75" thickBot="1">
      <c r="D8" s="30" t="s">
        <v>18</v>
      </c>
      <c r="E8" s="30"/>
      <c r="F8" s="30"/>
      <c r="G8" s="30"/>
      <c r="H8" s="30"/>
      <c r="I8" s="30"/>
    </row>
    <row r="9" spans="1:9" ht="15">
      <c r="A9" t="s">
        <v>31</v>
      </c>
      <c r="C9" s="16" t="s">
        <v>19</v>
      </c>
      <c r="D9" s="17">
        <v>0.4</v>
      </c>
      <c r="E9" s="17">
        <f>D9+0.1</f>
        <v>0.5</v>
      </c>
      <c r="F9" s="17">
        <f>E9+0.1</f>
        <v>0.6</v>
      </c>
      <c r="G9" s="17">
        <v>0.65</v>
      </c>
      <c r="H9" s="17">
        <v>0.7</v>
      </c>
      <c r="I9" s="17">
        <v>1</v>
      </c>
    </row>
    <row r="10" spans="3:9" ht="15">
      <c r="C10" s="12"/>
      <c r="D10" s="6"/>
      <c r="E10" s="6"/>
      <c r="F10" s="6"/>
      <c r="G10" s="6"/>
      <c r="H10" s="6"/>
      <c r="I10" s="6"/>
    </row>
    <row r="11" spans="1:9" ht="15">
      <c r="A11" s="9" t="s">
        <v>20</v>
      </c>
      <c r="C11" s="12"/>
      <c r="D11" s="6"/>
      <c r="E11" s="6"/>
      <c r="F11" s="6"/>
      <c r="G11" s="6"/>
      <c r="H11" s="6"/>
      <c r="I11" s="6"/>
    </row>
    <row r="12" spans="1:9" ht="15">
      <c r="A12" s="14" t="s">
        <v>22</v>
      </c>
      <c r="C12" s="12"/>
      <c r="D12" s="15">
        <v>0.4</v>
      </c>
      <c r="E12" s="15">
        <f>D12+0.1</f>
        <v>0.5</v>
      </c>
      <c r="F12" s="15">
        <f>E12+0.1</f>
        <v>0.6</v>
      </c>
      <c r="G12" s="15">
        <v>0.65</v>
      </c>
      <c r="H12" s="15">
        <v>0.7</v>
      </c>
      <c r="I12" s="15">
        <v>1</v>
      </c>
    </row>
    <row r="13" spans="1:9" ht="15">
      <c r="A13" t="s">
        <v>24</v>
      </c>
      <c r="B13" s="11" t="s">
        <v>9</v>
      </c>
      <c r="C13" s="18" t="s">
        <v>21</v>
      </c>
      <c r="D13" s="3">
        <v>13.2</v>
      </c>
      <c r="E13" s="3">
        <v>16.5</v>
      </c>
      <c r="F13" s="3">
        <v>19.8</v>
      </c>
      <c r="G13" s="3">
        <v>21.4</v>
      </c>
      <c r="H13" s="3">
        <v>23.1</v>
      </c>
      <c r="I13" s="3">
        <v>33</v>
      </c>
    </row>
    <row r="14" spans="1:9" ht="17.25">
      <c r="A14" t="s">
        <v>25</v>
      </c>
      <c r="B14" s="11" t="s">
        <v>10</v>
      </c>
      <c r="C14" s="19" t="s">
        <v>21</v>
      </c>
      <c r="D14" s="4">
        <v>-13.5</v>
      </c>
      <c r="E14" s="4">
        <v>-16.9</v>
      </c>
      <c r="F14" s="4">
        <v>-20.3</v>
      </c>
      <c r="G14" s="4">
        <v>-22</v>
      </c>
      <c r="H14" s="4">
        <v>-23.7</v>
      </c>
      <c r="I14" s="4">
        <v>-33.8</v>
      </c>
    </row>
    <row r="15" spans="1:9" ht="15">
      <c r="A15" t="s">
        <v>26</v>
      </c>
      <c r="B15" s="11" t="s">
        <v>11</v>
      </c>
      <c r="C15" s="18" t="s">
        <v>21</v>
      </c>
      <c r="D15" s="3">
        <f aca="true" t="shared" si="0" ref="D15:I15">D13+D14</f>
        <v>-0.3000000000000007</v>
      </c>
      <c r="E15" s="3">
        <f t="shared" si="0"/>
        <v>-0.3999999999999986</v>
      </c>
      <c r="F15" s="3">
        <f t="shared" si="0"/>
        <v>-0.5</v>
      </c>
      <c r="G15" s="3">
        <f t="shared" si="0"/>
        <v>-0.6000000000000014</v>
      </c>
      <c r="H15" s="3">
        <f t="shared" si="0"/>
        <v>-0.5999999999999979</v>
      </c>
      <c r="I15" s="3">
        <f t="shared" si="0"/>
        <v>-0.7999999999999972</v>
      </c>
    </row>
    <row r="16" spans="2:9" ht="15">
      <c r="B16" s="11"/>
      <c r="C16" s="3"/>
      <c r="D16" s="3"/>
      <c r="E16" s="3"/>
      <c r="F16" s="3"/>
      <c r="G16" s="3"/>
      <c r="H16" s="3"/>
      <c r="I16" s="3"/>
    </row>
    <row r="17" spans="1:9" ht="15">
      <c r="A17" s="9" t="s">
        <v>23</v>
      </c>
      <c r="B17" s="11"/>
      <c r="C17" s="3"/>
      <c r="D17" s="3"/>
      <c r="E17" s="3"/>
      <c r="F17" s="3"/>
      <c r="G17" s="3"/>
      <c r="H17" s="3"/>
      <c r="I17" s="3"/>
    </row>
    <row r="18" spans="1:9" ht="15">
      <c r="A18" t="s">
        <v>27</v>
      </c>
      <c r="B18" s="11" t="s">
        <v>12</v>
      </c>
      <c r="C18" s="3">
        <v>-331.7</v>
      </c>
      <c r="D18" s="3">
        <f aca="true" t="shared" si="1" ref="D18:I19">$C18+D13</f>
        <v>-318.5</v>
      </c>
      <c r="E18" s="3">
        <f t="shared" si="1"/>
        <v>-315.2</v>
      </c>
      <c r="F18" s="3">
        <f t="shared" si="1"/>
        <v>-311.9</v>
      </c>
      <c r="G18" s="3">
        <f t="shared" si="1"/>
        <v>-310.3</v>
      </c>
      <c r="H18" s="3">
        <f t="shared" si="1"/>
        <v>-308.59999999999997</v>
      </c>
      <c r="I18" s="3">
        <f t="shared" si="1"/>
        <v>-298.7</v>
      </c>
    </row>
    <row r="19" spans="1:9" ht="17.25">
      <c r="A19" t="s">
        <v>28</v>
      </c>
      <c r="B19" s="11"/>
      <c r="C19" s="5">
        <v>287.5</v>
      </c>
      <c r="D19" s="5">
        <f t="shared" si="1"/>
        <v>274</v>
      </c>
      <c r="E19" s="5">
        <f t="shared" si="1"/>
        <v>270.6</v>
      </c>
      <c r="F19" s="5">
        <f t="shared" si="1"/>
        <v>267.2</v>
      </c>
      <c r="G19" s="5">
        <f t="shared" si="1"/>
        <v>265.5</v>
      </c>
      <c r="H19" s="5">
        <f t="shared" si="1"/>
        <v>263.8</v>
      </c>
      <c r="I19" s="5">
        <f t="shared" si="1"/>
        <v>253.7</v>
      </c>
    </row>
    <row r="20" spans="1:9" ht="15">
      <c r="A20" t="s">
        <v>29</v>
      </c>
      <c r="B20" s="11"/>
      <c r="C20" s="3">
        <f>C18+C19</f>
        <v>-44.19999999999999</v>
      </c>
      <c r="D20" s="3">
        <f aca="true" t="shared" si="2" ref="D20:I20">D18+D19</f>
        <v>-44.5</v>
      </c>
      <c r="E20" s="3">
        <f t="shared" si="2"/>
        <v>-44.599999999999966</v>
      </c>
      <c r="F20" s="3">
        <f t="shared" si="2"/>
        <v>-44.69999999999999</v>
      </c>
      <c r="G20" s="3">
        <f t="shared" si="2"/>
        <v>-44.80000000000001</v>
      </c>
      <c r="H20" s="3">
        <f t="shared" si="2"/>
        <v>-44.799999999999955</v>
      </c>
      <c r="I20" s="3">
        <f t="shared" si="2"/>
        <v>-45</v>
      </c>
    </row>
    <row r="21" spans="2:9" ht="15">
      <c r="B21" s="11"/>
      <c r="C21" s="3"/>
      <c r="D21" s="3"/>
      <c r="E21" s="3"/>
      <c r="F21" s="3"/>
      <c r="G21" s="3"/>
      <c r="H21" s="3"/>
      <c r="I21" s="3"/>
    </row>
    <row r="22" spans="2:9" ht="15">
      <c r="B22" s="11"/>
      <c r="C22" s="3"/>
      <c r="D22" s="3"/>
      <c r="E22" s="3"/>
      <c r="F22" s="3"/>
      <c r="G22" s="3"/>
      <c r="H22" s="3"/>
      <c r="I22" s="3"/>
    </row>
    <row r="23" spans="1:9" ht="15">
      <c r="A23" s="9" t="s">
        <v>0</v>
      </c>
      <c r="B23" s="11"/>
      <c r="C23" s="3"/>
      <c r="D23" s="3"/>
      <c r="E23" s="3"/>
      <c r="F23" s="3"/>
      <c r="G23" s="3"/>
      <c r="H23" s="3"/>
      <c r="I23" s="3"/>
    </row>
    <row r="24" spans="1:9" ht="15">
      <c r="A24" s="20" t="s">
        <v>34</v>
      </c>
      <c r="B24" s="11"/>
      <c r="C24" s="3"/>
      <c r="D24" s="3"/>
      <c r="E24" s="3"/>
      <c r="F24" s="3"/>
      <c r="G24" s="3"/>
      <c r="H24" s="3"/>
      <c r="I24" s="3"/>
    </row>
    <row r="25" spans="1:9" ht="15">
      <c r="A25" t="s">
        <v>3</v>
      </c>
      <c r="B25" s="11"/>
      <c r="C25" s="3">
        <v>0</v>
      </c>
      <c r="D25" s="3"/>
      <c r="E25" s="3"/>
      <c r="F25" s="3"/>
      <c r="G25" s="3"/>
      <c r="H25" s="3"/>
      <c r="I25" s="3"/>
    </row>
    <row r="26" spans="1:9" ht="15">
      <c r="A26" t="s">
        <v>4</v>
      </c>
      <c r="B26" s="11"/>
      <c r="C26" s="3">
        <v>17.5</v>
      </c>
      <c r="D26" s="3"/>
      <c r="E26" s="3"/>
      <c r="F26" s="3"/>
      <c r="G26" s="3"/>
      <c r="H26" s="3"/>
      <c r="I26" s="3"/>
    </row>
    <row r="27" spans="1:9" ht="15">
      <c r="A27" t="s">
        <v>1</v>
      </c>
      <c r="B27" s="11" t="s">
        <v>13</v>
      </c>
      <c r="C27" s="4">
        <v>122.8</v>
      </c>
      <c r="D27" s="3"/>
      <c r="E27" s="3"/>
      <c r="F27" s="3"/>
      <c r="G27" s="3"/>
      <c r="H27" s="3"/>
      <c r="I27" s="3"/>
    </row>
    <row r="28" spans="1:9" ht="15">
      <c r="A28" t="s">
        <v>2</v>
      </c>
      <c r="B28" s="11"/>
      <c r="C28" s="3">
        <f>SUM(C25:C27)</f>
        <v>140.3</v>
      </c>
      <c r="D28" s="3"/>
      <c r="E28" s="3"/>
      <c r="F28" s="3"/>
      <c r="G28" s="3"/>
      <c r="H28" s="3"/>
      <c r="I28" s="3"/>
    </row>
    <row r="29" spans="2:9" ht="15">
      <c r="B29" s="11"/>
      <c r="C29" s="3"/>
      <c r="D29" s="3"/>
      <c r="E29" s="3"/>
      <c r="F29" s="3"/>
      <c r="G29" s="3"/>
      <c r="H29" s="3"/>
      <c r="I29" s="3"/>
    </row>
    <row r="30" spans="1:9" ht="15">
      <c r="A30" s="9" t="s">
        <v>32</v>
      </c>
      <c r="B30" s="11"/>
      <c r="C30" s="3"/>
      <c r="D30" s="3"/>
      <c r="E30" s="3"/>
      <c r="F30" s="3"/>
      <c r="G30" s="3"/>
      <c r="H30" s="3"/>
      <c r="I30" s="3"/>
    </row>
    <row r="31" spans="1:9" ht="15">
      <c r="A31" t="s">
        <v>5</v>
      </c>
      <c r="B31" s="11"/>
      <c r="C31" s="3">
        <v>15.8</v>
      </c>
      <c r="D31" s="3">
        <v>15.8</v>
      </c>
      <c r="E31" s="3">
        <v>15.8</v>
      </c>
      <c r="F31" s="3">
        <v>15.8</v>
      </c>
      <c r="G31" s="3">
        <v>15.8</v>
      </c>
      <c r="H31" s="3">
        <v>15.8</v>
      </c>
      <c r="I31" s="3">
        <v>15.8</v>
      </c>
    </row>
    <row r="32" spans="1:9" ht="15">
      <c r="A32" t="s">
        <v>6</v>
      </c>
      <c r="B32" s="11"/>
      <c r="C32" s="18" t="s">
        <v>21</v>
      </c>
      <c r="D32" s="1" t="str">
        <f aca="true" t="shared" si="3" ref="D32:I32">IF(D31&lt;-D14,"Y","N")</f>
        <v>N</v>
      </c>
      <c r="E32" s="1" t="str">
        <f t="shared" si="3"/>
        <v>Y</v>
      </c>
      <c r="F32" s="1" t="str">
        <f t="shared" si="3"/>
        <v>Y</v>
      </c>
      <c r="G32" s="1" t="str">
        <f t="shared" si="3"/>
        <v>Y</v>
      </c>
      <c r="H32" s="1" t="str">
        <f t="shared" si="3"/>
        <v>Y</v>
      </c>
      <c r="I32" s="1" t="str">
        <f t="shared" si="3"/>
        <v>Y</v>
      </c>
    </row>
    <row r="33" spans="1:9" ht="15">
      <c r="A33" t="s">
        <v>7</v>
      </c>
      <c r="B33" s="11" t="s">
        <v>14</v>
      </c>
      <c r="C33" s="18" t="s">
        <v>21</v>
      </c>
      <c r="D33" s="2">
        <f aca="true" t="shared" si="4" ref="D33:I33">D14/(D15+$C18)</f>
        <v>0.04066265060240964</v>
      </c>
      <c r="E33" s="2">
        <f t="shared" si="4"/>
        <v>0.050888286660644384</v>
      </c>
      <c r="F33" s="2">
        <f t="shared" si="4"/>
        <v>0.061107766405779654</v>
      </c>
      <c r="G33" s="2">
        <f t="shared" si="4"/>
        <v>0.06620523623232019</v>
      </c>
      <c r="H33" s="2">
        <f t="shared" si="4"/>
        <v>0.07132109539572674</v>
      </c>
      <c r="I33" s="2">
        <f t="shared" si="4"/>
        <v>0.10165413533834586</v>
      </c>
    </row>
    <row r="34" spans="1:9" ht="15">
      <c r="A34" t="s">
        <v>8</v>
      </c>
      <c r="B34" s="11" t="s">
        <v>30</v>
      </c>
      <c r="C34" s="18" t="s">
        <v>21</v>
      </c>
      <c r="D34" s="8" t="str">
        <f aca="true" t="shared" si="5" ref="D34:I34">IF(D32="N","n/a",D33*(-D15+$C27))</f>
        <v>n/a</v>
      </c>
      <c r="E34" s="8">
        <f t="shared" si="5"/>
        <v>6.2694369165913875</v>
      </c>
      <c r="F34" s="8">
        <f t="shared" si="5"/>
        <v>7.5345875978326315</v>
      </c>
      <c r="G34" s="8">
        <f t="shared" si="5"/>
        <v>8.169726151068312</v>
      </c>
      <c r="H34" s="8">
        <f t="shared" si="5"/>
        <v>8.80102317183268</v>
      </c>
      <c r="I34" s="8">
        <f t="shared" si="5"/>
        <v>12.564451127819547</v>
      </c>
    </row>
    <row r="36" spans="5:9" ht="15">
      <c r="E36" s="7"/>
      <c r="F36" s="7"/>
      <c r="G36" s="7"/>
      <c r="H36" s="7"/>
      <c r="I36" s="7"/>
    </row>
    <row r="37" spans="1:9" ht="15">
      <c r="A37" s="21" t="s">
        <v>52</v>
      </c>
      <c r="B37" s="22" t="s">
        <v>54</v>
      </c>
      <c r="C37" s="7">
        <v>0</v>
      </c>
      <c r="D37" s="27">
        <f aca="true" t="shared" si="6" ref="D37:I37">IF(D32="N",$C37,-D34)</f>
        <v>0</v>
      </c>
      <c r="E37" s="27">
        <f t="shared" si="6"/>
        <v>-6.2694369165913875</v>
      </c>
      <c r="F37" s="27">
        <f t="shared" si="6"/>
        <v>-7.5345875978326315</v>
      </c>
      <c r="G37" s="27">
        <f t="shared" si="6"/>
        <v>-8.169726151068312</v>
      </c>
      <c r="H37" s="27">
        <f t="shared" si="6"/>
        <v>-8.80102317183268</v>
      </c>
      <c r="I37" s="27">
        <f t="shared" si="6"/>
        <v>-12.564451127819547</v>
      </c>
    </row>
    <row r="38" spans="1:9" ht="15">
      <c r="A38" s="21" t="s">
        <v>53</v>
      </c>
      <c r="B38" s="22" t="s">
        <v>55</v>
      </c>
      <c r="C38" s="7">
        <v>0</v>
      </c>
      <c r="D38" s="27">
        <f aca="true" t="shared" si="7" ref="D38:I38">$C38-D15</f>
        <v>0.3000000000000007</v>
      </c>
      <c r="E38" s="27">
        <f t="shared" si="7"/>
        <v>0.3999999999999986</v>
      </c>
      <c r="F38" s="27">
        <f t="shared" si="7"/>
        <v>0.5</v>
      </c>
      <c r="G38" s="27">
        <f t="shared" si="7"/>
        <v>0.6000000000000014</v>
      </c>
      <c r="H38" s="27">
        <f t="shared" si="7"/>
        <v>0.5999999999999979</v>
      </c>
      <c r="I38" s="27">
        <f t="shared" si="7"/>
        <v>0.7999999999999972</v>
      </c>
    </row>
    <row r="39" spans="4:9" ht="15">
      <c r="D39" s="7"/>
      <c r="E39" s="7"/>
      <c r="F39" s="7"/>
      <c r="G39" s="7"/>
      <c r="H39" s="7"/>
      <c r="I39" s="7"/>
    </row>
  </sheetData>
  <sheetProtection/>
  <mergeCells count="1">
    <mergeCell ref="D8:I8"/>
  </mergeCells>
  <printOptions/>
  <pageMargins left="0.7" right="0.7" top="0.75" bottom="0.75" header="0.5" footer="0.3"/>
  <pageSetup fitToHeight="1" fitToWidth="1" horizontalDpi="600" verticalDpi="600" orientation="landscape" scale="90" r:id="rId1"/>
  <headerFooter>
    <oddHeader>&amp;RAttachment to Response to Question No. 12.e.2.
Page 1 of 2
Arbough
</oddHeader>
    <oddFooter>&amp;RREVISED EXHIBIT 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63"/>
  <sheetViews>
    <sheetView zoomScalePageLayoutView="0" workbookViewId="0" topLeftCell="A1">
      <selection activeCell="D53" sqref="D53"/>
    </sheetView>
  </sheetViews>
  <sheetFormatPr defaultColWidth="9.140625" defaultRowHeight="15"/>
  <cols>
    <col min="1" max="1" width="43.140625" style="0" customWidth="1"/>
    <col min="2" max="2" width="11.28125" style="0" customWidth="1"/>
    <col min="3" max="3" width="10.28125" style="0" bestFit="1" customWidth="1"/>
    <col min="4" max="4" width="10.7109375" style="0" bestFit="1" customWidth="1"/>
    <col min="5" max="9" width="10.28125" style="0" bestFit="1" customWidth="1"/>
    <col min="11" max="11" width="9.57421875" style="0" bestFit="1" customWidth="1"/>
  </cols>
  <sheetData>
    <row r="2" ht="15">
      <c r="A2" s="9" t="s">
        <v>15</v>
      </c>
    </row>
    <row r="3" ht="15">
      <c r="A3" s="9" t="s">
        <v>33</v>
      </c>
    </row>
    <row r="4" ht="15">
      <c r="A4" s="10" t="s">
        <v>17</v>
      </c>
    </row>
    <row r="8" spans="4:9" ht="15.75" thickBot="1">
      <c r="D8" s="30" t="s">
        <v>18</v>
      </c>
      <c r="E8" s="30"/>
      <c r="F8" s="30"/>
      <c r="G8" s="30"/>
      <c r="H8" s="30"/>
      <c r="I8" s="30"/>
    </row>
    <row r="9" spans="1:9" ht="15">
      <c r="A9" t="s">
        <v>31</v>
      </c>
      <c r="C9" s="16" t="s">
        <v>19</v>
      </c>
      <c r="D9" s="17">
        <v>0.4</v>
      </c>
      <c r="E9" s="17">
        <f>D9+0.1</f>
        <v>0.5</v>
      </c>
      <c r="F9" s="17">
        <f>E9+0.1</f>
        <v>0.6</v>
      </c>
      <c r="G9" s="17">
        <v>0.65</v>
      </c>
      <c r="H9" s="17">
        <v>0.7</v>
      </c>
      <c r="I9" s="17">
        <v>1</v>
      </c>
    </row>
    <row r="10" spans="3:9" ht="15">
      <c r="C10" s="12"/>
      <c r="D10" s="6"/>
      <c r="E10" s="6"/>
      <c r="F10" s="6"/>
      <c r="G10" s="6"/>
      <c r="H10" s="6"/>
      <c r="I10" s="6"/>
    </row>
    <row r="11" spans="1:9" ht="15">
      <c r="A11" s="9" t="s">
        <v>20</v>
      </c>
      <c r="C11" s="12"/>
      <c r="D11" s="6"/>
      <c r="E11" s="6"/>
      <c r="F11" s="6"/>
      <c r="G11" s="6"/>
      <c r="H11" s="6"/>
      <c r="I11" s="6"/>
    </row>
    <row r="12" spans="1:9" ht="15">
      <c r="A12" s="14" t="s">
        <v>22</v>
      </c>
      <c r="C12" s="12"/>
      <c r="D12" s="15">
        <v>0.4</v>
      </c>
      <c r="E12" s="15">
        <f>D12+0.1</f>
        <v>0.5</v>
      </c>
      <c r="F12" s="15">
        <f>E12+0.1</f>
        <v>0.6</v>
      </c>
      <c r="G12" s="15">
        <v>0.65</v>
      </c>
      <c r="H12" s="15">
        <v>0.7</v>
      </c>
      <c r="I12" s="15">
        <v>1</v>
      </c>
    </row>
    <row r="13" spans="1:9" ht="15">
      <c r="A13" t="s">
        <v>24</v>
      </c>
      <c r="B13" s="11" t="s">
        <v>9</v>
      </c>
      <c r="C13" s="18" t="s">
        <v>21</v>
      </c>
      <c r="D13" s="3">
        <v>31.1</v>
      </c>
      <c r="E13" s="13">
        <v>38.8</v>
      </c>
      <c r="F13" s="3">
        <v>46.6</v>
      </c>
      <c r="G13" s="3">
        <v>50.5</v>
      </c>
      <c r="H13" s="3">
        <v>54.3</v>
      </c>
      <c r="I13" s="3">
        <v>77.6</v>
      </c>
    </row>
    <row r="14" spans="1:9" ht="17.25">
      <c r="A14" t="s">
        <v>25</v>
      </c>
      <c r="B14" s="11" t="s">
        <v>10</v>
      </c>
      <c r="C14" s="19" t="s">
        <v>21</v>
      </c>
      <c r="D14" s="4">
        <v>-31.5</v>
      </c>
      <c r="E14" s="4">
        <v>-39.4</v>
      </c>
      <c r="F14" s="4">
        <v>-47.3</v>
      </c>
      <c r="G14" s="4">
        <v>-51.2</v>
      </c>
      <c r="H14" s="4">
        <v>-55.1</v>
      </c>
      <c r="I14" s="4">
        <v>-78.8</v>
      </c>
    </row>
    <row r="15" spans="1:9" ht="15">
      <c r="A15" t="s">
        <v>26</v>
      </c>
      <c r="B15" s="11" t="s">
        <v>11</v>
      </c>
      <c r="C15" s="18" t="s">
        <v>21</v>
      </c>
      <c r="D15" s="3">
        <f aca="true" t="shared" si="0" ref="D15:I15">D13+D14</f>
        <v>-0.3999999999999986</v>
      </c>
      <c r="E15" s="3">
        <f t="shared" si="0"/>
        <v>-0.6000000000000014</v>
      </c>
      <c r="F15" s="3">
        <f t="shared" si="0"/>
        <v>-0.6999999999999957</v>
      </c>
      <c r="G15" s="3">
        <f t="shared" si="0"/>
        <v>-0.7000000000000028</v>
      </c>
      <c r="H15" s="3">
        <f t="shared" si="0"/>
        <v>-0.8000000000000043</v>
      </c>
      <c r="I15" s="3">
        <f t="shared" si="0"/>
        <v>-1.2000000000000028</v>
      </c>
    </row>
    <row r="16" spans="2:9" ht="15">
      <c r="B16" s="11"/>
      <c r="C16" s="3"/>
      <c r="D16" s="3"/>
      <c r="E16" s="3"/>
      <c r="F16" s="3"/>
      <c r="G16" s="3"/>
      <c r="H16" s="3"/>
      <c r="I16" s="3"/>
    </row>
    <row r="17" spans="1:9" ht="15">
      <c r="A17" s="9" t="s">
        <v>23</v>
      </c>
      <c r="B17" s="11"/>
      <c r="C17" s="3"/>
      <c r="D17" s="3"/>
      <c r="E17" s="3"/>
      <c r="F17" s="3"/>
      <c r="G17" s="3"/>
      <c r="H17" s="3"/>
      <c r="I17" s="3"/>
    </row>
    <row r="18" spans="1:9" ht="15">
      <c r="A18" t="s">
        <v>27</v>
      </c>
      <c r="B18" s="11" t="s">
        <v>12</v>
      </c>
      <c r="C18" s="3">
        <v>-1081.5</v>
      </c>
      <c r="D18" s="3">
        <f aca="true" t="shared" si="1" ref="D18:I19">$C18+D13</f>
        <v>-1050.4</v>
      </c>
      <c r="E18" s="3">
        <f t="shared" si="1"/>
        <v>-1042.7</v>
      </c>
      <c r="F18" s="3">
        <f t="shared" si="1"/>
        <v>-1034.9</v>
      </c>
      <c r="G18" s="3">
        <f t="shared" si="1"/>
        <v>-1031</v>
      </c>
      <c r="H18" s="3">
        <f t="shared" si="1"/>
        <v>-1027.2</v>
      </c>
      <c r="I18" s="3">
        <f t="shared" si="1"/>
        <v>-1003.9</v>
      </c>
    </row>
    <row r="19" spans="1:9" ht="17.25">
      <c r="A19" t="s">
        <v>28</v>
      </c>
      <c r="B19" s="11"/>
      <c r="C19" s="5">
        <v>780.2</v>
      </c>
      <c r="D19" s="5">
        <f t="shared" si="1"/>
        <v>748.7</v>
      </c>
      <c r="E19" s="5">
        <f t="shared" si="1"/>
        <v>740.8000000000001</v>
      </c>
      <c r="F19" s="5">
        <f t="shared" si="1"/>
        <v>732.9000000000001</v>
      </c>
      <c r="G19" s="5">
        <f t="shared" si="1"/>
        <v>729</v>
      </c>
      <c r="H19" s="5">
        <f t="shared" si="1"/>
        <v>725.1</v>
      </c>
      <c r="I19" s="5">
        <f t="shared" si="1"/>
        <v>701.4000000000001</v>
      </c>
    </row>
    <row r="20" spans="1:9" ht="15">
      <c r="A20" t="s">
        <v>29</v>
      </c>
      <c r="B20" s="11"/>
      <c r="C20" s="3">
        <f>C18+C19</f>
        <v>-301.29999999999995</v>
      </c>
      <c r="D20" s="3">
        <f aca="true" t="shared" si="2" ref="D20:I20">D18+D19</f>
        <v>-301.70000000000005</v>
      </c>
      <c r="E20" s="3">
        <f t="shared" si="2"/>
        <v>-301.9</v>
      </c>
      <c r="F20" s="3">
        <f t="shared" si="2"/>
        <v>-302</v>
      </c>
      <c r="G20" s="3">
        <f t="shared" si="2"/>
        <v>-302</v>
      </c>
      <c r="H20" s="3">
        <f t="shared" si="2"/>
        <v>-302.1</v>
      </c>
      <c r="I20" s="3">
        <f t="shared" si="2"/>
        <v>-302.4999999999999</v>
      </c>
    </row>
    <row r="21" spans="2:9" ht="15">
      <c r="B21" s="11"/>
      <c r="C21" s="3"/>
      <c r="D21" s="3"/>
      <c r="E21" s="3"/>
      <c r="F21" s="3"/>
      <c r="G21" s="3"/>
      <c r="H21" s="3"/>
      <c r="I21" s="3"/>
    </row>
    <row r="22" spans="2:9" ht="15">
      <c r="B22" s="11"/>
      <c r="C22" s="3"/>
      <c r="D22" s="3"/>
      <c r="E22" s="3"/>
      <c r="F22" s="3"/>
      <c r="G22" s="3"/>
      <c r="H22" s="3"/>
      <c r="I22" s="3"/>
    </row>
    <row r="23" spans="1:9" ht="15">
      <c r="A23" s="9" t="s">
        <v>0</v>
      </c>
      <c r="B23" s="11"/>
      <c r="C23" s="3"/>
      <c r="D23" s="3"/>
      <c r="E23" s="3"/>
      <c r="F23" s="3"/>
      <c r="G23" s="3"/>
      <c r="H23" s="3"/>
      <c r="I23" s="3"/>
    </row>
    <row r="24" spans="1:9" ht="15">
      <c r="A24" s="20" t="s">
        <v>34</v>
      </c>
      <c r="B24" s="11"/>
      <c r="C24" s="3"/>
      <c r="D24" s="3"/>
      <c r="E24" s="3"/>
      <c r="F24" s="3"/>
      <c r="G24" s="3"/>
      <c r="H24" s="3"/>
      <c r="I24" s="3"/>
    </row>
    <row r="25" spans="1:9" ht="15">
      <c r="A25" t="s">
        <v>3</v>
      </c>
      <c r="B25" s="11"/>
      <c r="C25" s="3">
        <v>0</v>
      </c>
      <c r="D25" s="3"/>
      <c r="E25" s="3"/>
      <c r="F25" s="3"/>
      <c r="G25" s="3"/>
      <c r="H25" s="3"/>
      <c r="I25" s="3"/>
    </row>
    <row r="26" spans="1:9" ht="15">
      <c r="A26" t="s">
        <v>4</v>
      </c>
      <c r="B26" s="11"/>
      <c r="C26" s="3">
        <v>25.1</v>
      </c>
      <c r="D26" s="3"/>
      <c r="E26" s="3"/>
      <c r="F26" s="3"/>
      <c r="G26" s="3"/>
      <c r="H26" s="3"/>
      <c r="I26" s="3"/>
    </row>
    <row r="27" spans="1:9" ht="15">
      <c r="A27" t="s">
        <v>1</v>
      </c>
      <c r="B27" s="11" t="s">
        <v>13</v>
      </c>
      <c r="C27" s="4">
        <v>313</v>
      </c>
      <c r="D27" s="3"/>
      <c r="E27" s="3"/>
      <c r="F27" s="3"/>
      <c r="G27" s="3"/>
      <c r="H27" s="3"/>
      <c r="I27" s="3"/>
    </row>
    <row r="28" spans="1:9" ht="15">
      <c r="A28" t="s">
        <v>2</v>
      </c>
      <c r="B28" s="11"/>
      <c r="C28" s="3">
        <f>SUM(C25:C27)</f>
        <v>338.1</v>
      </c>
      <c r="D28" s="3"/>
      <c r="E28" s="3"/>
      <c r="F28" s="3"/>
      <c r="G28" s="3"/>
      <c r="H28" s="3"/>
      <c r="I28" s="3"/>
    </row>
    <row r="29" spans="2:9" ht="15">
      <c r="B29" s="11"/>
      <c r="C29" s="3"/>
      <c r="D29" s="3"/>
      <c r="E29" s="3"/>
      <c r="F29" s="3"/>
      <c r="G29" s="3"/>
      <c r="H29" s="3"/>
      <c r="I29" s="3"/>
    </row>
    <row r="30" spans="1:9" ht="15">
      <c r="A30" s="9" t="s">
        <v>32</v>
      </c>
      <c r="B30" s="11"/>
      <c r="C30" s="3"/>
      <c r="D30" s="3"/>
      <c r="E30" s="3"/>
      <c r="F30" s="3"/>
      <c r="G30" s="3"/>
      <c r="H30" s="3"/>
      <c r="I30" s="3"/>
    </row>
    <row r="31" spans="1:9" ht="15">
      <c r="A31" t="s">
        <v>5</v>
      </c>
      <c r="B31" s="11"/>
      <c r="C31" s="3">
        <v>69.5</v>
      </c>
      <c r="D31" s="3">
        <v>69.5</v>
      </c>
      <c r="E31" s="3">
        <v>69.5</v>
      </c>
      <c r="F31" s="3">
        <v>69.5</v>
      </c>
      <c r="G31" s="3">
        <v>69.5</v>
      </c>
      <c r="H31" s="3">
        <v>69.5</v>
      </c>
      <c r="I31" s="3">
        <v>69.5</v>
      </c>
    </row>
    <row r="32" spans="1:9" ht="15">
      <c r="A32" t="s">
        <v>6</v>
      </c>
      <c r="B32" s="11"/>
      <c r="C32" s="18" t="s">
        <v>21</v>
      </c>
      <c r="D32" s="1" t="str">
        <f aca="true" t="shared" si="3" ref="D32:I32">IF(D31&lt;-D14,"Y","N")</f>
        <v>N</v>
      </c>
      <c r="E32" s="1" t="str">
        <f t="shared" si="3"/>
        <v>N</v>
      </c>
      <c r="F32" s="1" t="str">
        <f t="shared" si="3"/>
        <v>N</v>
      </c>
      <c r="G32" s="1" t="str">
        <f t="shared" si="3"/>
        <v>N</v>
      </c>
      <c r="H32" s="1" t="str">
        <f t="shared" si="3"/>
        <v>N</v>
      </c>
      <c r="I32" s="1" t="str">
        <f t="shared" si="3"/>
        <v>Y</v>
      </c>
    </row>
    <row r="33" spans="1:9" ht="15">
      <c r="A33" t="s">
        <v>7</v>
      </c>
      <c r="B33" s="11" t="s">
        <v>14</v>
      </c>
      <c r="C33" s="18" t="s">
        <v>21</v>
      </c>
      <c r="D33" s="2">
        <f aca="true" t="shared" si="4" ref="D33:I33">D14/(D15+$C18)</f>
        <v>0.02911544505037434</v>
      </c>
      <c r="E33" s="2">
        <f t="shared" si="4"/>
        <v>0.036410682931337215</v>
      </c>
      <c r="F33" s="2">
        <f t="shared" si="4"/>
        <v>0.043707262982812786</v>
      </c>
      <c r="G33" s="2">
        <f t="shared" si="4"/>
        <v>0.047311033080761414</v>
      </c>
      <c r="H33" s="2">
        <f t="shared" si="4"/>
        <v>0.05091009886353137</v>
      </c>
      <c r="I33" s="2">
        <f t="shared" si="4"/>
        <v>0.07278101043687078</v>
      </c>
    </row>
    <row r="34" spans="1:9" ht="15">
      <c r="A34" t="s">
        <v>8</v>
      </c>
      <c r="B34" s="11" t="s">
        <v>30</v>
      </c>
      <c r="C34" s="18" t="s">
        <v>21</v>
      </c>
      <c r="D34" s="8" t="str">
        <f aca="true" t="shared" si="5" ref="D34:I34">IF(D32="N","n/a",D33*(-D15+$C27))</f>
        <v>n/a</v>
      </c>
      <c r="E34" s="8" t="str">
        <f t="shared" si="5"/>
        <v>n/a</v>
      </c>
      <c r="F34" s="8" t="str">
        <f t="shared" si="5"/>
        <v>n/a</v>
      </c>
      <c r="G34" s="8" t="str">
        <f t="shared" si="5"/>
        <v>n/a</v>
      </c>
      <c r="H34" s="8" t="str">
        <f t="shared" si="5"/>
        <v>n/a</v>
      </c>
      <c r="I34" s="8">
        <f t="shared" si="5"/>
        <v>22.867793479264797</v>
      </c>
    </row>
    <row r="35" spans="2:9" ht="15">
      <c r="B35" s="11"/>
      <c r="C35" s="18"/>
      <c r="D35" s="8"/>
      <c r="E35" s="8"/>
      <c r="F35" s="8"/>
      <c r="G35" s="8"/>
      <c r="H35" s="8"/>
      <c r="I35" s="8"/>
    </row>
    <row r="36" spans="1:9" ht="15">
      <c r="A36" t="s">
        <v>35</v>
      </c>
      <c r="C36" s="29">
        <v>80.2</v>
      </c>
      <c r="D36" s="8"/>
      <c r="E36" s="8"/>
      <c r="F36" s="8"/>
      <c r="G36" s="8"/>
      <c r="H36" s="8"/>
      <c r="I36" s="8"/>
    </row>
    <row r="37" spans="1:9" ht="15">
      <c r="A37" s="21" t="s">
        <v>48</v>
      </c>
      <c r="D37" s="27">
        <f aca="true" t="shared" si="6" ref="D37:I37">+IF(D60="n/a",0,-D60)</f>
        <v>0</v>
      </c>
      <c r="E37" s="27">
        <f t="shared" si="6"/>
        <v>0</v>
      </c>
      <c r="F37" s="27">
        <f t="shared" si="6"/>
        <v>0</v>
      </c>
      <c r="G37" s="27">
        <f t="shared" si="6"/>
        <v>0</v>
      </c>
      <c r="H37" s="27">
        <f t="shared" si="6"/>
        <v>0</v>
      </c>
      <c r="I37" s="27">
        <f t="shared" si="6"/>
        <v>-8.804100489516948</v>
      </c>
    </row>
    <row r="38" spans="1:9" ht="15">
      <c r="A38" s="21" t="s">
        <v>49</v>
      </c>
      <c r="D38" s="27">
        <f aca="true" t="shared" si="7" ref="D38:I38">-D53</f>
        <v>0.15399999999999944</v>
      </c>
      <c r="E38" s="27">
        <f t="shared" si="7"/>
        <v>0.23100000000000057</v>
      </c>
      <c r="F38" s="27">
        <f t="shared" si="7"/>
        <v>0.26949999999999835</v>
      </c>
      <c r="G38" s="27">
        <f t="shared" si="7"/>
        <v>0.2695000000000011</v>
      </c>
      <c r="H38" s="27">
        <f t="shared" si="7"/>
        <v>0.30800000000000166</v>
      </c>
      <c r="I38" s="27">
        <f t="shared" si="7"/>
        <v>0.46200000000000113</v>
      </c>
    </row>
    <row r="41" spans="1:3" ht="15">
      <c r="A41" t="s">
        <v>36</v>
      </c>
      <c r="C41" s="29">
        <v>136</v>
      </c>
    </row>
    <row r="42" spans="1:9" ht="15">
      <c r="A42" s="21" t="s">
        <v>50</v>
      </c>
      <c r="D42" s="27">
        <f aca="true" t="shared" si="8" ref="D42:I42">+IF(D61="n/a",0,-D61)</f>
        <v>0</v>
      </c>
      <c r="E42" s="27">
        <f t="shared" si="8"/>
        <v>0</v>
      </c>
      <c r="F42" s="27">
        <f t="shared" si="8"/>
        <v>0</v>
      </c>
      <c r="G42" s="27">
        <f t="shared" si="8"/>
        <v>0</v>
      </c>
      <c r="H42" s="27">
        <f t="shared" si="8"/>
        <v>0</v>
      </c>
      <c r="I42" s="27">
        <f t="shared" si="8"/>
        <v>-4.939443391521197</v>
      </c>
    </row>
    <row r="43" spans="1:9" ht="15">
      <c r="A43" s="21" t="s">
        <v>51</v>
      </c>
      <c r="D43" s="27">
        <f aca="true" t="shared" si="9" ref="D43:I43">-D54</f>
        <v>0.08639999999999969</v>
      </c>
      <c r="E43" s="27">
        <f t="shared" si="9"/>
        <v>0.1296000000000003</v>
      </c>
      <c r="F43" s="27">
        <f t="shared" si="9"/>
        <v>0.15119999999999909</v>
      </c>
      <c r="G43" s="27">
        <f t="shared" si="9"/>
        <v>0.1512000000000006</v>
      </c>
      <c r="H43" s="27">
        <f t="shared" si="9"/>
        <v>0.17280000000000093</v>
      </c>
      <c r="I43" s="27">
        <f t="shared" si="9"/>
        <v>0.2592000000000006</v>
      </c>
    </row>
    <row r="44" spans="1:9" ht="15">
      <c r="A44" s="21"/>
      <c r="D44" s="27"/>
      <c r="E44" s="27"/>
      <c r="F44" s="27"/>
      <c r="G44" s="27"/>
      <c r="H44" s="27"/>
      <c r="I44" s="27"/>
    </row>
    <row r="45" spans="1:9" ht="15">
      <c r="A45" s="21"/>
      <c r="D45" s="27"/>
      <c r="E45" s="27"/>
      <c r="F45" s="27"/>
      <c r="G45" s="27"/>
      <c r="H45" s="27"/>
      <c r="I45" s="27"/>
    </row>
    <row r="46" spans="1:9" ht="15">
      <c r="A46" s="21"/>
      <c r="D46" s="27"/>
      <c r="E46" s="27"/>
      <c r="F46" s="27"/>
      <c r="G46" s="27"/>
      <c r="H46" s="27"/>
      <c r="I46" s="27"/>
    </row>
    <row r="47" spans="1:9" ht="15">
      <c r="A47" s="21"/>
      <c r="D47" s="27"/>
      <c r="E47" s="27"/>
      <c r="F47" s="27"/>
      <c r="G47" s="27"/>
      <c r="H47" s="27"/>
      <c r="I47" s="27"/>
    </row>
    <row r="48" spans="1:3" ht="15">
      <c r="A48" s="21" t="s">
        <v>39</v>
      </c>
      <c r="C48" s="25">
        <v>0.385</v>
      </c>
    </row>
    <row r="49" spans="1:3" ht="15">
      <c r="A49" t="s">
        <v>40</v>
      </c>
      <c r="C49" s="25">
        <v>0.216</v>
      </c>
    </row>
    <row r="50" spans="1:3" ht="15">
      <c r="A50" t="s">
        <v>38</v>
      </c>
      <c r="C50" s="25">
        <v>0.38</v>
      </c>
    </row>
    <row r="51" spans="1:3" ht="15">
      <c r="A51" t="s">
        <v>41</v>
      </c>
      <c r="C51" s="25">
        <v>0.019</v>
      </c>
    </row>
    <row r="53" spans="1:11" ht="15">
      <c r="A53" s="21" t="s">
        <v>37</v>
      </c>
      <c r="D53" s="23">
        <f aca="true" t="shared" si="10" ref="D53:I53">D15*$C$48</f>
        <v>-0.15399999999999944</v>
      </c>
      <c r="E53" s="23">
        <f t="shared" si="10"/>
        <v>-0.23100000000000057</v>
      </c>
      <c r="F53" s="23">
        <f t="shared" si="10"/>
        <v>-0.26949999999999835</v>
      </c>
      <c r="G53" s="23">
        <f t="shared" si="10"/>
        <v>-0.2695000000000011</v>
      </c>
      <c r="H53" s="23">
        <f t="shared" si="10"/>
        <v>-0.30800000000000166</v>
      </c>
      <c r="I53" s="23">
        <f t="shared" si="10"/>
        <v>-0.46200000000000113</v>
      </c>
      <c r="K53" s="24"/>
    </row>
    <row r="54" spans="1:9" ht="15">
      <c r="A54" s="21" t="s">
        <v>43</v>
      </c>
      <c r="D54" s="23">
        <f aca="true" t="shared" si="11" ref="D54:I54">D15*$C$49</f>
        <v>-0.08639999999999969</v>
      </c>
      <c r="E54" s="23">
        <f t="shared" si="11"/>
        <v>-0.1296000000000003</v>
      </c>
      <c r="F54" s="23">
        <f t="shared" si="11"/>
        <v>-0.15119999999999909</v>
      </c>
      <c r="G54" s="23">
        <f t="shared" si="11"/>
        <v>-0.1512000000000006</v>
      </c>
      <c r="H54" s="23">
        <f t="shared" si="11"/>
        <v>-0.17280000000000093</v>
      </c>
      <c r="I54" s="23">
        <f t="shared" si="11"/>
        <v>-0.2592000000000006</v>
      </c>
    </row>
    <row r="55" spans="1:9" ht="15">
      <c r="A55" s="21" t="s">
        <v>47</v>
      </c>
      <c r="D55" s="23">
        <f aca="true" t="shared" si="12" ref="D55:I55">D15*$C$50</f>
        <v>-0.15199999999999947</v>
      </c>
      <c r="E55" s="23">
        <f t="shared" si="12"/>
        <v>-0.22800000000000054</v>
      </c>
      <c r="F55" s="23">
        <f t="shared" si="12"/>
        <v>-0.2659999999999984</v>
      </c>
      <c r="G55" s="23">
        <f t="shared" si="12"/>
        <v>-0.26600000000000107</v>
      </c>
      <c r="H55" s="23">
        <f t="shared" si="12"/>
        <v>-0.3040000000000016</v>
      </c>
      <c r="I55" s="23">
        <f t="shared" si="12"/>
        <v>-0.45600000000000107</v>
      </c>
    </row>
    <row r="56" spans="1:9" ht="17.25">
      <c r="A56" t="s">
        <v>42</v>
      </c>
      <c r="D56" s="26">
        <f aca="true" t="shared" si="13" ref="D56:I56">D15*$C$51</f>
        <v>-0.007599999999999973</v>
      </c>
      <c r="E56" s="26">
        <f t="shared" si="13"/>
        <v>-0.011400000000000026</v>
      </c>
      <c r="F56" s="26">
        <f t="shared" si="13"/>
        <v>-0.01329999999999992</v>
      </c>
      <c r="G56" s="26">
        <f t="shared" si="13"/>
        <v>-0.013300000000000053</v>
      </c>
      <c r="H56" s="26">
        <f t="shared" si="13"/>
        <v>-0.01520000000000008</v>
      </c>
      <c r="I56" s="26">
        <f t="shared" si="13"/>
        <v>-0.022800000000000053</v>
      </c>
    </row>
    <row r="57" spans="4:9" ht="15">
      <c r="D57" s="23">
        <f aca="true" t="shared" si="14" ref="D57:I57">SUM(D53:D56)</f>
        <v>-0.3999999999999986</v>
      </c>
      <c r="E57" s="23">
        <f t="shared" si="14"/>
        <v>-0.6000000000000014</v>
      </c>
      <c r="F57" s="23">
        <f t="shared" si="14"/>
        <v>-0.6999999999999957</v>
      </c>
      <c r="G57" s="23">
        <f t="shared" si="14"/>
        <v>-0.7000000000000028</v>
      </c>
      <c r="H57" s="23">
        <f t="shared" si="14"/>
        <v>-0.8000000000000043</v>
      </c>
      <c r="I57" s="23">
        <f t="shared" si="14"/>
        <v>-1.2000000000000028</v>
      </c>
    </row>
    <row r="60" spans="1:9" ht="15">
      <c r="A60" s="28" t="s">
        <v>44</v>
      </c>
      <c r="D60" s="27" t="str">
        <f aca="true" t="shared" si="15" ref="D60:I60">IF(D34="n/a","n/a",$C48*D34)</f>
        <v>n/a</v>
      </c>
      <c r="E60" s="27" t="str">
        <f t="shared" si="15"/>
        <v>n/a</v>
      </c>
      <c r="F60" s="27" t="str">
        <f t="shared" si="15"/>
        <v>n/a</v>
      </c>
      <c r="G60" s="27" t="str">
        <f t="shared" si="15"/>
        <v>n/a</v>
      </c>
      <c r="H60" s="27" t="str">
        <f t="shared" si="15"/>
        <v>n/a</v>
      </c>
      <c r="I60" s="27">
        <f t="shared" si="15"/>
        <v>8.804100489516948</v>
      </c>
    </row>
    <row r="61" spans="1:9" ht="15">
      <c r="A61" s="21" t="s">
        <v>45</v>
      </c>
      <c r="D61" s="27" t="str">
        <f aca="true" t="shared" si="16" ref="D61:I61">IF(D34="n/a","n/a",$C49*D34)</f>
        <v>n/a</v>
      </c>
      <c r="E61" s="27" t="str">
        <f t="shared" si="16"/>
        <v>n/a</v>
      </c>
      <c r="F61" s="27" t="str">
        <f t="shared" si="16"/>
        <v>n/a</v>
      </c>
      <c r="G61" s="27" t="str">
        <f t="shared" si="16"/>
        <v>n/a</v>
      </c>
      <c r="H61" s="27" t="str">
        <f t="shared" si="16"/>
        <v>n/a</v>
      </c>
      <c r="I61" s="27">
        <f t="shared" si="16"/>
        <v>4.939443391521197</v>
      </c>
    </row>
    <row r="62" spans="1:9" ht="15">
      <c r="A62" s="21" t="s">
        <v>46</v>
      </c>
      <c r="D62" s="27" t="str">
        <f aca="true" t="shared" si="17" ref="D62:I62">IF(D34="n/a","n/a",$C50*D34)</f>
        <v>n/a</v>
      </c>
      <c r="E62" s="27" t="str">
        <f t="shared" si="17"/>
        <v>n/a</v>
      </c>
      <c r="F62" s="27" t="str">
        <f t="shared" si="17"/>
        <v>n/a</v>
      </c>
      <c r="G62" s="27" t="str">
        <f t="shared" si="17"/>
        <v>n/a</v>
      </c>
      <c r="H62" s="27" t="str">
        <f t="shared" si="17"/>
        <v>n/a</v>
      </c>
      <c r="I62" s="27">
        <f t="shared" si="17"/>
        <v>8.689761522120623</v>
      </c>
    </row>
    <row r="63" spans="1:9" ht="15">
      <c r="A63" s="21" t="s">
        <v>56</v>
      </c>
      <c r="D63" s="27" t="str">
        <f aca="true" t="shared" si="18" ref="D63:I63">IF(D34="n/a","n/a",$C51*D34)</f>
        <v>n/a</v>
      </c>
      <c r="E63" s="27" t="str">
        <f t="shared" si="18"/>
        <v>n/a</v>
      </c>
      <c r="F63" s="27" t="str">
        <f t="shared" si="18"/>
        <v>n/a</v>
      </c>
      <c r="G63" s="27" t="str">
        <f t="shared" si="18"/>
        <v>n/a</v>
      </c>
      <c r="H63" s="27" t="str">
        <f t="shared" si="18"/>
        <v>n/a</v>
      </c>
      <c r="I63" s="27">
        <f t="shared" si="18"/>
        <v>0.43448807610603113</v>
      </c>
    </row>
  </sheetData>
  <sheetProtection/>
  <mergeCells count="1">
    <mergeCell ref="D8:I8"/>
  </mergeCells>
  <printOptions/>
  <pageMargins left="0.7" right="0.7" top="0.75" bottom="0.75" header="0.5" footer="0.3"/>
  <pageSetup fitToHeight="0" fitToWidth="1" horizontalDpi="600" verticalDpi="600" orientation="portrait" scale="71" r:id="rId1"/>
  <headerFooter>
    <oddHeader>&amp;RAttachment to Response to Question No. 12.e.2.
Page 2 of 2
Arbough
</oddHeader>
    <oddFooter>&amp;RREVISED EXHIBIT 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Information 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 Arbough</dc:creator>
  <cp:keywords/>
  <dc:description/>
  <cp:lastModifiedBy>Lovekamp, Rick</cp:lastModifiedBy>
  <cp:lastPrinted>2013-06-21T18:27:31Z</cp:lastPrinted>
  <dcterms:created xsi:type="dcterms:W3CDTF">2013-06-11T20:58:33Z</dcterms:created>
  <dcterms:modified xsi:type="dcterms:W3CDTF">2013-06-21T18:28:30Z</dcterms:modified>
  <cp:category/>
  <cp:version/>
  <cp:contentType/>
  <cp:contentStatus/>
</cp:coreProperties>
</file>