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270" windowWidth="17970" windowHeight="5895"/>
  </bookViews>
  <sheets>
    <sheet name="Summary" sheetId="1" r:id="rId1"/>
    <sheet name="WTX" sheetId="2" r:id="rId2"/>
    <sheet name="LA" sheetId="3" r:id="rId3"/>
    <sheet name="MISS" sheetId="4" r:id="rId4"/>
    <sheet name="Mid-Tex" sheetId="5" r:id="rId5"/>
    <sheet name="KY, MdSt" sheetId="6" r:id="rId6"/>
    <sheet name="COKS" sheetId="7" r:id="rId7"/>
  </sheets>
  <externalReferences>
    <externalReference r:id="rId8"/>
  </externalReferences>
  <definedNames>
    <definedName name="ALL" localSheetId="6">#REF!</definedName>
    <definedName name="ALL" localSheetId="5">#REF!</definedName>
    <definedName name="ALL" localSheetId="0">#REF!</definedName>
    <definedName name="ALL">#REF!</definedName>
    <definedName name="csAllowDetailBudgeting">1</definedName>
    <definedName name="csAllowLocalConsolidation">1</definedName>
    <definedName name="csAppName">"BudgetWeb"</definedName>
    <definedName name="csDE_CorporateItems_Dim01">"="</definedName>
    <definedName name="csDE_CorporateItems_Dim02">"="</definedName>
    <definedName name="csDE_CorporateItems_Dim03">"="</definedName>
    <definedName name="csDE_CorporateItems_Dim06">"="</definedName>
    <definedName name="csDE_CorporateItems_Dim07">"="</definedName>
    <definedName name="csDE_CorporateItems_Dim08">"="</definedName>
    <definedName name="csDE_CorporateItems_Dim09">"="</definedName>
    <definedName name="csDE_CorporateItems_Dim10">"="</definedName>
    <definedName name="csDesignMode">1</definedName>
    <definedName name="csDetailBudgetingURL">"http://server/deciweb/tr/trmain.asp?App=BudgetWeb&amp;Cat=Detail+Budgeting"</definedName>
    <definedName name="csKeepAlive">5</definedName>
    <definedName name="csLocalConsolidationOnSubmit">1</definedName>
    <definedName name="csRefreshOnOpen">1</definedName>
    <definedName name="csRefreshOnRotate">1</definedName>
    <definedName name="input" localSheetId="6">#REF!</definedName>
    <definedName name="input" localSheetId="5">#REF!</definedName>
    <definedName name="input" localSheetId="0">#REF!</definedName>
    <definedName name="input">#REF!</definedName>
    <definedName name="METER" localSheetId="6">#REF!</definedName>
    <definedName name="METER" localSheetId="5">#REF!</definedName>
    <definedName name="METER" localSheetId="0">#REF!</definedName>
    <definedName name="METER">#REF!</definedName>
    <definedName name="PLANT" localSheetId="6">#REF!</definedName>
    <definedName name="PLANT" localSheetId="5">#REF!</definedName>
    <definedName name="PLANT" localSheetId="0">#REF!</definedName>
    <definedName name="PLANT">#REF!</definedName>
    <definedName name="_xlnm.Print_Area" localSheetId="6">COKS!$A$1:$P$41</definedName>
    <definedName name="_xlnm.Print_Area" localSheetId="5">'KY, MdSt'!$A$1:$N$41</definedName>
    <definedName name="_xlnm.Print_Area" localSheetId="2">LA!$A$2:$D$19</definedName>
    <definedName name="_xlnm.Print_Area" localSheetId="4">'Mid-Tex'!$A$1:$H$19</definedName>
    <definedName name="_xlnm.Print_Area" localSheetId="3">MISS!$A$1:$E$41</definedName>
    <definedName name="_xlnm.Print_Area" localSheetId="0">Summary!$A$1:$I$20</definedName>
    <definedName name="_xlnm.Print_Area" localSheetId="1">WTX!$A$1:$Q$45</definedName>
    <definedName name="Print_Area_MI">'[1]Short Summary'!$A$7:$E$64</definedName>
    <definedName name="report" localSheetId="6">#REF!</definedName>
    <definedName name="report" localSheetId="5">#REF!</definedName>
    <definedName name="report" localSheetId="0">#REF!</definedName>
    <definedName name="report">#REF!</definedName>
  </definedNames>
  <calcPr calcId="145621"/>
</workbook>
</file>

<file path=xl/calcChain.xml><?xml version="1.0" encoding="utf-8"?>
<calcChain xmlns="http://schemas.openxmlformats.org/spreadsheetml/2006/main">
  <c r="A3" i="7" l="1"/>
  <c r="A7" i="7"/>
  <c r="F7" i="7"/>
  <c r="N19" i="7"/>
  <c r="N41" i="7" s="1"/>
  <c r="A8" i="7"/>
  <c r="F8" i="7"/>
  <c r="A9" i="7"/>
  <c r="F9" i="7"/>
  <c r="A10" i="7"/>
  <c r="D19" i="7"/>
  <c r="A11" i="7"/>
  <c r="M11" i="7"/>
  <c r="A12" i="7"/>
  <c r="A13" i="7"/>
  <c r="M13" i="7"/>
  <c r="A14" i="7"/>
  <c r="A15" i="7"/>
  <c r="M15" i="7"/>
  <c r="A16" i="7"/>
  <c r="A17" i="7"/>
  <c r="M17" i="7"/>
  <c r="A18" i="7"/>
  <c r="B19" i="7"/>
  <c r="G19" i="7"/>
  <c r="H19" i="7"/>
  <c r="I19" i="7"/>
  <c r="J19" i="7"/>
  <c r="K19" i="7"/>
  <c r="O19" i="7"/>
  <c r="A24" i="7"/>
  <c r="A25" i="7"/>
  <c r="F25" i="7"/>
  <c r="E36" i="7"/>
  <c r="A26" i="7"/>
  <c r="F26" i="7"/>
  <c r="A27" i="7"/>
  <c r="F27" i="7"/>
  <c r="A28" i="7"/>
  <c r="F28" i="7"/>
  <c r="A29" i="7"/>
  <c r="F29" i="7"/>
  <c r="M29" i="7"/>
  <c r="A30" i="7"/>
  <c r="F30" i="7"/>
  <c r="A31" i="7"/>
  <c r="F31" i="7"/>
  <c r="A32" i="7"/>
  <c r="A33" i="7"/>
  <c r="M33" i="7"/>
  <c r="A34" i="7"/>
  <c r="M34" i="7"/>
  <c r="A35" i="7"/>
  <c r="C36" i="7"/>
  <c r="G36" i="7"/>
  <c r="H36" i="7"/>
  <c r="I36" i="7"/>
  <c r="J36" i="7"/>
  <c r="L36" i="7"/>
  <c r="N36" i="7"/>
  <c r="O36" i="7"/>
  <c r="G41" i="7"/>
  <c r="H41" i="7"/>
  <c r="I41" i="7"/>
  <c r="J41" i="7"/>
  <c r="O41" i="7"/>
  <c r="A3" i="6"/>
  <c r="A7" i="6"/>
  <c r="C19" i="6"/>
  <c r="G19" i="6"/>
  <c r="G41" i="6" s="1"/>
  <c r="K19" i="6"/>
  <c r="A8" i="6"/>
  <c r="A9" i="6"/>
  <c r="A10" i="6"/>
  <c r="A11" i="6"/>
  <c r="L11" i="6"/>
  <c r="A12" i="6"/>
  <c r="A13" i="6"/>
  <c r="A14" i="6"/>
  <c r="A15" i="6"/>
  <c r="L15" i="6"/>
  <c r="A16" i="6"/>
  <c r="A17" i="6"/>
  <c r="A18" i="6"/>
  <c r="F19" i="6"/>
  <c r="E19" i="6"/>
  <c r="H19" i="6"/>
  <c r="I19" i="6"/>
  <c r="J19" i="6"/>
  <c r="A24" i="6"/>
  <c r="C36" i="6"/>
  <c r="C41" i="6" s="1"/>
  <c r="A25" i="6"/>
  <c r="L25" i="6"/>
  <c r="K36" i="6"/>
  <c r="K41" i="6" s="1"/>
  <c r="A26" i="6"/>
  <c r="A27" i="6"/>
  <c r="F36" i="6"/>
  <c r="H36" i="6"/>
  <c r="H41" i="6" s="1"/>
  <c r="L27" i="6"/>
  <c r="A28" i="6"/>
  <c r="A29" i="6"/>
  <c r="A30" i="6"/>
  <c r="A31" i="6"/>
  <c r="L31" i="6"/>
  <c r="A32" i="6"/>
  <c r="A33" i="6"/>
  <c r="A34" i="6"/>
  <c r="A35" i="6"/>
  <c r="E36" i="6"/>
  <c r="E41" i="6" s="1"/>
  <c r="D36" i="6"/>
  <c r="G36" i="6"/>
  <c r="I36" i="6"/>
  <c r="I41" i="6"/>
  <c r="A3" i="5"/>
  <c r="A6" i="5"/>
  <c r="G6" i="5"/>
  <c r="A7" i="5"/>
  <c r="G7" i="5"/>
  <c r="A8" i="5"/>
  <c r="G8" i="5"/>
  <c r="A9" i="5"/>
  <c r="G9" i="5"/>
  <c r="A10" i="5"/>
  <c r="A11" i="5"/>
  <c r="G11" i="5"/>
  <c r="A12" i="5"/>
  <c r="G12" i="5"/>
  <c r="A13" i="5"/>
  <c r="G13" i="5"/>
  <c r="A14" i="5"/>
  <c r="G14" i="5"/>
  <c r="A15" i="5"/>
  <c r="G15" i="5"/>
  <c r="A16" i="5"/>
  <c r="G16" i="5"/>
  <c r="A17" i="5"/>
  <c r="G17" i="5"/>
  <c r="C18" i="5"/>
  <c r="D18" i="5"/>
  <c r="F18" i="5"/>
  <c r="H18" i="5"/>
  <c r="A3" i="4"/>
  <c r="A7" i="4"/>
  <c r="A8" i="4"/>
  <c r="A9" i="4"/>
  <c r="A10" i="4"/>
  <c r="A11" i="4"/>
  <c r="A12" i="4"/>
  <c r="A13" i="4"/>
  <c r="A14" i="4"/>
  <c r="A15" i="4"/>
  <c r="A16" i="4"/>
  <c r="A17" i="4"/>
  <c r="A18" i="4"/>
  <c r="A24" i="4"/>
  <c r="A25" i="4"/>
  <c r="A26" i="4"/>
  <c r="A27" i="4"/>
  <c r="A28" i="4"/>
  <c r="A29" i="4"/>
  <c r="A30" i="4"/>
  <c r="A31" i="4"/>
  <c r="A32" i="4"/>
  <c r="A33" i="4"/>
  <c r="A34" i="4"/>
  <c r="A35" i="4"/>
  <c r="B36" i="4"/>
  <c r="D7" i="3"/>
  <c r="D8" i="3"/>
  <c r="D9" i="3"/>
  <c r="D13" i="3"/>
  <c r="D14" i="3"/>
  <c r="D15" i="3"/>
  <c r="D17" i="3"/>
  <c r="B19" i="3"/>
  <c r="A3" i="2"/>
  <c r="A8" i="2"/>
  <c r="L20" i="2"/>
  <c r="L44" i="2" s="1"/>
  <c r="N20" i="2"/>
  <c r="N44" i="2" s="1"/>
  <c r="A9" i="2"/>
  <c r="C20" i="2"/>
  <c r="C44" i="2" s="1"/>
  <c r="E20" i="2"/>
  <c r="E44" i="2" s="1"/>
  <c r="J20" i="2"/>
  <c r="J44" i="2" s="1"/>
  <c r="A10" i="2"/>
  <c r="A11" i="2"/>
  <c r="A12" i="2"/>
  <c r="A13" i="2"/>
  <c r="A14" i="2"/>
  <c r="A15" i="2"/>
  <c r="A16" i="2"/>
  <c r="A17" i="2"/>
  <c r="A18" i="2"/>
  <c r="A19" i="2"/>
  <c r="B20" i="2"/>
  <c r="D20" i="2"/>
  <c r="F20" i="2"/>
  <c r="G20" i="2"/>
  <c r="H20" i="2"/>
  <c r="K20" i="2"/>
  <c r="M20" i="2"/>
  <c r="O20" i="2"/>
  <c r="P20" i="2"/>
  <c r="A26" i="2"/>
  <c r="Q26" i="2"/>
  <c r="A27" i="2"/>
  <c r="Q27" i="2"/>
  <c r="A28" i="2"/>
  <c r="Q28" i="2"/>
  <c r="A29" i="2"/>
  <c r="Q29" i="2"/>
  <c r="A30" i="2"/>
  <c r="Q30" i="2"/>
  <c r="A31" i="2"/>
  <c r="Q31" i="2"/>
  <c r="A32" i="2"/>
  <c r="Q32" i="2"/>
  <c r="A33" i="2"/>
  <c r="Q33" i="2"/>
  <c r="A34" i="2"/>
  <c r="Q34" i="2"/>
  <c r="A35" i="2"/>
  <c r="Q35" i="2"/>
  <c r="A36" i="2"/>
  <c r="Q36" i="2"/>
  <c r="A37" i="2"/>
  <c r="Q37" i="2"/>
  <c r="B38" i="2"/>
  <c r="C38" i="2"/>
  <c r="D38" i="2"/>
  <c r="E38" i="2"/>
  <c r="F38" i="2"/>
  <c r="G38" i="2"/>
  <c r="H38" i="2"/>
  <c r="I38" i="2"/>
  <c r="J38" i="2"/>
  <c r="K38" i="2"/>
  <c r="L38" i="2"/>
  <c r="M38" i="2"/>
  <c r="N38" i="2"/>
  <c r="O38" i="2"/>
  <c r="P38" i="2"/>
  <c r="Q38" i="2"/>
  <c r="B44" i="2"/>
  <c r="D44" i="2"/>
  <c r="F44" i="2"/>
  <c r="G44" i="2"/>
  <c r="H44" i="2"/>
  <c r="K44" i="2"/>
  <c r="M44" i="2"/>
  <c r="O44" i="2"/>
  <c r="P44" i="2"/>
  <c r="B8" i="1"/>
  <c r="B12" i="1"/>
  <c r="E12" i="1" s="1"/>
  <c r="E13" i="1"/>
  <c r="E14" i="1"/>
  <c r="D15" i="1"/>
  <c r="E17" i="1" l="1"/>
  <c r="E18" i="5"/>
  <c r="L29" i="6"/>
  <c r="L13" i="6"/>
  <c r="F33" i="7"/>
  <c r="D12" i="3"/>
  <c r="D10" i="3"/>
  <c r="L9" i="6"/>
  <c r="L19" i="6" s="1"/>
  <c r="L7" i="6"/>
  <c r="M7" i="6" s="1"/>
  <c r="K36" i="7"/>
  <c r="K41" i="7" s="1"/>
  <c r="B36" i="7"/>
  <c r="B41" i="7" s="1"/>
  <c r="M30" i="7"/>
  <c r="P30" i="7" s="1"/>
  <c r="M28" i="7"/>
  <c r="P28" i="7" s="1"/>
  <c r="M27" i="7"/>
  <c r="P27" i="7" s="1"/>
  <c r="M26" i="7"/>
  <c r="P26" i="7" s="1"/>
  <c r="M25" i="7"/>
  <c r="P25" i="7" s="1"/>
  <c r="M24" i="7"/>
  <c r="F24" i="7"/>
  <c r="M18" i="7"/>
  <c r="C19" i="7"/>
  <c r="C41" i="7" s="1"/>
  <c r="M16" i="7"/>
  <c r="M12" i="7"/>
  <c r="M8" i="7"/>
  <c r="G10" i="5"/>
  <c r="G18" i="5" s="1"/>
  <c r="B11" i="1" s="1"/>
  <c r="E11" i="1" s="1"/>
  <c r="L35" i="6"/>
  <c r="D18" i="3"/>
  <c r="D11" i="3"/>
  <c r="L33" i="6"/>
  <c r="L17" i="6"/>
  <c r="M35" i="7"/>
  <c r="D36" i="7"/>
  <c r="D41" i="7" s="1"/>
  <c r="F32" i="7"/>
  <c r="E19" i="7"/>
  <c r="E41" i="7" s="1"/>
  <c r="M14" i="7"/>
  <c r="M10" i="7"/>
  <c r="M9" i="7"/>
  <c r="M19" i="7" s="1"/>
  <c r="M7" i="7"/>
  <c r="F41" i="7"/>
  <c r="Q19" i="2"/>
  <c r="I20" i="2"/>
  <c r="I44" i="2" s="1"/>
  <c r="Q17" i="2"/>
  <c r="Q15" i="2"/>
  <c r="Q13" i="2"/>
  <c r="Q11" i="2"/>
  <c r="Q9" i="2"/>
  <c r="B18" i="5"/>
  <c r="M35" i="6"/>
  <c r="L34" i="6"/>
  <c r="M34" i="6" s="1"/>
  <c r="M31" i="6"/>
  <c r="L30" i="6"/>
  <c r="M30" i="6" s="1"/>
  <c r="M27" i="6"/>
  <c r="L26" i="6"/>
  <c r="M26" i="6" s="1"/>
  <c r="F41" i="6"/>
  <c r="L18" i="6"/>
  <c r="M18" i="6" s="1"/>
  <c r="M15" i="6"/>
  <c r="L14" i="6"/>
  <c r="M14" i="6" s="1"/>
  <c r="M11" i="6"/>
  <c r="L10" i="6"/>
  <c r="M10" i="6" s="1"/>
  <c r="P33" i="7"/>
  <c r="P29" i="7"/>
  <c r="L19" i="7"/>
  <c r="L41" i="7" s="1"/>
  <c r="Q44" i="2"/>
  <c r="B6" i="1" s="1"/>
  <c r="E6" i="1" s="1"/>
  <c r="Q18" i="2"/>
  <c r="Q16" i="2"/>
  <c r="Q14" i="2"/>
  <c r="Q12" i="2"/>
  <c r="Q10" i="2"/>
  <c r="Q8" i="2"/>
  <c r="Q20" i="2" s="1"/>
  <c r="D16" i="3"/>
  <c r="B19" i="4"/>
  <c r="B41" i="4" s="1"/>
  <c r="B10" i="1" s="1"/>
  <c r="E10" i="1" s="1"/>
  <c r="B36" i="6"/>
  <c r="M33" i="6"/>
  <c r="L32" i="6"/>
  <c r="M32" i="6" s="1"/>
  <c r="M29" i="6"/>
  <c r="L28" i="6"/>
  <c r="M28" i="6" s="1"/>
  <c r="M25" i="6"/>
  <c r="L24" i="6"/>
  <c r="M17" i="6"/>
  <c r="L16" i="6"/>
  <c r="M16" i="6" s="1"/>
  <c r="M13" i="6"/>
  <c r="L12" i="6"/>
  <c r="M12" i="6" s="1"/>
  <c r="M9" i="6"/>
  <c r="L8" i="6"/>
  <c r="F35" i="7"/>
  <c r="P35" i="7" s="1"/>
  <c r="F34" i="7"/>
  <c r="M32" i="7"/>
  <c r="P32" i="7" s="1"/>
  <c r="M31" i="7"/>
  <c r="P31" i="7" s="1"/>
  <c r="F18" i="7"/>
  <c r="P18" i="7" s="1"/>
  <c r="F17" i="7"/>
  <c r="P17" i="7" s="1"/>
  <c r="F16" i="7"/>
  <c r="P16" i="7" s="1"/>
  <c r="F15" i="7"/>
  <c r="P15" i="7" s="1"/>
  <c r="F14" i="7"/>
  <c r="P14" i="7" s="1"/>
  <c r="F13" i="7"/>
  <c r="P13" i="7" s="1"/>
  <c r="F12" i="7"/>
  <c r="P12" i="7" s="1"/>
  <c r="F11" i="7"/>
  <c r="P11" i="7" s="1"/>
  <c r="F10" i="7"/>
  <c r="P10" i="7" s="1"/>
  <c r="P8" i="7"/>
  <c r="P24" i="7"/>
  <c r="D19" i="3"/>
  <c r="M24" i="6"/>
  <c r="M8" i="6"/>
  <c r="P34" i="7"/>
  <c r="F19" i="7"/>
  <c r="P7" i="7"/>
  <c r="C19" i="3"/>
  <c r="C8" i="1" s="1"/>
  <c r="D19" i="6"/>
  <c r="D41" i="6" s="1"/>
  <c r="L41" i="6" s="1"/>
  <c r="B19" i="6"/>
  <c r="B41" i="6" s="1"/>
  <c r="M41" i="6" l="1"/>
  <c r="B9" i="1" s="1"/>
  <c r="P9" i="7"/>
  <c r="P19" i="7" s="1"/>
  <c r="L36" i="6"/>
  <c r="M41" i="7"/>
  <c r="P41" i="7" s="1"/>
  <c r="B7" i="1" s="1"/>
  <c r="E7" i="1" s="1"/>
  <c r="G7" i="1" s="1"/>
  <c r="F36" i="7"/>
  <c r="M19" i="6"/>
  <c r="M36" i="6"/>
  <c r="M36" i="7"/>
  <c r="E9" i="1"/>
  <c r="E8" i="1"/>
  <c r="C15" i="1"/>
  <c r="E15" i="1" l="1"/>
  <c r="E19" i="1" s="1"/>
  <c r="B15" i="1"/>
  <c r="P36" i="7"/>
  <c r="G9" i="1"/>
  <c r="I9" i="1"/>
</calcChain>
</file>

<file path=xl/comments1.xml><?xml version="1.0" encoding="utf-8"?>
<comments xmlns="http://schemas.openxmlformats.org/spreadsheetml/2006/main">
  <authors>
    <author>lgthomas</author>
    <author>Jackson, Jason R.</author>
  </authors>
  <commentList>
    <comment ref="A6" authorId="0">
      <text>
        <r>
          <rPr>
            <b/>
            <sz val="8"/>
            <color indexed="81"/>
            <rFont val="Tahoma"/>
            <family val="2"/>
          </rPr>
          <t>lgthomas:</t>
        </r>
        <r>
          <rPr>
            <sz val="8"/>
            <color indexed="81"/>
            <rFont val="Tahoma"/>
            <family val="2"/>
          </rPr>
          <t xml:space="preserve">
From Financial Statements &amp; Stats Report - Base Charge count Gas Sales per MART Margin</t>
        </r>
      </text>
    </comment>
    <comment ref="O7" authorId="0">
      <text>
        <r>
          <rPr>
            <b/>
            <sz val="8"/>
            <color indexed="81"/>
            <rFont val="Tahoma"/>
            <family val="2"/>
          </rPr>
          <t>lgthomas:</t>
        </r>
        <r>
          <rPr>
            <sz val="8"/>
            <color indexed="81"/>
            <rFont val="Tahoma"/>
            <family val="2"/>
          </rPr>
          <t xml:space="preserve">
From TBS Billing Summary Query - count by division</t>
        </r>
      </text>
    </comment>
    <comment ref="P7" authorId="0">
      <text>
        <r>
          <rPr>
            <b/>
            <sz val="8"/>
            <color indexed="81"/>
            <rFont val="Tahoma"/>
            <family val="2"/>
          </rPr>
          <t xml:space="preserve">lgthomas:
</t>
        </r>
        <r>
          <rPr>
            <sz val="8"/>
            <color indexed="81"/>
            <rFont val="Tahoma"/>
            <family val="2"/>
          </rPr>
          <t>From TBS Billing Summary Query - count by division</t>
        </r>
      </text>
    </comment>
    <comment ref="A24" authorId="0">
      <text>
        <r>
          <rPr>
            <b/>
            <sz val="8"/>
            <color indexed="81"/>
            <rFont val="Tahoma"/>
            <family val="2"/>
          </rPr>
          <t>lgthomas:</t>
        </r>
        <r>
          <rPr>
            <sz val="8"/>
            <color indexed="81"/>
            <rFont val="Tahoma"/>
            <family val="2"/>
          </rPr>
          <t xml:space="preserve">
From Transport Report</t>
        </r>
      </text>
    </comment>
    <comment ref="R26" authorId="1">
      <text>
        <r>
          <rPr>
            <b/>
            <sz val="8"/>
            <color indexed="81"/>
            <rFont val="Tahoma"/>
            <family val="2"/>
          </rPr>
          <t>Jackson, Jason R.:</t>
        </r>
        <r>
          <rPr>
            <sz val="8"/>
            <color indexed="81"/>
            <rFont val="Tahoma"/>
            <family val="2"/>
          </rPr>
          <t xml:space="preserve">
In Oct 10 &amp; Nov 10,two customers (i.e. TGLO TX 11411 &amp; 11413) were incorrectly setup to LVS Div 15.  Rather, they should have been assigned to Div 16. Also, Federal Bureau was incorrectly setup to Div 21.  The customer should have been setup to Div 005 for the same time period as the first example.  Note:  the corrections have been made.</t>
        </r>
      </text>
    </comment>
    <comment ref="R32" authorId="1">
      <text>
        <r>
          <rPr>
            <b/>
            <sz val="8"/>
            <color indexed="81"/>
            <rFont val="Tahoma"/>
            <family val="2"/>
          </rPr>
          <t>Jackson, Jason R.:</t>
        </r>
        <r>
          <rPr>
            <sz val="8"/>
            <color indexed="81"/>
            <rFont val="Tahoma"/>
            <family val="2"/>
          </rPr>
          <t xml:space="preserve">
As the TBS summary updates the Transportation report, it appears reasonable to add the two customers to Div 5 for the months of Apr and May</t>
        </r>
      </text>
    </comment>
  </commentList>
</comments>
</file>

<file path=xl/comments2.xml><?xml version="1.0" encoding="utf-8"?>
<comments xmlns="http://schemas.openxmlformats.org/spreadsheetml/2006/main">
  <authors>
    <author>lgthomas</author>
  </authors>
  <commentList>
    <comment ref="A6" authorId="0">
      <text>
        <r>
          <rPr>
            <b/>
            <sz val="8"/>
            <color indexed="81"/>
            <rFont val="Tahoma"/>
            <family val="2"/>
          </rPr>
          <t>lgthomas:</t>
        </r>
        <r>
          <rPr>
            <sz val="8"/>
            <color indexed="81"/>
            <rFont val="Tahoma"/>
            <family val="2"/>
          </rPr>
          <t xml:space="preserve">
From Financial Statements &amp; Stats Report - Base Charge count Gas Sales per MART Margin</t>
        </r>
      </text>
    </comment>
    <comment ref="A23" authorId="0">
      <text>
        <r>
          <rPr>
            <b/>
            <sz val="8"/>
            <color indexed="81"/>
            <rFont val="Tahoma"/>
            <family val="2"/>
          </rPr>
          <t>lgthomas:</t>
        </r>
        <r>
          <rPr>
            <sz val="8"/>
            <color indexed="81"/>
            <rFont val="Tahoma"/>
            <family val="2"/>
          </rPr>
          <t xml:space="preserve">
From Financial Statements &amp; Stats Report - Base Charge count Transport per MART Margin
</t>
        </r>
      </text>
    </comment>
  </commentList>
</comments>
</file>

<file path=xl/comments3.xml><?xml version="1.0" encoding="utf-8"?>
<comments xmlns="http://schemas.openxmlformats.org/spreadsheetml/2006/main">
  <authors>
    <author>lgthomas</author>
  </authors>
  <commentList>
    <comment ref="H4" authorId="0">
      <text>
        <r>
          <rPr>
            <b/>
            <sz val="8"/>
            <color indexed="81"/>
            <rFont val="Tahoma"/>
            <family val="2"/>
          </rPr>
          <t>lgthomas:</t>
        </r>
        <r>
          <rPr>
            <sz val="8"/>
            <color indexed="81"/>
            <rFont val="Tahoma"/>
            <family val="2"/>
          </rPr>
          <t xml:space="preserve">
Pending Data from T. Wright</t>
        </r>
      </text>
    </comment>
  </commentList>
</comments>
</file>

<file path=xl/comments4.xml><?xml version="1.0" encoding="utf-8"?>
<comments xmlns="http://schemas.openxmlformats.org/spreadsheetml/2006/main">
  <authors>
    <author>lgthomas</author>
  </authors>
  <commentList>
    <comment ref="A6" authorId="0">
      <text>
        <r>
          <rPr>
            <b/>
            <sz val="8"/>
            <color indexed="81"/>
            <rFont val="Tahoma"/>
            <family val="2"/>
          </rPr>
          <t>lgthomas:</t>
        </r>
        <r>
          <rPr>
            <sz val="8"/>
            <color indexed="81"/>
            <rFont val="Tahoma"/>
            <family val="2"/>
          </rPr>
          <t xml:space="preserve">
From Financial Statements &amp; Stats Report - Base Charge count Gas Sales per MART Margin</t>
        </r>
      </text>
    </comment>
    <comment ref="A23" authorId="0">
      <text>
        <r>
          <rPr>
            <b/>
            <sz val="8"/>
            <color indexed="81"/>
            <rFont val="Tahoma"/>
            <family val="2"/>
          </rPr>
          <t>lgthomas:</t>
        </r>
        <r>
          <rPr>
            <sz val="8"/>
            <color indexed="81"/>
            <rFont val="Tahoma"/>
            <family val="2"/>
          </rPr>
          <t xml:space="preserve">
From Financial Statements &amp; Stats Report - Base Charge count Transport per MART Margin
</t>
        </r>
      </text>
    </comment>
  </commentList>
</comments>
</file>

<file path=xl/comments5.xml><?xml version="1.0" encoding="utf-8"?>
<comments xmlns="http://schemas.openxmlformats.org/spreadsheetml/2006/main">
  <authors>
    <author>lgthomas</author>
  </authors>
  <commentList>
    <comment ref="A6" authorId="0">
      <text>
        <r>
          <rPr>
            <b/>
            <sz val="8"/>
            <color indexed="81"/>
            <rFont val="Tahoma"/>
            <family val="2"/>
          </rPr>
          <t>lgthomas:</t>
        </r>
        <r>
          <rPr>
            <sz val="8"/>
            <color indexed="81"/>
            <rFont val="Tahoma"/>
            <family val="2"/>
          </rPr>
          <t xml:space="preserve">
From Financial Statements &amp; Stats Report - Base Charge count Gas Sales per MART Margin</t>
        </r>
      </text>
    </comment>
    <comment ref="A23" authorId="0">
      <text>
        <r>
          <rPr>
            <b/>
            <sz val="8"/>
            <color indexed="81"/>
            <rFont val="Tahoma"/>
            <family val="2"/>
          </rPr>
          <t>lgthomas:</t>
        </r>
        <r>
          <rPr>
            <sz val="8"/>
            <color indexed="81"/>
            <rFont val="Tahoma"/>
            <family val="2"/>
          </rPr>
          <t xml:space="preserve">
From Financial Statements &amp; Stats Report - Base Charge count Transport per MART Margin
</t>
        </r>
      </text>
    </comment>
  </commentList>
</comments>
</file>

<file path=xl/sharedStrings.xml><?xml version="1.0" encoding="utf-8"?>
<sst xmlns="http://schemas.openxmlformats.org/spreadsheetml/2006/main" count="343" uniqueCount="114">
  <si>
    <t>New customer count without Liberty (Mo/Ia/Il &amp; GA)</t>
  </si>
  <si>
    <t>Total customers related to Liberty (Mo/Ia/Il &amp; GA)</t>
  </si>
  <si>
    <t>TLGP</t>
  </si>
  <si>
    <t>AEM</t>
  </si>
  <si>
    <t>PIPELINE</t>
  </si>
  <si>
    <t>MIDTX</t>
  </si>
  <si>
    <t>MISS</t>
  </si>
  <si>
    <t>MDST</t>
  </si>
  <si>
    <t>Louisiana</t>
  </si>
  <si>
    <t>COKS</t>
  </si>
  <si>
    <t>WTX</t>
  </si>
  <si>
    <t>Total</t>
  </si>
  <si>
    <t>GA</t>
  </si>
  <si>
    <t>Sub total</t>
  </si>
  <si>
    <t>Mo/Il/Ia</t>
  </si>
  <si>
    <t>Total customers</t>
  </si>
  <si>
    <t>Lib customer count</t>
  </si>
  <si>
    <t>Customer count 2</t>
  </si>
  <si>
    <t>Customer count 1</t>
  </si>
  <si>
    <t>Avg 12 mo</t>
  </si>
  <si>
    <t>Div 15</t>
  </si>
  <si>
    <t>Div 14</t>
  </si>
  <si>
    <t>Div 08</t>
  </si>
  <si>
    <t>Div 21</t>
  </si>
  <si>
    <t>Div 20</t>
  </si>
  <si>
    <t>Div 19</t>
  </si>
  <si>
    <t>Div 18</t>
  </si>
  <si>
    <t>Div 13</t>
  </si>
  <si>
    <t>Div 16</t>
  </si>
  <si>
    <t>Div 11</t>
  </si>
  <si>
    <t>Div 06</t>
  </si>
  <si>
    <t>Div 05</t>
  </si>
  <si>
    <t>Div 04</t>
  </si>
  <si>
    <t>Div 03</t>
  </si>
  <si>
    <t>Div 01</t>
  </si>
  <si>
    <t>LVS Div</t>
  </si>
  <si>
    <t>W TX Rural Irr</t>
  </si>
  <si>
    <t>Rural</t>
  </si>
  <si>
    <t xml:space="preserve"> Dist Div</t>
  </si>
  <si>
    <t>FAIN 10</t>
  </si>
  <si>
    <t>Dalhart</t>
  </si>
  <si>
    <t xml:space="preserve">  W Texas</t>
  </si>
  <si>
    <t>Fritch&amp;Sanford</t>
  </si>
  <si>
    <t>Amarillo City Plant</t>
  </si>
  <si>
    <t>Amarillo Trans</t>
  </si>
  <si>
    <t>Utility</t>
  </si>
  <si>
    <t>Non-Utility</t>
  </si>
  <si>
    <t>W Texas</t>
  </si>
  <si>
    <t>Amarillo</t>
  </si>
  <si>
    <t xml:space="preserve">Lubbock </t>
  </si>
  <si>
    <t>Avg 12 mo.</t>
  </si>
  <si>
    <t>Transport</t>
  </si>
  <si>
    <t>Gas Sales</t>
  </si>
  <si>
    <t>Customers per Financial Statements &amp; Stats Report and Transportation Report</t>
  </si>
  <si>
    <t>Atmos Energy Corp.</t>
  </si>
  <si>
    <t>AEL</t>
  </si>
  <si>
    <t>Div 077</t>
  </si>
  <si>
    <t>Div 007</t>
  </si>
  <si>
    <t>FY2012</t>
  </si>
  <si>
    <t>Customers per Financial Statements &amp; Stats Report</t>
  </si>
  <si>
    <t>Div # 180</t>
  </si>
  <si>
    <t>Div # 080</t>
  </si>
  <si>
    <t>Sales</t>
  </si>
  <si>
    <t>Public Authority</t>
  </si>
  <si>
    <t>Commercial</t>
  </si>
  <si>
    <t>Residential</t>
  </si>
  <si>
    <t>Atmos PipeLine</t>
  </si>
  <si>
    <t>Industrial</t>
  </si>
  <si>
    <t>Atmos Mid-Tex Division</t>
  </si>
  <si>
    <t>KY/MdSt</t>
  </si>
  <si>
    <t>AE Mid-St</t>
  </si>
  <si>
    <t>SE MO div 72</t>
  </si>
  <si>
    <t>Butler div 71</t>
  </si>
  <si>
    <t>Kirksville div 70</t>
  </si>
  <si>
    <t>Iowa div 98</t>
  </si>
  <si>
    <t>Missouri div 97</t>
  </si>
  <si>
    <t>Virginia div 96</t>
  </si>
  <si>
    <t>Georgia div 95</t>
  </si>
  <si>
    <t>Tennessee div 93</t>
  </si>
  <si>
    <t>Illinois div 92</t>
  </si>
  <si>
    <t>Div 009</t>
  </si>
  <si>
    <t>Co 060</t>
  </si>
  <si>
    <t>Kentucky</t>
  </si>
  <si>
    <t xml:space="preserve"> -   </t>
  </si>
  <si>
    <t>Co/KS</t>
  </si>
  <si>
    <t>Div 71</t>
  </si>
  <si>
    <t>Div 29</t>
  </si>
  <si>
    <t>Kansas</t>
  </si>
  <si>
    <t>Div 81</t>
  </si>
  <si>
    <t>Div 086</t>
  </si>
  <si>
    <t>* Div 085</t>
  </si>
  <si>
    <t>* Div 084</t>
  </si>
  <si>
    <t>* Div 083</t>
  </si>
  <si>
    <t>* Div 082</t>
  </si>
  <si>
    <t>Colorado</t>
  </si>
  <si>
    <t>Div 036</t>
  </si>
  <si>
    <t>Div 035</t>
  </si>
  <si>
    <t>Div 034</t>
  </si>
  <si>
    <t>Div 033</t>
  </si>
  <si>
    <t>Butler</t>
  </si>
  <si>
    <t>Missouri</t>
  </si>
  <si>
    <t>Kansas Div 81</t>
  </si>
  <si>
    <t>SW KS</t>
  </si>
  <si>
    <t>Eastern KS</t>
  </si>
  <si>
    <t>Cane</t>
  </si>
  <si>
    <t>Central KS</t>
  </si>
  <si>
    <t>Kaw Valley</t>
  </si>
  <si>
    <t>SW CO</t>
  </si>
  <si>
    <t>SE CO</t>
  </si>
  <si>
    <t>NW CO</t>
  </si>
  <si>
    <t>NE CO</t>
  </si>
  <si>
    <t>Atmos Energy Corporation</t>
  </si>
  <si>
    <t>OAG 01-173</t>
  </si>
  <si>
    <t>Allocation Factor Support - Number of Customers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</si>
</sst>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0_);_(* \(#,##0\);_(* &quot;-&quot;_);_(@_)"/>
    <numFmt numFmtId="43" formatCode="_(* #,##0.00_);_(* \(#,##0.00\);_(* &quot;-&quot;??_);_(@_)"/>
    <numFmt numFmtId="164" formatCode="_(* #,##0_);_(* \(#,##0\);_(* &quot;-&quot;??_);_(@_)"/>
  </numFmts>
  <fonts count="12" x14ac:knownFonts="1">
    <font>
      <sz val="16"/>
      <color theme="1"/>
      <name val="Arial"/>
      <family val="2"/>
    </font>
    <font>
      <sz val="12"/>
      <name val="Times New Roman"/>
      <family val="1"/>
    </font>
    <font>
      <sz val="10"/>
      <name val="Arial"/>
      <family val="2"/>
    </font>
    <font>
      <sz val="11"/>
      <color indexed="8"/>
      <name val="Times New Roman"/>
      <family val="1"/>
    </font>
    <font>
      <b/>
      <sz val="8"/>
      <color indexed="81"/>
      <name val="Tahoma"/>
      <family val="2"/>
    </font>
    <font>
      <sz val="8"/>
      <color indexed="81"/>
      <name val="Tahoma"/>
      <family val="2"/>
    </font>
    <font>
      <b/>
      <sz val="10"/>
      <name val="Arial"/>
      <family val="2"/>
    </font>
    <font>
      <sz val="10"/>
      <color indexed="10"/>
      <name val="Arial"/>
      <family val="2"/>
    </font>
    <font>
      <sz val="10"/>
      <color indexed="17"/>
      <name val="Arial"/>
      <family val="2"/>
    </font>
    <font>
      <sz val="10"/>
      <color theme="1"/>
      <name val="Arial"/>
      <family val="2"/>
    </font>
    <font>
      <sz val="10"/>
      <color indexed="12"/>
      <name val="Arial"/>
      <family val="2"/>
    </font>
    <font>
      <sz val="10"/>
      <color indexed="8"/>
      <name val="Arial"/>
      <family val="2"/>
    </font>
  </fonts>
  <fills count="8">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46"/>
        <bgColor indexed="64"/>
      </patternFill>
    </fill>
    <fill>
      <patternFill patternType="solid">
        <fgColor indexed="43"/>
        <bgColor indexed="64"/>
      </patternFill>
    </fill>
    <fill>
      <patternFill patternType="solid">
        <fgColor indexed="22"/>
        <bgColor indexed="64"/>
      </patternFill>
    </fill>
    <fill>
      <patternFill patternType="solid">
        <fgColor indexed="41"/>
        <bgColor indexed="64"/>
      </patternFill>
    </fill>
  </fills>
  <borders count="12">
    <border>
      <left/>
      <right/>
      <top/>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double">
        <color indexed="64"/>
      </bottom>
      <diagonal/>
    </border>
  </borders>
  <cellStyleXfs count="8">
    <xf numFmtId="0" fontId="0"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2" fillId="0" borderId="0"/>
    <xf numFmtId="0" fontId="1" fillId="0" borderId="0"/>
    <xf numFmtId="40" fontId="3" fillId="2" borderId="0">
      <alignment horizontal="right"/>
    </xf>
  </cellStyleXfs>
  <cellXfs count="72">
    <xf numFmtId="0" fontId="0" fillId="0" borderId="0" xfId="0"/>
    <xf numFmtId="164" fontId="2" fillId="0" borderId="0" xfId="2" applyNumberFormat="1" applyFont="1" applyFill="1" applyBorder="1"/>
    <xf numFmtId="0" fontId="2" fillId="0" borderId="0" xfId="5" applyFont="1" applyFill="1" applyBorder="1"/>
    <xf numFmtId="0" fontId="2" fillId="0" borderId="0" xfId="1" applyFont="1"/>
    <xf numFmtId="41" fontId="2" fillId="0" borderId="0" xfId="1" applyNumberFormat="1" applyFont="1"/>
    <xf numFmtId="0" fontId="2" fillId="0" borderId="0" xfId="1" applyFont="1" applyFill="1"/>
    <xf numFmtId="0" fontId="6" fillId="0" borderId="0" xfId="1" applyFont="1" applyFill="1"/>
    <xf numFmtId="0" fontId="7" fillId="0" borderId="0" xfId="1" applyFont="1" applyFill="1"/>
    <xf numFmtId="0" fontId="2" fillId="0" borderId="0" xfId="1" applyFont="1" applyFill="1" applyAlignment="1">
      <alignment horizontal="center"/>
    </xf>
    <xf numFmtId="0" fontId="2" fillId="0" borderId="6" xfId="1" applyFont="1" applyFill="1" applyBorder="1" applyAlignment="1">
      <alignment horizontal="center"/>
    </xf>
    <xf numFmtId="0" fontId="2" fillId="7" borderId="0" xfId="1" applyFont="1" applyFill="1" applyAlignment="1">
      <alignment horizontal="center" wrapText="1"/>
    </xf>
    <xf numFmtId="0" fontId="6" fillId="0" borderId="6" xfId="1" applyFont="1" applyFill="1" applyBorder="1" applyAlignment="1">
      <alignment horizontal="center"/>
    </xf>
    <xf numFmtId="0" fontId="2" fillId="0" borderId="4" xfId="1" applyFont="1" applyFill="1" applyBorder="1" applyAlignment="1">
      <alignment horizontal="center"/>
    </xf>
    <xf numFmtId="0" fontId="2" fillId="0" borderId="3" xfId="1" applyFont="1" applyFill="1" applyBorder="1" applyAlignment="1">
      <alignment horizontal="center"/>
    </xf>
    <xf numFmtId="0" fontId="2" fillId="7" borderId="4" xfId="1" applyFont="1" applyFill="1" applyBorder="1" applyAlignment="1">
      <alignment horizontal="center" wrapText="1"/>
    </xf>
    <xf numFmtId="0" fontId="6" fillId="0" borderId="3" xfId="1" applyFont="1" applyFill="1" applyBorder="1" applyAlignment="1">
      <alignment horizontal="center"/>
    </xf>
    <xf numFmtId="17" fontId="8" fillId="0" borderId="0" xfId="1" applyNumberFormat="1" applyFont="1" applyFill="1"/>
    <xf numFmtId="0" fontId="2" fillId="0" borderId="0" xfId="6" quotePrefix="1" applyFont="1" applyAlignment="1">
      <alignment horizontal="center"/>
    </xf>
    <xf numFmtId="41" fontId="2" fillId="0" borderId="5" xfId="1" applyNumberFormat="1" applyFont="1" applyFill="1" applyBorder="1"/>
    <xf numFmtId="41" fontId="8" fillId="0" borderId="0" xfId="1" applyNumberFormat="1" applyFont="1" applyFill="1"/>
    <xf numFmtId="0" fontId="2" fillId="0" borderId="0" xfId="6" quotePrefix="1" applyFont="1" applyFill="1" applyAlignment="1">
      <alignment horizontal="center"/>
    </xf>
    <xf numFmtId="164" fontId="2" fillId="7" borderId="0" xfId="2" quotePrefix="1" applyNumberFormat="1" applyFont="1" applyFill="1" applyAlignment="1">
      <alignment horizontal="right"/>
    </xf>
    <xf numFmtId="41" fontId="6" fillId="0" borderId="5" xfId="1" applyNumberFormat="1" applyFont="1" applyFill="1" applyBorder="1"/>
    <xf numFmtId="41" fontId="2" fillId="0" borderId="2" xfId="1" applyNumberFormat="1" applyFont="1" applyFill="1" applyBorder="1" applyAlignment="1">
      <alignment horizontal="center"/>
    </xf>
    <xf numFmtId="41" fontId="2" fillId="0" borderId="11" xfId="1" applyNumberFormat="1" applyFont="1" applyFill="1" applyBorder="1" applyAlignment="1">
      <alignment horizontal="center"/>
    </xf>
    <xf numFmtId="41" fontId="2" fillId="0" borderId="0" xfId="1" applyNumberFormat="1" applyFont="1" applyFill="1"/>
    <xf numFmtId="41" fontId="6" fillId="0" borderId="0" xfId="1" applyNumberFormat="1" applyFont="1" applyFill="1"/>
    <xf numFmtId="41" fontId="6" fillId="0" borderId="0" xfId="1" applyNumberFormat="1" applyFont="1" applyFill="1" applyBorder="1"/>
    <xf numFmtId="0" fontId="2" fillId="0" borderId="0" xfId="6" quotePrefix="1" applyFont="1" applyFill="1" applyAlignment="1">
      <alignment horizontal="right"/>
    </xf>
    <xf numFmtId="41" fontId="8" fillId="3" borderId="0" xfId="1" applyNumberFormat="1" applyFont="1" applyFill="1"/>
    <xf numFmtId="41" fontId="8" fillId="7" borderId="0" xfId="1" applyNumberFormat="1" applyFont="1" applyFill="1"/>
    <xf numFmtId="41" fontId="2" fillId="0" borderId="2" xfId="1" applyNumberFormat="1" applyFont="1" applyFill="1" applyBorder="1"/>
    <xf numFmtId="41" fontId="2" fillId="0" borderId="1" xfId="1" applyNumberFormat="1" applyFont="1" applyFill="1" applyBorder="1"/>
    <xf numFmtId="41" fontId="2" fillId="7" borderId="2" xfId="1" applyNumberFormat="1" applyFont="1" applyFill="1" applyBorder="1"/>
    <xf numFmtId="41" fontId="6" fillId="0" borderId="1" xfId="1" applyNumberFormat="1" applyFont="1" applyFill="1" applyBorder="1"/>
    <xf numFmtId="0" fontId="2" fillId="0" borderId="0" xfId="1" applyFont="1" applyFill="1" applyBorder="1"/>
    <xf numFmtId="0" fontId="2" fillId="0" borderId="4" xfId="1" applyFont="1" applyFill="1" applyBorder="1"/>
    <xf numFmtId="0" fontId="2" fillId="0" borderId="5" xfId="1" applyFont="1" applyFill="1" applyBorder="1" applyAlignment="1">
      <alignment horizontal="center"/>
    </xf>
    <xf numFmtId="0" fontId="6" fillId="6" borderId="0" xfId="1" applyFont="1" applyFill="1" applyAlignment="1">
      <alignment horizontal="center"/>
    </xf>
    <xf numFmtId="0" fontId="2" fillId="0" borderId="9" xfId="1" applyFont="1" applyFill="1" applyBorder="1" applyAlignment="1">
      <alignment horizontal="center"/>
    </xf>
    <xf numFmtId="0" fontId="2" fillId="0" borderId="4" xfId="1" applyFont="1" applyFill="1" applyBorder="1" applyAlignment="1">
      <alignment horizontal="center" wrapText="1"/>
    </xf>
    <xf numFmtId="0" fontId="2" fillId="6" borderId="4" xfId="1" applyFont="1" applyFill="1" applyBorder="1" applyAlignment="1">
      <alignment horizontal="center" wrapText="1"/>
    </xf>
    <xf numFmtId="0" fontId="2" fillId="0" borderId="7" xfId="1" applyFont="1" applyFill="1" applyBorder="1" applyAlignment="1">
      <alignment horizontal="center"/>
    </xf>
    <xf numFmtId="43" fontId="8" fillId="0" borderId="0" xfId="2" applyFont="1" applyFill="1"/>
    <xf numFmtId="41" fontId="8" fillId="6" borderId="0" xfId="1" applyNumberFormat="1" applyFont="1" applyFill="1"/>
    <xf numFmtId="41" fontId="2" fillId="0" borderId="10" xfId="1" applyNumberFormat="1" applyFont="1" applyFill="1" applyBorder="1"/>
    <xf numFmtId="41" fontId="8" fillId="0" borderId="0" xfId="1" applyNumberFormat="1" applyFont="1" applyFill="1" applyBorder="1"/>
    <xf numFmtId="41" fontId="2" fillId="6" borderId="2" xfId="1" applyNumberFormat="1" applyFont="1" applyFill="1" applyBorder="1"/>
    <xf numFmtId="0" fontId="2" fillId="0" borderId="8" xfId="1" applyFont="1" applyFill="1" applyBorder="1" applyAlignment="1">
      <alignment horizontal="center" wrapText="1"/>
    </xf>
    <xf numFmtId="0" fontId="2" fillId="6" borderId="2" xfId="1" applyFont="1" applyFill="1" applyBorder="1"/>
    <xf numFmtId="0" fontId="2" fillId="5" borderId="0" xfId="1" applyFont="1" applyFill="1" applyAlignment="1">
      <alignment horizontal="center"/>
    </xf>
    <xf numFmtId="0" fontId="2" fillId="5" borderId="0" xfId="1" applyFont="1" applyFill="1" applyBorder="1" applyAlignment="1">
      <alignment horizontal="center"/>
    </xf>
    <xf numFmtId="43" fontId="9" fillId="0" borderId="0" xfId="2" applyFont="1" applyFill="1"/>
    <xf numFmtId="43" fontId="2" fillId="0" borderId="0" xfId="1" applyNumberFormat="1" applyFont="1" applyFill="1"/>
    <xf numFmtId="38" fontId="2" fillId="4" borderId="0" xfId="1" applyNumberFormat="1" applyFont="1" applyFill="1" applyBorder="1"/>
    <xf numFmtId="43" fontId="10" fillId="0" borderId="0" xfId="1" applyNumberFormat="1" applyFont="1" applyFill="1"/>
    <xf numFmtId="41" fontId="10" fillId="0" borderId="0" xfId="1" applyNumberFormat="1" applyFont="1" applyFill="1"/>
    <xf numFmtId="37" fontId="10" fillId="0" borderId="0" xfId="1" applyNumberFormat="1" applyFont="1" applyFill="1"/>
    <xf numFmtId="41" fontId="2" fillId="4" borderId="2" xfId="1" applyNumberFormat="1" applyFont="1" applyFill="1" applyBorder="1"/>
    <xf numFmtId="164" fontId="2" fillId="0" borderId="0" xfId="2" quotePrefix="1" applyNumberFormat="1" applyFont="1"/>
    <xf numFmtId="3" fontId="2" fillId="0" borderId="0" xfId="1" applyNumberFormat="1" applyFont="1" applyFill="1"/>
    <xf numFmtId="164" fontId="2" fillId="0" borderId="0" xfId="6" quotePrefix="1" applyNumberFormat="1" applyFont="1" applyFill="1" applyAlignment="1">
      <alignment horizontal="center"/>
    </xf>
    <xf numFmtId="164" fontId="11" fillId="0" borderId="0" xfId="2" quotePrefix="1" applyNumberFormat="1" applyFont="1"/>
    <xf numFmtId="0" fontId="2" fillId="3" borderId="0" xfId="1" applyFont="1" applyFill="1" applyAlignment="1">
      <alignment horizontal="center"/>
    </xf>
    <xf numFmtId="0" fontId="2" fillId="0" borderId="6" xfId="1" applyFont="1" applyFill="1" applyBorder="1"/>
    <xf numFmtId="0" fontId="2" fillId="0" borderId="0" xfId="1" applyFont="1" applyFill="1" applyAlignment="1">
      <alignment horizontal="center" wrapText="1"/>
    </xf>
    <xf numFmtId="0" fontId="2" fillId="3" borderId="4" xfId="1" applyFont="1" applyFill="1" applyBorder="1" applyAlignment="1">
      <alignment horizontal="center"/>
    </xf>
    <xf numFmtId="41" fontId="2" fillId="3" borderId="2" xfId="1" applyNumberFormat="1" applyFont="1" applyFill="1" applyBorder="1"/>
    <xf numFmtId="164" fontId="8" fillId="0" borderId="0" xfId="2" applyNumberFormat="1" applyFont="1" applyFill="1"/>
    <xf numFmtId="0" fontId="6" fillId="0" borderId="0" xfId="0" applyFont="1"/>
    <xf numFmtId="41" fontId="6" fillId="0" borderId="2" xfId="1" applyNumberFormat="1" applyFont="1" applyBorder="1"/>
    <xf numFmtId="0" fontId="2" fillId="0" borderId="0" xfId="1" applyFont="1" applyFill="1" applyAlignment="1">
      <alignment horizontal="center"/>
    </xf>
  </cellXfs>
  <cellStyles count="8">
    <cellStyle name="Comma 2" xfId="2"/>
    <cellStyle name="Comma 3" xfId="3"/>
    <cellStyle name="Normal" xfId="0" builtinId="0"/>
    <cellStyle name="Normal 2" xfId="1"/>
    <cellStyle name="Normal 3" xfId="4"/>
    <cellStyle name="Normal_COKS" xfId="5"/>
    <cellStyle name="Normal_Sheet1" xfId="6"/>
    <cellStyle name="Output Amounts"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fw1wn18\SHSR_WORKGROUPS\Extra%20files%20for%20calculating%20allocation%20basis%20for%209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CG"/>
      <sheetName val="Short Summary"/>
    </sheetNames>
    <sheetDataSet>
      <sheetData sheetId="0"/>
      <sheetData sheetId="1" refreshError="1">
        <row r="7">
          <cell r="C7" t="str">
            <v>0050000</v>
          </cell>
          <cell r="D7" t="str">
            <v xml:space="preserve">Chairman </v>
          </cell>
          <cell r="E7" t="str">
            <v>Residual</v>
          </cell>
        </row>
        <row r="8">
          <cell r="C8" t="str">
            <v>0052200</v>
          </cell>
          <cell r="D8" t="str">
            <v>Governmental Affairs</v>
          </cell>
          <cell r="E8" t="str">
            <v>Residual</v>
          </cell>
        </row>
        <row r="9">
          <cell r="C9" t="str">
            <v>0052100</v>
          </cell>
          <cell r="D9" t="str">
            <v>Operations</v>
          </cell>
          <cell r="E9" t="str">
            <v>Cust, Capital Adds, Employees, O&amp;M</v>
          </cell>
        </row>
        <row r="10">
          <cell r="C10" t="str">
            <v>0050500</v>
          </cell>
          <cell r="D10" t="str">
            <v>President &amp; COO</v>
          </cell>
          <cell r="E10" t="str">
            <v>Residual</v>
          </cell>
        </row>
        <row r="11">
          <cell r="C11" t="str">
            <v>0113000</v>
          </cell>
          <cell r="D11" t="str">
            <v>Assistant Controller General Acctg</v>
          </cell>
          <cell r="E11" t="str">
            <v>Avg WLC #108,109,110,&amp;111</v>
          </cell>
        </row>
        <row r="12">
          <cell r="C12" t="str">
            <v>0112900</v>
          </cell>
          <cell r="D12" t="str">
            <v>VP &amp; Controller</v>
          </cell>
          <cell r="E12" t="str">
            <v>Avg all Accounting WLC's</v>
          </cell>
        </row>
        <row r="13">
          <cell r="C13" t="str">
            <v>0113500</v>
          </cell>
          <cell r="D13" t="str">
            <v>Assistant Controller, Utility Acctg</v>
          </cell>
          <cell r="E13" t="str">
            <v>50% Cust, 17% Gas Purch Vol, 33% Cap Adds</v>
          </cell>
        </row>
        <row r="14">
          <cell r="C14" t="str">
            <v>0113100</v>
          </cell>
          <cell r="D14" t="str">
            <v>General Accounting</v>
          </cell>
          <cell r="E14" t="str">
            <v>Residual</v>
          </cell>
        </row>
        <row r="15">
          <cell r="C15" t="str">
            <v>0113200</v>
          </cell>
          <cell r="D15" t="str">
            <v>Payroll Accounting</v>
          </cell>
          <cell r="E15" t="str">
            <v>Employees</v>
          </cell>
        </row>
        <row r="16">
          <cell r="C16" t="str">
            <v>0113300</v>
          </cell>
          <cell r="D16" t="str">
            <v>Accounts Payable</v>
          </cell>
          <cell r="E16" t="str">
            <v>Purchase Orders</v>
          </cell>
        </row>
        <row r="17">
          <cell r="C17" t="str">
            <v>0113400</v>
          </cell>
          <cell r="D17" t="str">
            <v>Accounting Systems</v>
          </cell>
          <cell r="E17" t="str">
            <v>Employees</v>
          </cell>
        </row>
        <row r="18">
          <cell r="C18" t="str">
            <v>0113600</v>
          </cell>
          <cell r="D18" t="str">
            <v>Plant Accounting</v>
          </cell>
          <cell r="E18" t="str">
            <v>Capital Additions</v>
          </cell>
        </row>
        <row r="19">
          <cell r="C19" t="str">
            <v>0113700</v>
          </cell>
          <cell r="D19" t="str">
            <v>Gas Accounting</v>
          </cell>
          <cell r="E19" t="str">
            <v>%'s provided by department</v>
          </cell>
        </row>
        <row r="20">
          <cell r="C20" t="str">
            <v>0113800</v>
          </cell>
          <cell r="D20" t="str">
            <v>Customer Billing</v>
          </cell>
          <cell r="E20" t="str">
            <v>%'s provided by department</v>
          </cell>
        </row>
        <row r="21">
          <cell r="C21" t="str">
            <v>0113900</v>
          </cell>
          <cell r="D21" t="str">
            <v>Financial Reporting</v>
          </cell>
          <cell r="E21" t="str">
            <v>Residual</v>
          </cell>
        </row>
        <row r="22">
          <cell r="C22" t="str">
            <v>0052000</v>
          </cell>
          <cell r="D22" t="str">
            <v>Legal</v>
          </cell>
          <cell r="E22" t="str">
            <v>Residual</v>
          </cell>
        </row>
        <row r="23">
          <cell r="C23" t="str">
            <v>0057900</v>
          </cell>
          <cell r="D23" t="str">
            <v>Corporate Secretary</v>
          </cell>
          <cell r="E23" t="str">
            <v>Residual</v>
          </cell>
        </row>
        <row r="24">
          <cell r="C24" t="str">
            <v>0052500</v>
          </cell>
          <cell r="D24" t="str">
            <v>Utility Services</v>
          </cell>
          <cell r="E24" t="str">
            <v>Customers,Gross Plant, &amp; Employees</v>
          </cell>
        </row>
        <row r="25">
          <cell r="C25" t="str">
            <v>0054000</v>
          </cell>
          <cell r="D25" t="str">
            <v>Rates &amp; Regulatory Affairs</v>
          </cell>
          <cell r="E25" t="str">
            <v>%'s provided by department</v>
          </cell>
        </row>
        <row r="26">
          <cell r="C26" t="str">
            <v>0051600</v>
          </cell>
          <cell r="D26" t="str">
            <v>Intrastate Gas Supply</v>
          </cell>
          <cell r="E26" t="str">
            <v>%'s provided by department</v>
          </cell>
        </row>
        <row r="27">
          <cell r="C27" t="str">
            <v>0114300</v>
          </cell>
          <cell r="D27" t="str">
            <v>Budget &amp; Planning</v>
          </cell>
          <cell r="E27" t="str">
            <v>Residual</v>
          </cell>
        </row>
        <row r="28">
          <cell r="C28" t="str">
            <v>0054400</v>
          </cell>
          <cell r="D28" t="str">
            <v>Financial Planning</v>
          </cell>
          <cell r="E28" t="str">
            <v>Residual</v>
          </cell>
        </row>
        <row r="29">
          <cell r="C29" t="str">
            <v>0052400</v>
          </cell>
          <cell r="D29" t="str">
            <v>Public Affairs</v>
          </cell>
          <cell r="E29" t="str">
            <v>Residual</v>
          </cell>
        </row>
        <row r="30">
          <cell r="C30" t="str">
            <v>0054700</v>
          </cell>
          <cell r="D30" t="str">
            <v>Chief Financial Officer</v>
          </cell>
          <cell r="E30" t="str">
            <v>Residual</v>
          </cell>
        </row>
        <row r="31">
          <cell r="C31" t="str">
            <v>0114800</v>
          </cell>
          <cell r="D31" t="str">
            <v>Dallas Treasurer</v>
          </cell>
          <cell r="E31" t="str">
            <v>Residual</v>
          </cell>
        </row>
        <row r="32">
          <cell r="C32" t="str">
            <v>0054900</v>
          </cell>
          <cell r="D32" t="str">
            <v>Investor Relations</v>
          </cell>
          <cell r="E32" t="str">
            <v>Residual</v>
          </cell>
        </row>
        <row r="33">
          <cell r="C33" t="str">
            <v>0114600</v>
          </cell>
          <cell r="D33" t="str">
            <v>Dallas Taxation</v>
          </cell>
          <cell r="E33" t="str">
            <v>Residual</v>
          </cell>
        </row>
        <row r="34">
          <cell r="C34" t="str">
            <v>0114500</v>
          </cell>
          <cell r="D34" t="str">
            <v>Dallas Treasury</v>
          </cell>
          <cell r="E34" t="str">
            <v>Customers &amp; Gas Purchase Volumes</v>
          </cell>
        </row>
        <row r="35">
          <cell r="C35" t="str">
            <v>0056000</v>
          </cell>
          <cell r="D35" t="str">
            <v>Marketing</v>
          </cell>
          <cell r="E35" t="str">
            <v>Resident./Comm. Cust's</v>
          </cell>
        </row>
        <row r="36">
          <cell r="C36" t="str">
            <v>0056200</v>
          </cell>
          <cell r="D36" t="str">
            <v>Technical Services</v>
          </cell>
          <cell r="E36" t="str">
            <v>Capital Additions and O&amp;M Expenses</v>
          </cell>
        </row>
        <row r="37">
          <cell r="C37" t="str">
            <v>0116400</v>
          </cell>
          <cell r="D37" t="str">
            <v>Internal Audit</v>
          </cell>
          <cell r="E37" t="str">
            <v>Residual</v>
          </cell>
        </row>
        <row r="38">
          <cell r="C38" t="str">
            <v>0051900</v>
          </cell>
          <cell r="D38" t="str">
            <v>Gas Supply</v>
          </cell>
          <cell r="E38" t="str">
            <v>%'s provided by department</v>
          </cell>
        </row>
        <row r="39">
          <cell r="C39" t="str">
            <v>0051500</v>
          </cell>
          <cell r="D39" t="str">
            <v>Interstate Gas Supply</v>
          </cell>
          <cell r="E39" t="str">
            <v>%'s provided by department</v>
          </cell>
        </row>
        <row r="40">
          <cell r="C40" t="str">
            <v>0056100</v>
          </cell>
          <cell r="D40" t="str">
            <v>Professional Development</v>
          </cell>
          <cell r="E40" t="str">
            <v>Capital Additions and O&amp;M Expenses</v>
          </cell>
        </row>
        <row r="41">
          <cell r="C41" t="str">
            <v>0117100</v>
          </cell>
          <cell r="D41" t="str">
            <v>Corporate Services</v>
          </cell>
          <cell r="E41" t="str">
            <v>Residual</v>
          </cell>
        </row>
        <row r="42">
          <cell r="C42" t="str">
            <v>0117200</v>
          </cell>
          <cell r="D42" t="str">
            <v>Compensation &amp; Employment</v>
          </cell>
          <cell r="E42" t="str">
            <v>Employees</v>
          </cell>
        </row>
        <row r="43">
          <cell r="C43" t="str">
            <v>0117300</v>
          </cell>
          <cell r="D43" t="str">
            <v>Human Resources</v>
          </cell>
          <cell r="E43" t="str">
            <v>Employees</v>
          </cell>
        </row>
        <row r="44">
          <cell r="C44" t="str">
            <v>0117500</v>
          </cell>
          <cell r="D44" t="str">
            <v>Employee Benefits</v>
          </cell>
          <cell r="E44" t="str">
            <v>Employees</v>
          </cell>
        </row>
        <row r="45">
          <cell r="C45" t="str">
            <v>0117600</v>
          </cell>
          <cell r="D45" t="str">
            <v>Purchasing</v>
          </cell>
          <cell r="E45" t="str">
            <v>Purchase Orders</v>
          </cell>
        </row>
        <row r="46">
          <cell r="C46" t="str">
            <v>0117700</v>
          </cell>
          <cell r="D46" t="str">
            <v>Corp. &amp; Employee Communications</v>
          </cell>
          <cell r="E46" t="str">
            <v>Customers &amp; Employees</v>
          </cell>
        </row>
        <row r="47">
          <cell r="C47" t="str">
            <v>0115000</v>
          </cell>
          <cell r="D47" t="str">
            <v>Information Services</v>
          </cell>
          <cell r="E47" t="str">
            <v>Avg of all IS Departments (Customers)</v>
          </cell>
        </row>
        <row r="48">
          <cell r="C48" t="str">
            <v>0118000</v>
          </cell>
          <cell r="D48" t="str">
            <v>Remittance Processing</v>
          </cell>
          <cell r="E48" t="str">
            <v>Customers</v>
          </cell>
        </row>
        <row r="49">
          <cell r="C49" t="str">
            <v>0118100</v>
          </cell>
          <cell r="D49" t="str">
            <v>Employee Development</v>
          </cell>
          <cell r="E49" t="str">
            <v>Employees</v>
          </cell>
        </row>
        <row r="50">
          <cell r="C50" t="str">
            <v>0118200</v>
          </cell>
          <cell r="D50" t="str">
            <v>Central Records</v>
          </cell>
          <cell r="E50" t="str">
            <v>Customers</v>
          </cell>
        </row>
        <row r="51">
          <cell r="C51" t="str">
            <v>0118300</v>
          </cell>
          <cell r="D51" t="str">
            <v>Stores</v>
          </cell>
          <cell r="E51" t="str">
            <v>None</v>
          </cell>
        </row>
        <row r="52">
          <cell r="C52" t="str">
            <v>0115600</v>
          </cell>
          <cell r="D52" t="str">
            <v>Telecommunication Services</v>
          </cell>
          <cell r="E52" t="str">
            <v>Customers</v>
          </cell>
        </row>
        <row r="53">
          <cell r="C53" t="str">
            <v>0115400</v>
          </cell>
          <cell r="D53" t="str">
            <v>Information Support</v>
          </cell>
          <cell r="E53" t="str">
            <v>Customers</v>
          </cell>
        </row>
        <row r="54">
          <cell r="C54" t="str">
            <v>0115300</v>
          </cell>
          <cell r="D54" t="str">
            <v>Development Services</v>
          </cell>
          <cell r="E54" t="str">
            <v>Customers</v>
          </cell>
        </row>
        <row r="55">
          <cell r="C55" t="str">
            <v>0115100</v>
          </cell>
          <cell r="D55" t="str">
            <v>Production Services</v>
          </cell>
          <cell r="E55" t="str">
            <v>Customers</v>
          </cell>
        </row>
        <row r="56">
          <cell r="C56" t="str">
            <v>0118600</v>
          </cell>
          <cell r="D56" t="str">
            <v>Purchasing &amp; Stores</v>
          </cell>
          <cell r="E56" t="str">
            <v>Purchase Orders &amp; Residual</v>
          </cell>
        </row>
        <row r="57">
          <cell r="C57" t="str">
            <v>0118500</v>
          </cell>
          <cell r="D57" t="str">
            <v>Mail &amp; Supply</v>
          </cell>
          <cell r="E57" t="str">
            <v>Employees</v>
          </cell>
        </row>
        <row r="58">
          <cell r="C58" t="str">
            <v>0115500</v>
          </cell>
          <cell r="D58" t="str">
            <v>Office Systems</v>
          </cell>
          <cell r="E58" t="str">
            <v>Customers</v>
          </cell>
        </row>
        <row r="59">
          <cell r="C59" t="str">
            <v>0119000</v>
          </cell>
          <cell r="D59" t="str">
            <v>Employee Relocation Expense</v>
          </cell>
          <cell r="E59" t="str">
            <v>Residual for 02/Direct for others</v>
          </cell>
        </row>
        <row r="60">
          <cell r="C60" t="str">
            <v>0119200</v>
          </cell>
          <cell r="D60" t="str">
            <v>Controller Miscellaneous</v>
          </cell>
          <cell r="E60" t="str">
            <v>Residual</v>
          </cell>
        </row>
        <row r="61">
          <cell r="C61" t="str">
            <v>0119600</v>
          </cell>
          <cell r="D61" t="str">
            <v>Retirement Cost</v>
          </cell>
          <cell r="E61" t="str">
            <v>Residual</v>
          </cell>
        </row>
        <row r="62">
          <cell r="C62" t="str">
            <v>0119210</v>
          </cell>
          <cell r="D62" t="str">
            <v>Performance Plan</v>
          </cell>
          <cell r="E62" t="str">
            <v>Residual</v>
          </cell>
        </row>
        <row r="63">
          <cell r="C63" t="str">
            <v>0119800</v>
          </cell>
          <cell r="D63" t="str">
            <v>A&amp;G O/H Capitl'd (Div 02)</v>
          </cell>
          <cell r="E63" t="str">
            <v>Residual</v>
          </cell>
        </row>
        <row r="64">
          <cell r="C64" t="str">
            <v>0119800</v>
          </cell>
          <cell r="D64" t="str">
            <v>A&amp;G O/H Capitalized</v>
          </cell>
          <cell r="E64" t="str">
            <v>% of Capital Expenditures</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I20"/>
  <sheetViews>
    <sheetView tabSelected="1" zoomScaleNormal="100" workbookViewId="0">
      <selection activeCell="B2" sqref="B2"/>
    </sheetView>
  </sheetViews>
  <sheetFormatPr defaultRowHeight="12.75" x14ac:dyDescent="0.2"/>
  <cols>
    <col min="1" max="1" width="28.1640625" style="3" bestFit="1" customWidth="1"/>
    <col min="2" max="3" width="9.6640625" style="3" bestFit="1" customWidth="1"/>
    <col min="4" max="4" width="10.33203125" style="3" bestFit="1" customWidth="1"/>
    <col min="5" max="5" width="8.6640625" style="3" bestFit="1" customWidth="1"/>
    <col min="6" max="6" width="5.6640625" style="3" bestFit="1" customWidth="1"/>
    <col min="7" max="7" width="6.4140625" style="3" bestFit="1" customWidth="1"/>
    <col min="8" max="8" width="4.5" style="3" bestFit="1" customWidth="1"/>
    <col min="9" max="9" width="6.4140625" style="3" bestFit="1" customWidth="1"/>
    <col min="10" max="16384" width="8.6640625" style="3"/>
  </cols>
  <sheetData>
    <row r="1" spans="1:9" x14ac:dyDescent="0.2">
      <c r="A1" s="69" t="s">
        <v>111</v>
      </c>
    </row>
    <row r="2" spans="1:9" x14ac:dyDescent="0.2">
      <c r="A2" s="69" t="s">
        <v>113</v>
      </c>
    </row>
    <row r="3" spans="1:9" x14ac:dyDescent="0.2">
      <c r="A3" s="69" t="s">
        <v>112</v>
      </c>
    </row>
    <row r="5" spans="1:9" x14ac:dyDescent="0.2">
      <c r="B5" s="3" t="s">
        <v>18</v>
      </c>
      <c r="C5" s="3" t="s">
        <v>17</v>
      </c>
      <c r="D5" s="3" t="s">
        <v>16</v>
      </c>
      <c r="E5" s="3" t="s">
        <v>15</v>
      </c>
      <c r="F5" s="3" t="s">
        <v>14</v>
      </c>
      <c r="G5" s="3" t="s">
        <v>13</v>
      </c>
      <c r="H5" s="3" t="s">
        <v>12</v>
      </c>
      <c r="I5" s="3" t="s">
        <v>11</v>
      </c>
    </row>
    <row r="6" spans="1:9" x14ac:dyDescent="0.2">
      <c r="A6" s="3" t="s">
        <v>10</v>
      </c>
      <c r="B6" s="4">
        <f>WTX!Q44</f>
        <v>297022.83333333337</v>
      </c>
      <c r="C6" s="4"/>
      <c r="E6" s="4">
        <f t="shared" ref="E6:E14" si="0">B6+C6+D6</f>
        <v>297022.83333333337</v>
      </c>
    </row>
    <row r="7" spans="1:9" x14ac:dyDescent="0.2">
      <c r="A7" s="3" t="s">
        <v>9</v>
      </c>
      <c r="B7" s="4">
        <f>COKS!P41</f>
        <v>244337.91666666666</v>
      </c>
      <c r="C7" s="4"/>
      <c r="D7" s="4"/>
      <c r="E7" s="4">
        <f t="shared" si="0"/>
        <v>244337.91666666666</v>
      </c>
      <c r="F7" s="3">
        <v>4010</v>
      </c>
      <c r="G7" s="4">
        <f>E7-F7</f>
        <v>240327.91666666666</v>
      </c>
    </row>
    <row r="8" spans="1:9" x14ac:dyDescent="0.2">
      <c r="A8" s="3" t="s">
        <v>8</v>
      </c>
      <c r="B8" s="4">
        <f>LA!B19</f>
        <v>73345.75</v>
      </c>
      <c r="C8" s="4">
        <f>LA!C19</f>
        <v>270430.91666666669</v>
      </c>
      <c r="E8" s="4">
        <f t="shared" si="0"/>
        <v>343776.66666666669</v>
      </c>
    </row>
    <row r="9" spans="1:9" x14ac:dyDescent="0.2">
      <c r="A9" s="3" t="s">
        <v>7</v>
      </c>
      <c r="B9" s="4">
        <f>'KY, MdSt'!M41</f>
        <v>464429.08333333331</v>
      </c>
      <c r="C9" s="4"/>
      <c r="D9" s="4"/>
      <c r="E9" s="4">
        <f t="shared" si="0"/>
        <v>464429.08333333331</v>
      </c>
      <c r="F9" s="4">
        <v>78373</v>
      </c>
      <c r="G9" s="4">
        <f>E9-F9</f>
        <v>386056.08333333331</v>
      </c>
      <c r="H9" s="3">
        <v>59452</v>
      </c>
      <c r="I9" s="4">
        <f>E9-F9-H9</f>
        <v>326604.08333333331</v>
      </c>
    </row>
    <row r="10" spans="1:9" x14ac:dyDescent="0.2">
      <c r="A10" s="3" t="s">
        <v>6</v>
      </c>
      <c r="B10" s="4">
        <f>MISS!B41</f>
        <v>248848.41666666666</v>
      </c>
      <c r="C10" s="4"/>
      <c r="E10" s="4">
        <f t="shared" si="0"/>
        <v>248848.41666666666</v>
      </c>
    </row>
    <row r="11" spans="1:9" x14ac:dyDescent="0.2">
      <c r="A11" s="3" t="s">
        <v>5</v>
      </c>
      <c r="B11" s="4">
        <f>'Mid-Tex'!G18</f>
        <v>1570998.5</v>
      </c>
      <c r="C11" s="4"/>
      <c r="E11" s="4">
        <f t="shared" si="0"/>
        <v>1570998.5</v>
      </c>
    </row>
    <row r="12" spans="1:9" x14ac:dyDescent="0.2">
      <c r="A12" s="3" t="s">
        <v>4</v>
      </c>
      <c r="B12" s="4">
        <f>'Mid-Tex'!H18</f>
        <v>350.25</v>
      </c>
      <c r="C12" s="4"/>
      <c r="E12" s="4">
        <f t="shared" si="0"/>
        <v>350.25</v>
      </c>
    </row>
    <row r="13" spans="1:9" x14ac:dyDescent="0.2">
      <c r="A13" s="3" t="s">
        <v>3</v>
      </c>
      <c r="B13" s="4">
        <v>1118</v>
      </c>
      <c r="C13" s="4"/>
      <c r="E13" s="4">
        <f t="shared" si="0"/>
        <v>1118</v>
      </c>
    </row>
    <row r="14" spans="1:9" x14ac:dyDescent="0.2">
      <c r="A14" s="3" t="s">
        <v>2</v>
      </c>
      <c r="B14" s="3">
        <v>7</v>
      </c>
      <c r="E14" s="4">
        <f t="shared" si="0"/>
        <v>7</v>
      </c>
    </row>
    <row r="15" spans="1:9" x14ac:dyDescent="0.2">
      <c r="B15" s="4">
        <f>SUM(B6:B14)</f>
        <v>2900457.75</v>
      </c>
      <c r="C15" s="4">
        <f>SUM(C6:C14)</f>
        <v>270430.91666666669</v>
      </c>
      <c r="D15" s="4">
        <f>SUM(D6:D14)</f>
        <v>0</v>
      </c>
      <c r="E15" s="4">
        <f>SUM(E6:E14)</f>
        <v>3170888.666666667</v>
      </c>
    </row>
    <row r="17" spans="1:8" x14ac:dyDescent="0.2">
      <c r="A17" s="3" t="s">
        <v>1</v>
      </c>
      <c r="B17" s="4"/>
      <c r="C17" s="4"/>
      <c r="E17" s="4">
        <f>'KY, MdSt'!C41+'KY, MdSt'!G41+'KY, MdSt'!H41+'KY, MdSt'!K41+COKS!N41+COKS!O41+'KY, MdSt'!E41</f>
        <v>141834.66666666666</v>
      </c>
      <c r="G17" s="4"/>
      <c r="H17" s="4"/>
    </row>
    <row r="19" spans="1:8" ht="13.5" thickBot="1" x14ac:dyDescent="0.25">
      <c r="A19" s="3" t="s">
        <v>0</v>
      </c>
      <c r="E19" s="70">
        <f>E15-E17</f>
        <v>3029054.0000000005</v>
      </c>
    </row>
    <row r="20" spans="1:8" ht="13.5" thickTop="1" x14ac:dyDescent="0.2"/>
  </sheetData>
  <printOptions horizontalCentered="1"/>
  <pageMargins left="0.7" right="0.7" top="0.75" bottom="0.75" header="0.3" footer="0.3"/>
  <pageSetup scale="80" orientation="landscape" r:id="rId1"/>
  <headerFooter>
    <oddHeader>&amp;C&amp;11&amp;A&amp;R&amp;8CASE NO. 2013-00148
ATTACHMENT 2
TO OAG DR NO. 1-173</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1"/>
  </sheetPr>
  <dimension ref="A1:U45"/>
  <sheetViews>
    <sheetView zoomScale="80" zoomScaleNormal="80" workbookViewId="0">
      <selection activeCell="B2" sqref="B2"/>
    </sheetView>
  </sheetViews>
  <sheetFormatPr defaultRowHeight="12.75" x14ac:dyDescent="0.2"/>
  <cols>
    <col min="1" max="1" width="6.33203125" style="5" customWidth="1"/>
    <col min="2" max="2" width="8.75" style="5" bestFit="1" customWidth="1"/>
    <col min="3" max="3" width="6.5" style="5" customWidth="1"/>
    <col min="4" max="4" width="9.1640625" style="5" customWidth="1"/>
    <col min="5" max="5" width="6.4140625" style="5" bestFit="1" customWidth="1"/>
    <col min="6" max="13" width="8.75" style="5" bestFit="1" customWidth="1"/>
    <col min="14" max="14" width="9.1640625" style="5" bestFit="1" customWidth="1"/>
    <col min="15" max="15" width="6.33203125" style="5" bestFit="1" customWidth="1"/>
    <col min="16" max="16" width="5.83203125" style="5" bestFit="1" customWidth="1"/>
    <col min="17" max="17" width="6.4140625" style="5" bestFit="1" customWidth="1"/>
    <col min="18" max="18" width="7.1640625" style="5" customWidth="1"/>
    <col min="19" max="19" width="11.08203125" style="5" customWidth="1"/>
    <col min="20" max="20" width="8.33203125" style="5" customWidth="1"/>
    <col min="21" max="16384" width="8.6640625" style="5"/>
  </cols>
  <sheetData>
    <row r="1" spans="1:21" x14ac:dyDescent="0.2">
      <c r="A1" s="5" t="s">
        <v>54</v>
      </c>
    </row>
    <row r="2" spans="1:21" x14ac:dyDescent="0.2">
      <c r="A2" s="7" t="s">
        <v>53</v>
      </c>
      <c r="B2" s="7"/>
      <c r="C2" s="7"/>
      <c r="D2" s="7"/>
      <c r="E2" s="7"/>
      <c r="I2" s="7"/>
    </row>
    <row r="3" spans="1:21" x14ac:dyDescent="0.2">
      <c r="A3" s="5" t="str">
        <f>+LA!A3</f>
        <v>FY2012</v>
      </c>
      <c r="B3" s="7"/>
      <c r="C3" s="7"/>
      <c r="D3" s="7"/>
      <c r="E3" s="7"/>
      <c r="I3" s="7"/>
    </row>
    <row r="5" spans="1:21" x14ac:dyDescent="0.2">
      <c r="C5" s="8"/>
      <c r="D5" s="8"/>
      <c r="E5" s="8"/>
      <c r="F5" s="8"/>
      <c r="G5" s="8"/>
      <c r="H5" s="8" t="s">
        <v>49</v>
      </c>
      <c r="I5" s="8" t="s">
        <v>48</v>
      </c>
      <c r="J5" s="8" t="s">
        <v>40</v>
      </c>
      <c r="K5" s="8"/>
      <c r="L5" s="8" t="s">
        <v>47</v>
      </c>
      <c r="M5" s="8" t="s">
        <v>47</v>
      </c>
      <c r="N5" s="8"/>
      <c r="O5" s="63" t="s">
        <v>46</v>
      </c>
      <c r="P5" s="63" t="s">
        <v>45</v>
      </c>
      <c r="Q5" s="64"/>
      <c r="R5" s="8"/>
      <c r="S5" s="8"/>
      <c r="T5" s="8"/>
      <c r="U5" s="8"/>
    </row>
    <row r="6" spans="1:21" ht="25.5" x14ac:dyDescent="0.2">
      <c r="A6" s="6" t="s">
        <v>52</v>
      </c>
      <c r="B6" s="65" t="s">
        <v>44</v>
      </c>
      <c r="C6" s="65" t="s">
        <v>43</v>
      </c>
      <c r="D6" s="8" t="s">
        <v>42</v>
      </c>
      <c r="E6" s="8" t="s">
        <v>41</v>
      </c>
      <c r="F6" s="8" t="s">
        <v>40</v>
      </c>
      <c r="G6" s="8" t="s">
        <v>39</v>
      </c>
      <c r="H6" s="8" t="s">
        <v>38</v>
      </c>
      <c r="I6" s="8" t="s">
        <v>37</v>
      </c>
      <c r="J6" s="8" t="s">
        <v>37</v>
      </c>
      <c r="K6" s="8"/>
      <c r="L6" s="8"/>
      <c r="M6" s="8" t="s">
        <v>37</v>
      </c>
      <c r="N6" s="8" t="s">
        <v>36</v>
      </c>
      <c r="O6" s="63" t="s">
        <v>35</v>
      </c>
      <c r="P6" s="63" t="s">
        <v>35</v>
      </c>
      <c r="Q6" s="37" t="s">
        <v>11</v>
      </c>
      <c r="R6" s="8"/>
      <c r="S6" s="8"/>
      <c r="T6" s="8"/>
      <c r="U6" s="8"/>
    </row>
    <row r="7" spans="1:21" x14ac:dyDescent="0.2">
      <c r="B7" s="12" t="s">
        <v>34</v>
      </c>
      <c r="C7" s="12" t="s">
        <v>33</v>
      </c>
      <c r="D7" s="12" t="s">
        <v>32</v>
      </c>
      <c r="E7" s="12" t="s">
        <v>31</v>
      </c>
      <c r="F7" s="12" t="s">
        <v>30</v>
      </c>
      <c r="G7" s="12" t="s">
        <v>29</v>
      </c>
      <c r="H7" s="12" t="s">
        <v>28</v>
      </c>
      <c r="I7" s="12" t="s">
        <v>27</v>
      </c>
      <c r="J7" s="12" t="s">
        <v>26</v>
      </c>
      <c r="K7" s="12" t="s">
        <v>25</v>
      </c>
      <c r="L7" s="12" t="s">
        <v>24</v>
      </c>
      <c r="M7" s="12" t="s">
        <v>23</v>
      </c>
      <c r="N7" s="12" t="s">
        <v>22</v>
      </c>
      <c r="O7" s="66" t="s">
        <v>21</v>
      </c>
      <c r="P7" s="66" t="s">
        <v>20</v>
      </c>
      <c r="Q7" s="13" t="s">
        <v>10</v>
      </c>
      <c r="R7" s="8"/>
      <c r="S7" s="8"/>
      <c r="T7" s="8"/>
      <c r="U7" s="8"/>
    </row>
    <row r="8" spans="1:21" x14ac:dyDescent="0.2">
      <c r="A8" s="16">
        <f>+LA!A7</f>
        <v>40817</v>
      </c>
      <c r="B8" s="43">
        <v>0</v>
      </c>
      <c r="C8" s="20">
        <v>67624</v>
      </c>
      <c r="D8" s="20">
        <v>1577</v>
      </c>
      <c r="E8" s="20">
        <v>132733</v>
      </c>
      <c r="F8" s="20">
        <v>3112</v>
      </c>
      <c r="G8" s="19">
        <v>0</v>
      </c>
      <c r="H8" s="20">
        <v>67277</v>
      </c>
      <c r="I8" s="20">
        <v>2439</v>
      </c>
      <c r="J8" s="20">
        <v>221</v>
      </c>
      <c r="K8" s="19">
        <v>0</v>
      </c>
      <c r="L8" s="20">
        <v>4824</v>
      </c>
      <c r="M8" s="20">
        <v>13577</v>
      </c>
      <c r="N8" s="20">
        <v>137</v>
      </c>
      <c r="O8" s="29">
        <v>55</v>
      </c>
      <c r="P8" s="29">
        <v>32</v>
      </c>
      <c r="Q8" s="18">
        <f t="shared" ref="Q8:Q19" si="0">SUM(B8:P8)</f>
        <v>293608</v>
      </c>
      <c r="R8" s="56"/>
      <c r="S8" s="56"/>
      <c r="T8" s="56"/>
      <c r="U8" s="56"/>
    </row>
    <row r="9" spans="1:21" x14ac:dyDescent="0.2">
      <c r="A9" s="16">
        <f>+LA!A8</f>
        <v>40848</v>
      </c>
      <c r="B9" s="43">
        <v>0</v>
      </c>
      <c r="C9" s="20">
        <v>67957</v>
      </c>
      <c r="D9" s="20">
        <v>1585</v>
      </c>
      <c r="E9" s="20">
        <v>133928</v>
      </c>
      <c r="F9" s="20">
        <v>3145</v>
      </c>
      <c r="G9" s="19">
        <v>0</v>
      </c>
      <c r="H9" s="20">
        <v>67775</v>
      </c>
      <c r="I9" s="20">
        <v>2453</v>
      </c>
      <c r="J9" s="20">
        <v>229</v>
      </c>
      <c r="K9" s="19">
        <v>0</v>
      </c>
      <c r="L9" s="20">
        <v>4855</v>
      </c>
      <c r="M9" s="20">
        <v>13714</v>
      </c>
      <c r="N9" s="20">
        <v>137</v>
      </c>
      <c r="O9" s="29">
        <v>55</v>
      </c>
      <c r="P9" s="29">
        <v>32</v>
      </c>
      <c r="Q9" s="18">
        <f t="shared" si="0"/>
        <v>295865</v>
      </c>
      <c r="R9" s="56"/>
      <c r="S9" s="56"/>
      <c r="T9" s="56"/>
      <c r="U9" s="56"/>
    </row>
    <row r="10" spans="1:21" x14ac:dyDescent="0.2">
      <c r="A10" s="16">
        <f>+LA!A9</f>
        <v>40878</v>
      </c>
      <c r="B10" s="43">
        <v>0</v>
      </c>
      <c r="C10" s="20">
        <v>68007</v>
      </c>
      <c r="D10" s="20">
        <v>1594</v>
      </c>
      <c r="E10" s="20">
        <v>134461</v>
      </c>
      <c r="F10" s="20">
        <v>3162</v>
      </c>
      <c r="G10" s="19">
        <v>0</v>
      </c>
      <c r="H10" s="20">
        <v>68306</v>
      </c>
      <c r="I10" s="20">
        <v>2463</v>
      </c>
      <c r="J10" s="20">
        <v>227</v>
      </c>
      <c r="K10" s="19">
        <v>0</v>
      </c>
      <c r="L10" s="20">
        <v>4916</v>
      </c>
      <c r="M10" s="20">
        <v>13845</v>
      </c>
      <c r="N10" s="20">
        <v>139</v>
      </c>
      <c r="O10" s="29">
        <v>67</v>
      </c>
      <c r="P10" s="29">
        <v>33</v>
      </c>
      <c r="Q10" s="18">
        <f t="shared" si="0"/>
        <v>297220</v>
      </c>
      <c r="R10" s="56"/>
      <c r="S10" s="56"/>
      <c r="T10" s="56"/>
      <c r="U10" s="56"/>
    </row>
    <row r="11" spans="1:21" x14ac:dyDescent="0.2">
      <c r="A11" s="16">
        <f>+LA!A10</f>
        <v>40909</v>
      </c>
      <c r="B11" s="43">
        <v>0</v>
      </c>
      <c r="C11" s="20">
        <v>68408</v>
      </c>
      <c r="D11" s="20">
        <v>1605</v>
      </c>
      <c r="E11" s="20">
        <v>135488</v>
      </c>
      <c r="F11" s="20">
        <v>3198</v>
      </c>
      <c r="G11" s="19">
        <v>0</v>
      </c>
      <c r="H11" s="20">
        <v>68566</v>
      </c>
      <c r="I11" s="20">
        <v>2472</v>
      </c>
      <c r="J11" s="20">
        <v>231</v>
      </c>
      <c r="K11" s="19">
        <v>0</v>
      </c>
      <c r="L11" s="20">
        <v>4978</v>
      </c>
      <c r="M11" s="20">
        <v>13767</v>
      </c>
      <c r="N11" s="20">
        <v>138</v>
      </c>
      <c r="O11" s="29">
        <v>67</v>
      </c>
      <c r="P11" s="29">
        <v>34</v>
      </c>
      <c r="Q11" s="18">
        <f t="shared" si="0"/>
        <v>298952</v>
      </c>
      <c r="R11" s="56"/>
      <c r="S11" s="56"/>
      <c r="T11" s="56"/>
      <c r="U11" s="56"/>
    </row>
    <row r="12" spans="1:21" x14ac:dyDescent="0.2">
      <c r="A12" s="16">
        <f>+LA!A11</f>
        <v>40940</v>
      </c>
      <c r="B12" s="43">
        <v>0</v>
      </c>
      <c r="C12" s="20">
        <v>69032</v>
      </c>
      <c r="D12" s="20">
        <v>1606</v>
      </c>
      <c r="E12" s="20">
        <v>135540</v>
      </c>
      <c r="F12" s="20">
        <v>3202</v>
      </c>
      <c r="G12" s="19">
        <v>0</v>
      </c>
      <c r="H12" s="20">
        <v>68943</v>
      </c>
      <c r="I12" s="20">
        <v>2481</v>
      </c>
      <c r="J12" s="20">
        <v>230</v>
      </c>
      <c r="K12" s="19">
        <v>0</v>
      </c>
      <c r="L12" s="20">
        <v>4969</v>
      </c>
      <c r="M12" s="20">
        <v>13869</v>
      </c>
      <c r="N12" s="20">
        <v>148</v>
      </c>
      <c r="O12" s="29">
        <v>62</v>
      </c>
      <c r="P12" s="29">
        <v>34</v>
      </c>
      <c r="Q12" s="18">
        <f t="shared" si="0"/>
        <v>300116</v>
      </c>
      <c r="R12" s="56"/>
      <c r="S12" s="56"/>
      <c r="T12" s="56"/>
      <c r="U12" s="56"/>
    </row>
    <row r="13" spans="1:21" x14ac:dyDescent="0.2">
      <c r="A13" s="16">
        <f>+LA!A12</f>
        <v>40969</v>
      </c>
      <c r="B13" s="43">
        <v>0</v>
      </c>
      <c r="C13" s="20">
        <v>69239</v>
      </c>
      <c r="D13" s="20">
        <v>1593</v>
      </c>
      <c r="E13" s="20">
        <v>135402</v>
      </c>
      <c r="F13" s="20">
        <v>3197</v>
      </c>
      <c r="G13" s="19">
        <v>0</v>
      </c>
      <c r="H13" s="20">
        <v>68711</v>
      </c>
      <c r="I13" s="20">
        <v>2516</v>
      </c>
      <c r="J13" s="20">
        <v>231</v>
      </c>
      <c r="K13" s="19">
        <v>0</v>
      </c>
      <c r="L13" s="20">
        <v>4978</v>
      </c>
      <c r="M13" s="20">
        <v>13868</v>
      </c>
      <c r="N13" s="20">
        <v>138</v>
      </c>
      <c r="O13" s="29">
        <v>61</v>
      </c>
      <c r="P13" s="29">
        <v>34</v>
      </c>
      <c r="Q13" s="18">
        <f t="shared" si="0"/>
        <v>299968</v>
      </c>
      <c r="R13" s="56"/>
      <c r="S13" s="56"/>
      <c r="T13" s="56"/>
      <c r="U13" s="56"/>
    </row>
    <row r="14" spans="1:21" x14ac:dyDescent="0.2">
      <c r="A14" s="16">
        <f>+LA!A13</f>
        <v>41000</v>
      </c>
      <c r="B14" s="43">
        <v>0</v>
      </c>
      <c r="C14" s="20">
        <v>68613</v>
      </c>
      <c r="D14" s="20">
        <v>1580</v>
      </c>
      <c r="E14" s="20">
        <v>135007</v>
      </c>
      <c r="F14" s="20">
        <v>3194</v>
      </c>
      <c r="G14" s="19">
        <v>0</v>
      </c>
      <c r="H14" s="20">
        <v>68389</v>
      </c>
      <c r="I14" s="20">
        <v>2481</v>
      </c>
      <c r="J14" s="20">
        <v>233</v>
      </c>
      <c r="K14" s="19">
        <v>0</v>
      </c>
      <c r="L14" s="20">
        <v>4942</v>
      </c>
      <c r="M14" s="20">
        <v>13814</v>
      </c>
      <c r="N14" s="20">
        <v>136</v>
      </c>
      <c r="O14" s="29">
        <v>67</v>
      </c>
      <c r="P14" s="29">
        <v>34</v>
      </c>
      <c r="Q14" s="18">
        <f t="shared" si="0"/>
        <v>298490</v>
      </c>
      <c r="R14" s="57"/>
      <c r="S14" s="56"/>
      <c r="T14" s="57"/>
      <c r="U14" s="56"/>
    </row>
    <row r="15" spans="1:21" x14ac:dyDescent="0.2">
      <c r="A15" s="16">
        <f>+LA!A14</f>
        <v>41030</v>
      </c>
      <c r="B15" s="43">
        <v>0</v>
      </c>
      <c r="C15" s="20">
        <v>68217</v>
      </c>
      <c r="D15" s="20">
        <v>1565</v>
      </c>
      <c r="E15" s="20">
        <v>134592</v>
      </c>
      <c r="F15" s="20">
        <v>3178</v>
      </c>
      <c r="G15" s="19">
        <v>0</v>
      </c>
      <c r="H15" s="20">
        <v>68445</v>
      </c>
      <c r="I15" s="20">
        <v>2480</v>
      </c>
      <c r="J15" s="20">
        <v>233</v>
      </c>
      <c r="K15" s="19">
        <v>0</v>
      </c>
      <c r="L15" s="20">
        <v>4903</v>
      </c>
      <c r="M15" s="20">
        <v>13749</v>
      </c>
      <c r="N15" s="20">
        <v>144</v>
      </c>
      <c r="O15" s="29">
        <v>56</v>
      </c>
      <c r="P15" s="29">
        <v>35</v>
      </c>
      <c r="Q15" s="18">
        <f t="shared" si="0"/>
        <v>297597</v>
      </c>
      <c r="R15" s="56"/>
      <c r="S15" s="56"/>
      <c r="T15" s="56"/>
      <c r="U15" s="56"/>
    </row>
    <row r="16" spans="1:21" x14ac:dyDescent="0.2">
      <c r="A16" s="16">
        <f>+LA!A15</f>
        <v>41061</v>
      </c>
      <c r="B16" s="43">
        <v>0</v>
      </c>
      <c r="C16" s="20">
        <v>68058</v>
      </c>
      <c r="D16" s="20">
        <v>1566</v>
      </c>
      <c r="E16" s="20">
        <v>134409</v>
      </c>
      <c r="F16" s="20">
        <v>3165</v>
      </c>
      <c r="G16" s="19">
        <v>0</v>
      </c>
      <c r="H16" s="20">
        <v>68207</v>
      </c>
      <c r="I16" s="20">
        <v>2459</v>
      </c>
      <c r="J16" s="20">
        <v>228</v>
      </c>
      <c r="K16" s="19">
        <v>0</v>
      </c>
      <c r="L16" s="20">
        <v>4865</v>
      </c>
      <c r="M16" s="20">
        <v>13695</v>
      </c>
      <c r="N16" s="20">
        <v>137</v>
      </c>
      <c r="O16" s="29">
        <v>52</v>
      </c>
      <c r="P16" s="29">
        <v>35</v>
      </c>
      <c r="Q16" s="18">
        <f t="shared" si="0"/>
        <v>296876</v>
      </c>
      <c r="R16" s="56"/>
      <c r="S16" s="56"/>
      <c r="T16" s="56"/>
      <c r="U16" s="56"/>
    </row>
    <row r="17" spans="1:21" x14ac:dyDescent="0.2">
      <c r="A17" s="16">
        <f>+LA!A16</f>
        <v>41091</v>
      </c>
      <c r="B17" s="43">
        <v>0</v>
      </c>
      <c r="C17" s="20">
        <v>67841</v>
      </c>
      <c r="D17" s="20">
        <v>1558</v>
      </c>
      <c r="E17" s="20">
        <v>133696</v>
      </c>
      <c r="F17" s="20">
        <v>3170</v>
      </c>
      <c r="G17" s="19">
        <v>0</v>
      </c>
      <c r="H17" s="20">
        <v>67916</v>
      </c>
      <c r="I17" s="20">
        <v>2446</v>
      </c>
      <c r="J17" s="20">
        <v>228</v>
      </c>
      <c r="K17" s="19">
        <v>0</v>
      </c>
      <c r="L17" s="20">
        <v>4865</v>
      </c>
      <c r="M17" s="20">
        <v>13713</v>
      </c>
      <c r="N17" s="20">
        <v>137</v>
      </c>
      <c r="O17" s="29">
        <v>50</v>
      </c>
      <c r="P17" s="29">
        <v>35</v>
      </c>
      <c r="Q17" s="18">
        <f t="shared" si="0"/>
        <v>295655</v>
      </c>
      <c r="R17" s="56"/>
      <c r="S17" s="56"/>
      <c r="T17" s="56"/>
      <c r="U17" s="56"/>
    </row>
    <row r="18" spans="1:21" x14ac:dyDescent="0.2">
      <c r="A18" s="16">
        <f>+LA!A17</f>
        <v>41122</v>
      </c>
      <c r="B18" s="43">
        <v>0</v>
      </c>
      <c r="C18" s="20">
        <v>67833</v>
      </c>
      <c r="D18" s="20">
        <v>1563</v>
      </c>
      <c r="E18" s="20">
        <v>134160</v>
      </c>
      <c r="F18" s="20">
        <v>3155</v>
      </c>
      <c r="G18" s="19">
        <v>0</v>
      </c>
      <c r="H18" s="20">
        <v>67922</v>
      </c>
      <c r="I18" s="20">
        <v>2446</v>
      </c>
      <c r="J18" s="20">
        <v>229</v>
      </c>
      <c r="K18" s="19">
        <v>0</v>
      </c>
      <c r="L18" s="20">
        <v>4862</v>
      </c>
      <c r="M18" s="20">
        <v>13625</v>
      </c>
      <c r="N18" s="20">
        <v>134</v>
      </c>
      <c r="O18" s="29">
        <v>51</v>
      </c>
      <c r="P18" s="29">
        <v>35</v>
      </c>
      <c r="Q18" s="18">
        <f t="shared" si="0"/>
        <v>296015</v>
      </c>
      <c r="R18" s="56"/>
      <c r="S18" s="56"/>
      <c r="T18" s="56"/>
      <c r="U18" s="56"/>
    </row>
    <row r="19" spans="1:21" x14ac:dyDescent="0.2">
      <c r="A19" s="16">
        <f>+LA!A18</f>
        <v>41153</v>
      </c>
      <c r="B19" s="43">
        <v>0</v>
      </c>
      <c r="C19" s="20">
        <v>67756</v>
      </c>
      <c r="D19" s="20">
        <v>1557</v>
      </c>
      <c r="E19" s="20">
        <v>133759</v>
      </c>
      <c r="F19" s="20">
        <v>3143</v>
      </c>
      <c r="G19" s="19">
        <v>0</v>
      </c>
      <c r="H19" s="20">
        <v>66060</v>
      </c>
      <c r="I19" s="20">
        <v>2455</v>
      </c>
      <c r="J19" s="20">
        <v>231</v>
      </c>
      <c r="K19" s="19">
        <v>0</v>
      </c>
      <c r="L19" s="20">
        <v>4849</v>
      </c>
      <c r="M19" s="20">
        <v>13602</v>
      </c>
      <c r="N19" s="20">
        <v>137</v>
      </c>
      <c r="O19" s="29">
        <v>53</v>
      </c>
      <c r="P19" s="29">
        <v>37</v>
      </c>
      <c r="Q19" s="18">
        <f t="shared" si="0"/>
        <v>293639</v>
      </c>
      <c r="R19" s="56"/>
      <c r="S19" s="56"/>
      <c r="T19" s="56"/>
      <c r="U19" s="56"/>
    </row>
    <row r="20" spans="1:21" ht="13.5" thickBot="1" x14ac:dyDescent="0.25">
      <c r="A20" s="5" t="s">
        <v>50</v>
      </c>
      <c r="B20" s="31">
        <f t="shared" ref="B20:Q20" si="1">SUM(B8:B19)/12</f>
        <v>0</v>
      </c>
      <c r="C20" s="31">
        <f t="shared" si="1"/>
        <v>68215.416666666672</v>
      </c>
      <c r="D20" s="31">
        <f t="shared" si="1"/>
        <v>1579.0833333333333</v>
      </c>
      <c r="E20" s="31">
        <f t="shared" si="1"/>
        <v>134431.25</v>
      </c>
      <c r="F20" s="31">
        <f t="shared" si="1"/>
        <v>3168.4166666666665</v>
      </c>
      <c r="G20" s="31">
        <f t="shared" si="1"/>
        <v>0</v>
      </c>
      <c r="H20" s="31">
        <f t="shared" si="1"/>
        <v>68043.083333333328</v>
      </c>
      <c r="I20" s="31">
        <f t="shared" si="1"/>
        <v>2465.9166666666665</v>
      </c>
      <c r="J20" s="31">
        <f t="shared" si="1"/>
        <v>229.25</v>
      </c>
      <c r="K20" s="31">
        <f t="shared" si="1"/>
        <v>0</v>
      </c>
      <c r="L20" s="31">
        <f t="shared" si="1"/>
        <v>4900.5</v>
      </c>
      <c r="M20" s="31">
        <f t="shared" si="1"/>
        <v>13736.5</v>
      </c>
      <c r="N20" s="31">
        <f t="shared" si="1"/>
        <v>138.5</v>
      </c>
      <c r="O20" s="67">
        <f t="shared" si="1"/>
        <v>58</v>
      </c>
      <c r="P20" s="67">
        <f t="shared" si="1"/>
        <v>34.166666666666664</v>
      </c>
      <c r="Q20" s="31">
        <f t="shared" si="1"/>
        <v>297000.08333333331</v>
      </c>
      <c r="R20" s="25"/>
      <c r="S20" s="25"/>
      <c r="T20" s="25"/>
      <c r="U20" s="25"/>
    </row>
    <row r="21" spans="1:21" ht="13.5" thickTop="1" x14ac:dyDescent="0.2"/>
    <row r="23" spans="1:21" x14ac:dyDescent="0.2">
      <c r="C23" s="8"/>
      <c r="D23" s="8"/>
      <c r="E23" s="8"/>
      <c r="F23" s="8"/>
      <c r="G23" s="8"/>
      <c r="H23" s="8" t="s">
        <v>49</v>
      </c>
      <c r="I23" s="8" t="s">
        <v>48</v>
      </c>
      <c r="J23" s="8" t="s">
        <v>40</v>
      </c>
      <c r="K23" s="8"/>
      <c r="L23" s="8" t="s">
        <v>47</v>
      </c>
      <c r="M23" s="8" t="s">
        <v>47</v>
      </c>
      <c r="N23" s="8"/>
      <c r="O23" s="8" t="s">
        <v>46</v>
      </c>
      <c r="P23" s="8" t="s">
        <v>45</v>
      </c>
      <c r="Q23" s="64"/>
    </row>
    <row r="24" spans="1:21" ht="25.5" x14ac:dyDescent="0.2">
      <c r="A24" s="6" t="s">
        <v>51</v>
      </c>
      <c r="B24" s="65" t="s">
        <v>44</v>
      </c>
      <c r="C24" s="65" t="s">
        <v>43</v>
      </c>
      <c r="D24" s="8" t="s">
        <v>42</v>
      </c>
      <c r="E24" s="8" t="s">
        <v>41</v>
      </c>
      <c r="F24" s="8" t="s">
        <v>40</v>
      </c>
      <c r="G24" s="8" t="s">
        <v>39</v>
      </c>
      <c r="H24" s="8" t="s">
        <v>38</v>
      </c>
      <c r="I24" s="8" t="s">
        <v>37</v>
      </c>
      <c r="J24" s="8" t="s">
        <v>37</v>
      </c>
      <c r="K24" s="8"/>
      <c r="L24" s="8"/>
      <c r="M24" s="8" t="s">
        <v>37</v>
      </c>
      <c r="N24" s="8" t="s">
        <v>36</v>
      </c>
      <c r="O24" s="8" t="s">
        <v>35</v>
      </c>
      <c r="P24" s="8" t="s">
        <v>35</v>
      </c>
      <c r="Q24" s="37" t="s">
        <v>11</v>
      </c>
    </row>
    <row r="25" spans="1:21" x14ac:dyDescent="0.2">
      <c r="B25" s="12" t="s">
        <v>34</v>
      </c>
      <c r="C25" s="12" t="s">
        <v>33</v>
      </c>
      <c r="D25" s="12" t="s">
        <v>32</v>
      </c>
      <c r="E25" s="12" t="s">
        <v>31</v>
      </c>
      <c r="F25" s="12" t="s">
        <v>30</v>
      </c>
      <c r="G25" s="12" t="s">
        <v>29</v>
      </c>
      <c r="H25" s="12" t="s">
        <v>28</v>
      </c>
      <c r="I25" s="12" t="s">
        <v>27</v>
      </c>
      <c r="J25" s="12" t="s">
        <v>26</v>
      </c>
      <c r="K25" s="12" t="s">
        <v>25</v>
      </c>
      <c r="L25" s="12" t="s">
        <v>24</v>
      </c>
      <c r="M25" s="12" t="s">
        <v>23</v>
      </c>
      <c r="N25" s="12" t="s">
        <v>22</v>
      </c>
      <c r="O25" s="12" t="s">
        <v>21</v>
      </c>
      <c r="P25" s="12" t="s">
        <v>20</v>
      </c>
      <c r="Q25" s="13" t="s">
        <v>10</v>
      </c>
    </row>
    <row r="26" spans="1:21" x14ac:dyDescent="0.2">
      <c r="A26" s="16">
        <f t="shared" ref="A26:A37" si="2">+A8</f>
        <v>40817</v>
      </c>
      <c r="B26" s="68">
        <v>1</v>
      </c>
      <c r="C26" s="68">
        <v>2</v>
      </c>
      <c r="D26" s="68">
        <v>0</v>
      </c>
      <c r="E26" s="68">
        <v>2</v>
      </c>
      <c r="F26" s="68">
        <v>0</v>
      </c>
      <c r="G26" s="68">
        <v>0</v>
      </c>
      <c r="H26" s="68">
        <v>4</v>
      </c>
      <c r="K26" s="68">
        <v>10</v>
      </c>
      <c r="M26" s="68">
        <v>4</v>
      </c>
      <c r="N26" s="68">
        <v>0</v>
      </c>
      <c r="O26" s="68">
        <v>0</v>
      </c>
      <c r="P26" s="68">
        <v>0</v>
      </c>
      <c r="Q26" s="18">
        <f t="shared" ref="Q26:Q37" si="3">SUM(B26:P26)</f>
        <v>23</v>
      </c>
    </row>
    <row r="27" spans="1:21" x14ac:dyDescent="0.2">
      <c r="A27" s="16">
        <f t="shared" si="2"/>
        <v>40848</v>
      </c>
      <c r="B27" s="68">
        <v>1</v>
      </c>
      <c r="C27" s="68">
        <v>2</v>
      </c>
      <c r="D27" s="68">
        <v>0</v>
      </c>
      <c r="E27" s="68">
        <v>2</v>
      </c>
      <c r="F27" s="68">
        <v>0</v>
      </c>
      <c r="G27" s="68">
        <v>0</v>
      </c>
      <c r="H27" s="68">
        <v>4</v>
      </c>
      <c r="I27" s="68">
        <v>0</v>
      </c>
      <c r="J27" s="68">
        <v>0</v>
      </c>
      <c r="K27" s="68">
        <v>10</v>
      </c>
      <c r="L27" s="68">
        <v>0</v>
      </c>
      <c r="M27" s="68">
        <v>4</v>
      </c>
      <c r="N27" s="68">
        <v>0</v>
      </c>
      <c r="O27" s="68">
        <v>0</v>
      </c>
      <c r="P27" s="68">
        <v>0</v>
      </c>
      <c r="Q27" s="18">
        <f t="shared" si="3"/>
        <v>23</v>
      </c>
    </row>
    <row r="28" spans="1:21" x14ac:dyDescent="0.2">
      <c r="A28" s="16">
        <f t="shared" si="2"/>
        <v>40878</v>
      </c>
      <c r="B28" s="68">
        <v>1</v>
      </c>
      <c r="C28" s="68">
        <v>2</v>
      </c>
      <c r="D28" s="68">
        <v>0</v>
      </c>
      <c r="E28" s="68">
        <v>2</v>
      </c>
      <c r="F28" s="68">
        <v>0</v>
      </c>
      <c r="G28" s="68">
        <v>0</v>
      </c>
      <c r="H28" s="68">
        <v>4</v>
      </c>
      <c r="I28" s="68">
        <v>0</v>
      </c>
      <c r="J28" s="68">
        <v>0</v>
      </c>
      <c r="K28" s="68">
        <v>10</v>
      </c>
      <c r="L28" s="68">
        <v>0</v>
      </c>
      <c r="M28" s="68">
        <v>4</v>
      </c>
      <c r="N28" s="68">
        <v>0</v>
      </c>
      <c r="O28" s="68">
        <v>0</v>
      </c>
      <c r="P28" s="68">
        <v>0</v>
      </c>
      <c r="Q28" s="18">
        <f t="shared" si="3"/>
        <v>23</v>
      </c>
    </row>
    <row r="29" spans="1:21" x14ac:dyDescent="0.2">
      <c r="A29" s="16">
        <f t="shared" si="2"/>
        <v>40909</v>
      </c>
      <c r="B29" s="68">
        <v>1</v>
      </c>
      <c r="C29" s="68">
        <v>2</v>
      </c>
      <c r="D29" s="68">
        <v>0</v>
      </c>
      <c r="E29" s="68">
        <v>2</v>
      </c>
      <c r="F29" s="68">
        <v>0</v>
      </c>
      <c r="G29" s="68">
        <v>0</v>
      </c>
      <c r="H29" s="68">
        <v>4</v>
      </c>
      <c r="I29" s="68">
        <v>0</v>
      </c>
      <c r="J29" s="68">
        <v>0</v>
      </c>
      <c r="K29" s="68">
        <v>10</v>
      </c>
      <c r="L29" s="68">
        <v>0</v>
      </c>
      <c r="M29" s="68">
        <v>4</v>
      </c>
      <c r="N29" s="68">
        <v>0</v>
      </c>
      <c r="O29" s="68">
        <v>0</v>
      </c>
      <c r="P29" s="68">
        <v>0</v>
      </c>
      <c r="Q29" s="18">
        <f t="shared" si="3"/>
        <v>23</v>
      </c>
    </row>
    <row r="30" spans="1:21" x14ac:dyDescent="0.2">
      <c r="A30" s="16">
        <f t="shared" si="2"/>
        <v>40940</v>
      </c>
      <c r="B30" s="68">
        <v>1</v>
      </c>
      <c r="C30" s="68">
        <v>2</v>
      </c>
      <c r="D30" s="68">
        <v>0</v>
      </c>
      <c r="E30" s="68">
        <v>2</v>
      </c>
      <c r="F30" s="68">
        <v>0</v>
      </c>
      <c r="G30" s="68">
        <v>0</v>
      </c>
      <c r="H30" s="68">
        <v>4</v>
      </c>
      <c r="I30" s="68">
        <v>0</v>
      </c>
      <c r="J30" s="68">
        <v>0</v>
      </c>
      <c r="K30" s="68">
        <v>10</v>
      </c>
      <c r="L30" s="68">
        <v>0</v>
      </c>
      <c r="M30" s="68">
        <v>4</v>
      </c>
      <c r="N30" s="68">
        <v>0</v>
      </c>
      <c r="O30" s="68">
        <v>0</v>
      </c>
      <c r="P30" s="68">
        <v>0</v>
      </c>
      <c r="Q30" s="18">
        <f t="shared" si="3"/>
        <v>23</v>
      </c>
    </row>
    <row r="31" spans="1:21" x14ac:dyDescent="0.2">
      <c r="A31" s="16">
        <f t="shared" si="2"/>
        <v>40969</v>
      </c>
      <c r="B31" s="68">
        <v>1</v>
      </c>
      <c r="C31" s="68">
        <v>2</v>
      </c>
      <c r="D31" s="68">
        <v>0</v>
      </c>
      <c r="E31" s="68">
        <v>2</v>
      </c>
      <c r="F31" s="68">
        <v>0</v>
      </c>
      <c r="G31" s="68">
        <v>0</v>
      </c>
      <c r="H31" s="68">
        <v>4</v>
      </c>
      <c r="I31" s="68">
        <v>0</v>
      </c>
      <c r="J31" s="68">
        <v>0</v>
      </c>
      <c r="K31" s="68">
        <v>10</v>
      </c>
      <c r="L31" s="68">
        <v>0</v>
      </c>
      <c r="M31" s="68">
        <v>4</v>
      </c>
      <c r="N31" s="68">
        <v>0</v>
      </c>
      <c r="O31" s="68">
        <v>0</v>
      </c>
      <c r="P31" s="68">
        <v>0</v>
      </c>
      <c r="Q31" s="18">
        <f t="shared" si="3"/>
        <v>23</v>
      </c>
    </row>
    <row r="32" spans="1:21" x14ac:dyDescent="0.2">
      <c r="A32" s="16">
        <f t="shared" si="2"/>
        <v>41000</v>
      </c>
      <c r="B32" s="68">
        <v>1</v>
      </c>
      <c r="C32" s="68">
        <v>2</v>
      </c>
      <c r="D32" s="68">
        <v>0</v>
      </c>
      <c r="E32" s="68">
        <v>2</v>
      </c>
      <c r="F32" s="68">
        <v>0</v>
      </c>
      <c r="G32" s="68">
        <v>0</v>
      </c>
      <c r="H32" s="68">
        <v>4</v>
      </c>
      <c r="I32" s="68">
        <v>0</v>
      </c>
      <c r="J32" s="68">
        <v>0</v>
      </c>
      <c r="K32" s="68">
        <v>10</v>
      </c>
      <c r="L32" s="68">
        <v>0</v>
      </c>
      <c r="M32" s="68">
        <v>4</v>
      </c>
      <c r="N32" s="68">
        <v>0</v>
      </c>
      <c r="O32" s="68">
        <v>0</v>
      </c>
      <c r="P32" s="68">
        <v>0</v>
      </c>
      <c r="Q32" s="18">
        <f t="shared" si="3"/>
        <v>23</v>
      </c>
    </row>
    <row r="33" spans="1:17" x14ac:dyDescent="0.2">
      <c r="A33" s="16">
        <f t="shared" si="2"/>
        <v>41030</v>
      </c>
      <c r="B33" s="68">
        <v>1</v>
      </c>
      <c r="C33" s="68">
        <v>2</v>
      </c>
      <c r="D33" s="68">
        <v>0</v>
      </c>
      <c r="E33" s="68">
        <v>2</v>
      </c>
      <c r="F33" s="68">
        <v>0</v>
      </c>
      <c r="G33" s="68">
        <v>0</v>
      </c>
      <c r="H33" s="68">
        <v>4</v>
      </c>
      <c r="I33" s="68">
        <v>0</v>
      </c>
      <c r="J33" s="68">
        <v>0</v>
      </c>
      <c r="K33" s="68">
        <v>10</v>
      </c>
      <c r="L33" s="68">
        <v>0</v>
      </c>
      <c r="M33" s="68">
        <v>4</v>
      </c>
      <c r="N33" s="68">
        <v>0</v>
      </c>
      <c r="O33" s="68">
        <v>0</v>
      </c>
      <c r="P33" s="68">
        <v>0</v>
      </c>
      <c r="Q33" s="18">
        <f t="shared" si="3"/>
        <v>23</v>
      </c>
    </row>
    <row r="34" spans="1:17" x14ac:dyDescent="0.2">
      <c r="A34" s="16">
        <f t="shared" si="2"/>
        <v>41061</v>
      </c>
      <c r="B34" s="68">
        <v>1</v>
      </c>
      <c r="C34" s="68">
        <v>2</v>
      </c>
      <c r="D34" s="68">
        <v>0</v>
      </c>
      <c r="E34" s="68">
        <v>2</v>
      </c>
      <c r="F34" s="68">
        <v>0</v>
      </c>
      <c r="G34" s="68">
        <v>0</v>
      </c>
      <c r="H34" s="68">
        <v>4</v>
      </c>
      <c r="I34" s="68">
        <v>0</v>
      </c>
      <c r="J34" s="68">
        <v>0</v>
      </c>
      <c r="K34" s="68">
        <v>9</v>
      </c>
      <c r="L34" s="68">
        <v>0</v>
      </c>
      <c r="M34" s="68">
        <v>4</v>
      </c>
      <c r="N34" s="68">
        <v>0</v>
      </c>
      <c r="O34" s="68">
        <v>0</v>
      </c>
      <c r="P34" s="68">
        <v>0</v>
      </c>
      <c r="Q34" s="18">
        <f t="shared" si="3"/>
        <v>22</v>
      </c>
    </row>
    <row r="35" spans="1:17" x14ac:dyDescent="0.2">
      <c r="A35" s="16">
        <f t="shared" si="2"/>
        <v>41091</v>
      </c>
      <c r="B35" s="68">
        <v>1</v>
      </c>
      <c r="C35" s="68">
        <v>2</v>
      </c>
      <c r="D35" s="68">
        <v>0</v>
      </c>
      <c r="E35" s="68">
        <v>2</v>
      </c>
      <c r="F35" s="68">
        <v>0</v>
      </c>
      <c r="G35" s="68">
        <v>0</v>
      </c>
      <c r="H35" s="68">
        <v>4</v>
      </c>
      <c r="I35" s="68">
        <v>0</v>
      </c>
      <c r="J35" s="68">
        <v>0</v>
      </c>
      <c r="K35" s="68">
        <v>9</v>
      </c>
      <c r="L35" s="68">
        <v>0</v>
      </c>
      <c r="M35" s="68">
        <v>4</v>
      </c>
      <c r="N35" s="68">
        <v>0</v>
      </c>
      <c r="O35" s="68">
        <v>0</v>
      </c>
      <c r="P35" s="68">
        <v>0</v>
      </c>
      <c r="Q35" s="18">
        <f t="shared" si="3"/>
        <v>22</v>
      </c>
    </row>
    <row r="36" spans="1:17" x14ac:dyDescent="0.2">
      <c r="A36" s="16">
        <f t="shared" si="2"/>
        <v>41122</v>
      </c>
      <c r="B36" s="68">
        <v>1</v>
      </c>
      <c r="C36" s="68">
        <v>2</v>
      </c>
      <c r="D36" s="68">
        <v>0</v>
      </c>
      <c r="E36" s="68">
        <v>2</v>
      </c>
      <c r="F36" s="68">
        <v>0</v>
      </c>
      <c r="G36" s="68">
        <v>0</v>
      </c>
      <c r="H36" s="68">
        <v>4</v>
      </c>
      <c r="I36" s="68">
        <v>0</v>
      </c>
      <c r="J36" s="68">
        <v>0</v>
      </c>
      <c r="K36" s="68">
        <v>9</v>
      </c>
      <c r="L36" s="68">
        <v>0</v>
      </c>
      <c r="M36" s="68">
        <v>4</v>
      </c>
      <c r="N36" s="68">
        <v>0</v>
      </c>
      <c r="O36" s="68">
        <v>0</v>
      </c>
      <c r="P36" s="68">
        <v>0</v>
      </c>
      <c r="Q36" s="18">
        <f t="shared" si="3"/>
        <v>22</v>
      </c>
    </row>
    <row r="37" spans="1:17" x14ac:dyDescent="0.2">
      <c r="A37" s="16">
        <f t="shared" si="2"/>
        <v>41153</v>
      </c>
      <c r="B37" s="68">
        <v>1</v>
      </c>
      <c r="C37" s="68">
        <v>2</v>
      </c>
      <c r="D37" s="68">
        <v>0</v>
      </c>
      <c r="E37" s="68">
        <v>2</v>
      </c>
      <c r="F37" s="68">
        <v>0</v>
      </c>
      <c r="G37" s="68">
        <v>0</v>
      </c>
      <c r="H37" s="68">
        <v>4</v>
      </c>
      <c r="I37" s="68">
        <v>0</v>
      </c>
      <c r="J37" s="68">
        <v>0</v>
      </c>
      <c r="K37" s="68">
        <v>10</v>
      </c>
      <c r="L37" s="68">
        <v>0</v>
      </c>
      <c r="M37" s="68">
        <v>4</v>
      </c>
      <c r="N37" s="68">
        <v>0</v>
      </c>
      <c r="O37" s="68">
        <v>0</v>
      </c>
      <c r="P37" s="68">
        <v>0</v>
      </c>
      <c r="Q37" s="18">
        <f t="shared" si="3"/>
        <v>23</v>
      </c>
    </row>
    <row r="38" spans="1:17" ht="13.5" thickBot="1" x14ac:dyDescent="0.25">
      <c r="A38" s="5" t="s">
        <v>50</v>
      </c>
      <c r="B38" s="31">
        <f t="shared" ref="B38:Q38" si="4">SUM(B26:B37)/12</f>
        <v>1</v>
      </c>
      <c r="C38" s="31">
        <f t="shared" si="4"/>
        <v>2</v>
      </c>
      <c r="D38" s="31">
        <f t="shared" si="4"/>
        <v>0</v>
      </c>
      <c r="E38" s="31">
        <f t="shared" si="4"/>
        <v>2</v>
      </c>
      <c r="F38" s="31">
        <f t="shared" si="4"/>
        <v>0</v>
      </c>
      <c r="G38" s="31">
        <f t="shared" si="4"/>
        <v>0</v>
      </c>
      <c r="H38" s="31">
        <f t="shared" si="4"/>
        <v>4</v>
      </c>
      <c r="I38" s="31">
        <f t="shared" si="4"/>
        <v>0</v>
      </c>
      <c r="J38" s="31">
        <f t="shared" si="4"/>
        <v>0</v>
      </c>
      <c r="K38" s="31">
        <f t="shared" si="4"/>
        <v>9.75</v>
      </c>
      <c r="L38" s="31">
        <f t="shared" si="4"/>
        <v>0</v>
      </c>
      <c r="M38" s="31">
        <f t="shared" si="4"/>
        <v>4</v>
      </c>
      <c r="N38" s="31">
        <f t="shared" si="4"/>
        <v>0</v>
      </c>
      <c r="O38" s="31">
        <f t="shared" si="4"/>
        <v>0</v>
      </c>
      <c r="P38" s="31">
        <f t="shared" si="4"/>
        <v>0</v>
      </c>
      <c r="Q38" s="31">
        <f t="shared" si="4"/>
        <v>22.75</v>
      </c>
    </row>
    <row r="39" spans="1:17" ht="13.5" thickTop="1" x14ac:dyDescent="0.2"/>
    <row r="41" spans="1:17" x14ac:dyDescent="0.2">
      <c r="C41" s="8"/>
      <c r="D41" s="8"/>
      <c r="E41" s="8"/>
      <c r="F41" s="8"/>
      <c r="G41" s="8"/>
      <c r="H41" s="8" t="s">
        <v>49</v>
      </c>
      <c r="I41" s="8" t="s">
        <v>48</v>
      </c>
      <c r="J41" s="8" t="s">
        <v>40</v>
      </c>
      <c r="K41" s="8"/>
      <c r="L41" s="8" t="s">
        <v>47</v>
      </c>
      <c r="M41" s="8" t="s">
        <v>47</v>
      </c>
      <c r="N41" s="8"/>
      <c r="O41" s="8" t="s">
        <v>46</v>
      </c>
      <c r="P41" s="8" t="s">
        <v>45</v>
      </c>
      <c r="Q41" s="64"/>
    </row>
    <row r="42" spans="1:17" ht="25.5" x14ac:dyDescent="0.2">
      <c r="A42" s="6" t="s">
        <v>11</v>
      </c>
      <c r="B42" s="65" t="s">
        <v>44</v>
      </c>
      <c r="C42" s="65" t="s">
        <v>43</v>
      </c>
      <c r="D42" s="8" t="s">
        <v>42</v>
      </c>
      <c r="E42" s="8" t="s">
        <v>41</v>
      </c>
      <c r="F42" s="8" t="s">
        <v>40</v>
      </c>
      <c r="G42" s="8" t="s">
        <v>39</v>
      </c>
      <c r="H42" s="8" t="s">
        <v>38</v>
      </c>
      <c r="I42" s="8" t="s">
        <v>37</v>
      </c>
      <c r="J42" s="8" t="s">
        <v>37</v>
      </c>
      <c r="K42" s="8"/>
      <c r="L42" s="8"/>
      <c r="M42" s="8" t="s">
        <v>37</v>
      </c>
      <c r="N42" s="8" t="s">
        <v>36</v>
      </c>
      <c r="O42" s="8" t="s">
        <v>35</v>
      </c>
      <c r="P42" s="8" t="s">
        <v>35</v>
      </c>
      <c r="Q42" s="37" t="s">
        <v>11</v>
      </c>
    </row>
    <row r="43" spans="1:17" x14ac:dyDescent="0.2">
      <c r="B43" s="12" t="s">
        <v>34</v>
      </c>
      <c r="C43" s="12" t="s">
        <v>33</v>
      </c>
      <c r="D43" s="12" t="s">
        <v>32</v>
      </c>
      <c r="E43" s="12" t="s">
        <v>31</v>
      </c>
      <c r="F43" s="12" t="s">
        <v>30</v>
      </c>
      <c r="G43" s="12" t="s">
        <v>29</v>
      </c>
      <c r="H43" s="12" t="s">
        <v>28</v>
      </c>
      <c r="I43" s="12" t="s">
        <v>27</v>
      </c>
      <c r="J43" s="12" t="s">
        <v>26</v>
      </c>
      <c r="K43" s="12" t="s">
        <v>25</v>
      </c>
      <c r="L43" s="12" t="s">
        <v>24</v>
      </c>
      <c r="M43" s="12" t="s">
        <v>23</v>
      </c>
      <c r="N43" s="12" t="s">
        <v>22</v>
      </c>
      <c r="O43" s="12" t="s">
        <v>21</v>
      </c>
      <c r="P43" s="12" t="s">
        <v>20</v>
      </c>
      <c r="Q43" s="13" t="s">
        <v>10</v>
      </c>
    </row>
    <row r="44" spans="1:17" ht="13.5" thickBot="1" x14ac:dyDescent="0.25">
      <c r="A44" s="5" t="s">
        <v>19</v>
      </c>
      <c r="B44" s="31">
        <f t="shared" ref="B44:P44" si="5">B20+B38</f>
        <v>1</v>
      </c>
      <c r="C44" s="31">
        <f t="shared" si="5"/>
        <v>68217.416666666672</v>
      </c>
      <c r="D44" s="31">
        <f t="shared" si="5"/>
        <v>1579.0833333333333</v>
      </c>
      <c r="E44" s="31">
        <f t="shared" si="5"/>
        <v>134433.25</v>
      </c>
      <c r="F44" s="31">
        <f t="shared" si="5"/>
        <v>3168.4166666666665</v>
      </c>
      <c r="G44" s="31">
        <f t="shared" si="5"/>
        <v>0</v>
      </c>
      <c r="H44" s="31">
        <f t="shared" si="5"/>
        <v>68047.083333333328</v>
      </c>
      <c r="I44" s="31">
        <f t="shared" si="5"/>
        <v>2465.9166666666665</v>
      </c>
      <c r="J44" s="31">
        <f t="shared" si="5"/>
        <v>229.25</v>
      </c>
      <c r="K44" s="31">
        <f t="shared" si="5"/>
        <v>9.75</v>
      </c>
      <c r="L44" s="31">
        <f t="shared" si="5"/>
        <v>4900.5</v>
      </c>
      <c r="M44" s="31">
        <f t="shared" si="5"/>
        <v>13740.5</v>
      </c>
      <c r="N44" s="31">
        <f t="shared" si="5"/>
        <v>138.5</v>
      </c>
      <c r="O44" s="31">
        <f t="shared" si="5"/>
        <v>58</v>
      </c>
      <c r="P44" s="31">
        <f t="shared" si="5"/>
        <v>34.166666666666664</v>
      </c>
      <c r="Q44" s="32">
        <f>SUM(B44:P44)</f>
        <v>297022.83333333337</v>
      </c>
    </row>
    <row r="45" spans="1:17" ht="13.5" thickTop="1" x14ac:dyDescent="0.2"/>
  </sheetData>
  <printOptions horizontalCentered="1"/>
  <pageMargins left="0.7" right="0.7" top="0.75" bottom="0.75" header="0.3" footer="0.3"/>
  <pageSetup scale="55" orientation="landscape" r:id="rId1"/>
  <headerFooter>
    <oddHeader>&amp;C&amp;11&amp;A&amp;R&amp;8CASE NO. 2013-00148
ATTACHMENT 2
TO OAG DR NO. 1-173</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E28"/>
  <sheetViews>
    <sheetView workbookViewId="0">
      <selection activeCell="B2" sqref="B2"/>
    </sheetView>
  </sheetViews>
  <sheetFormatPr defaultRowHeight="12.75" x14ac:dyDescent="0.2"/>
  <cols>
    <col min="1" max="2" width="8.6640625" style="5"/>
    <col min="3" max="4" width="6.75" style="5" customWidth="1"/>
    <col min="5" max="5" width="6.33203125" style="5" customWidth="1"/>
    <col min="6" max="16384" width="8.6640625" style="5"/>
  </cols>
  <sheetData>
    <row r="1" spans="1:5" x14ac:dyDescent="0.2">
      <c r="A1" s="5" t="s">
        <v>54</v>
      </c>
    </row>
    <row r="2" spans="1:5" x14ac:dyDescent="0.2">
      <c r="A2" s="7" t="s">
        <v>53</v>
      </c>
    </row>
    <row r="3" spans="1:5" x14ac:dyDescent="0.2">
      <c r="A3" s="5" t="s">
        <v>58</v>
      </c>
    </row>
    <row r="4" spans="1:5" x14ac:dyDescent="0.2">
      <c r="B4" s="8"/>
      <c r="C4" s="8"/>
    </row>
    <row r="5" spans="1:5" x14ac:dyDescent="0.2">
      <c r="A5" s="6" t="s">
        <v>52</v>
      </c>
      <c r="D5" s="9" t="s">
        <v>11</v>
      </c>
    </row>
    <row r="6" spans="1:5" x14ac:dyDescent="0.2">
      <c r="B6" s="12" t="s">
        <v>57</v>
      </c>
      <c r="C6" s="12" t="s">
        <v>56</v>
      </c>
      <c r="D6" s="13" t="s">
        <v>55</v>
      </c>
    </row>
    <row r="7" spans="1:5" x14ac:dyDescent="0.2">
      <c r="A7" s="16">
        <v>40817</v>
      </c>
      <c r="B7" s="62">
        <v>72884</v>
      </c>
      <c r="C7" s="19">
        <v>268204</v>
      </c>
      <c r="D7" s="18">
        <f t="shared" ref="D7:D18" si="0">SUM(B7:C7)</f>
        <v>341088</v>
      </c>
      <c r="E7" s="46"/>
    </row>
    <row r="8" spans="1:5" x14ac:dyDescent="0.2">
      <c r="A8" s="16">
        <v>40848</v>
      </c>
      <c r="B8" s="62">
        <v>73255</v>
      </c>
      <c r="C8" s="19">
        <v>269106</v>
      </c>
      <c r="D8" s="18">
        <f t="shared" si="0"/>
        <v>342361</v>
      </c>
      <c r="E8" s="46"/>
    </row>
    <row r="9" spans="1:5" x14ac:dyDescent="0.2">
      <c r="A9" s="16">
        <v>40878</v>
      </c>
      <c r="B9" s="62">
        <v>73534</v>
      </c>
      <c r="C9" s="19">
        <v>270409</v>
      </c>
      <c r="D9" s="18">
        <f t="shared" si="0"/>
        <v>343943</v>
      </c>
      <c r="E9" s="46"/>
    </row>
    <row r="10" spans="1:5" x14ac:dyDescent="0.2">
      <c r="A10" s="16">
        <v>40909</v>
      </c>
      <c r="B10" s="62">
        <v>73820</v>
      </c>
      <c r="C10" s="19">
        <v>272149</v>
      </c>
      <c r="D10" s="18">
        <f t="shared" si="0"/>
        <v>345969</v>
      </c>
      <c r="E10" s="46"/>
    </row>
    <row r="11" spans="1:5" x14ac:dyDescent="0.2">
      <c r="A11" s="16">
        <v>40940</v>
      </c>
      <c r="B11" s="62">
        <v>73778</v>
      </c>
      <c r="C11" s="19">
        <v>271805</v>
      </c>
      <c r="D11" s="18">
        <f t="shared" si="0"/>
        <v>345583</v>
      </c>
      <c r="E11" s="46"/>
    </row>
    <row r="12" spans="1:5" x14ac:dyDescent="0.2">
      <c r="A12" s="16">
        <v>40969</v>
      </c>
      <c r="B12" s="62">
        <v>74246</v>
      </c>
      <c r="C12" s="19">
        <v>272486</v>
      </c>
      <c r="D12" s="18">
        <f t="shared" si="0"/>
        <v>346732</v>
      </c>
      <c r="E12" s="46"/>
    </row>
    <row r="13" spans="1:5" x14ac:dyDescent="0.2">
      <c r="A13" s="16">
        <v>41000</v>
      </c>
      <c r="B13" s="62">
        <v>73810</v>
      </c>
      <c r="C13" s="19">
        <v>272346</v>
      </c>
      <c r="D13" s="18">
        <f t="shared" si="0"/>
        <v>346156</v>
      </c>
      <c r="E13" s="46"/>
    </row>
    <row r="14" spans="1:5" x14ac:dyDescent="0.2">
      <c r="A14" s="16">
        <v>41030</v>
      </c>
      <c r="B14" s="62">
        <v>73422</v>
      </c>
      <c r="C14" s="19">
        <v>270822</v>
      </c>
      <c r="D14" s="18">
        <f t="shared" si="0"/>
        <v>344244</v>
      </c>
      <c r="E14" s="46"/>
    </row>
    <row r="15" spans="1:5" x14ac:dyDescent="0.2">
      <c r="A15" s="16">
        <v>41061</v>
      </c>
      <c r="B15" s="62">
        <v>73021</v>
      </c>
      <c r="C15" s="19">
        <v>270033</v>
      </c>
      <c r="D15" s="18">
        <f t="shared" si="0"/>
        <v>343054</v>
      </c>
      <c r="E15" s="46"/>
    </row>
    <row r="16" spans="1:5" x14ac:dyDescent="0.2">
      <c r="A16" s="16">
        <v>41091</v>
      </c>
      <c r="B16" s="62">
        <v>72932</v>
      </c>
      <c r="C16" s="19">
        <v>269327</v>
      </c>
      <c r="D16" s="18">
        <f t="shared" si="0"/>
        <v>342259</v>
      </c>
      <c r="E16" s="46"/>
    </row>
    <row r="17" spans="1:5" x14ac:dyDescent="0.2">
      <c r="A17" s="16">
        <v>41122</v>
      </c>
      <c r="B17" s="62">
        <v>72730</v>
      </c>
      <c r="C17" s="19">
        <v>269550</v>
      </c>
      <c r="D17" s="18">
        <f t="shared" si="0"/>
        <v>342280</v>
      </c>
      <c r="E17" s="46"/>
    </row>
    <row r="18" spans="1:5" x14ac:dyDescent="0.2">
      <c r="A18" s="16">
        <v>41153</v>
      </c>
      <c r="B18" s="62">
        <v>72717</v>
      </c>
      <c r="C18" s="19">
        <v>268934</v>
      </c>
      <c r="D18" s="18">
        <f t="shared" si="0"/>
        <v>341651</v>
      </c>
      <c r="E18" s="46"/>
    </row>
    <row r="19" spans="1:5" ht="13.5" thickBot="1" x14ac:dyDescent="0.25">
      <c r="A19" s="5" t="s">
        <v>50</v>
      </c>
      <c r="B19" s="31">
        <f>SUM(B7:B18)/12</f>
        <v>73345.75</v>
      </c>
      <c r="C19" s="31">
        <f>SUM(C7:C18)/12</f>
        <v>270430.91666666669</v>
      </c>
      <c r="D19" s="32">
        <f>SUM(D7:D18)/12</f>
        <v>343776.66666666669</v>
      </c>
    </row>
    <row r="20" spans="1:5" ht="13.5" thickTop="1" x14ac:dyDescent="0.2"/>
    <row r="28" spans="1:5" x14ac:dyDescent="0.2">
      <c r="B28" s="60"/>
      <c r="C28" s="60"/>
      <c r="D28" s="60"/>
      <c r="E28" s="60"/>
    </row>
  </sheetData>
  <printOptions horizontalCentered="1"/>
  <pageMargins left="0.7" right="0.7" top="0.75" bottom="0.75" header="0.3" footer="0.3"/>
  <pageSetup scale="80" orientation="landscape" r:id="rId1"/>
  <headerFooter>
    <oddHeader>&amp;C&amp;11&amp;A&amp;R&amp;8CASE NO. 2013-00148
ATTACHMENT 2
TO OAG DR NO. 1-173</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1"/>
  </sheetPr>
  <dimension ref="A1:L42"/>
  <sheetViews>
    <sheetView workbookViewId="0">
      <selection activeCell="B2" sqref="B2"/>
    </sheetView>
  </sheetViews>
  <sheetFormatPr defaultRowHeight="12.75" x14ac:dyDescent="0.2"/>
  <cols>
    <col min="1" max="1" width="8.6640625" style="5"/>
    <col min="2" max="2" width="6.75" style="5" customWidth="1"/>
    <col min="3" max="3" width="6.33203125" style="5" customWidth="1"/>
    <col min="4" max="16384" width="8.6640625" style="5"/>
  </cols>
  <sheetData>
    <row r="1" spans="1:4" x14ac:dyDescent="0.2">
      <c r="A1" s="5" t="s">
        <v>54</v>
      </c>
    </row>
    <row r="2" spans="1:4" x14ac:dyDescent="0.2">
      <c r="A2" s="7" t="s">
        <v>59</v>
      </c>
    </row>
    <row r="3" spans="1:4" x14ac:dyDescent="0.2">
      <c r="A3" s="5" t="str">
        <f>+LA!A3</f>
        <v>FY2012</v>
      </c>
    </row>
    <row r="5" spans="1:4" x14ac:dyDescent="0.2">
      <c r="B5" s="9" t="s">
        <v>11</v>
      </c>
    </row>
    <row r="6" spans="1:4" x14ac:dyDescent="0.2">
      <c r="A6" s="6" t="s">
        <v>52</v>
      </c>
      <c r="B6" s="13" t="s">
        <v>6</v>
      </c>
    </row>
    <row r="7" spans="1:4" x14ac:dyDescent="0.2">
      <c r="A7" s="16">
        <f>+LA!A7</f>
        <v>40817</v>
      </c>
      <c r="B7" s="59">
        <v>254580</v>
      </c>
      <c r="C7" s="46"/>
    </row>
    <row r="8" spans="1:4" x14ac:dyDescent="0.2">
      <c r="A8" s="16">
        <f>+LA!A8</f>
        <v>40848</v>
      </c>
      <c r="B8" s="59">
        <v>256085</v>
      </c>
      <c r="C8" s="46"/>
    </row>
    <row r="9" spans="1:4" x14ac:dyDescent="0.2">
      <c r="A9" s="16">
        <f>+LA!A9</f>
        <v>40878</v>
      </c>
      <c r="B9" s="59">
        <v>258996</v>
      </c>
      <c r="C9" s="46"/>
    </row>
    <row r="10" spans="1:4" x14ac:dyDescent="0.2">
      <c r="A10" s="16">
        <f>+LA!A10</f>
        <v>40909</v>
      </c>
      <c r="B10" s="59">
        <v>262528</v>
      </c>
      <c r="C10" s="46"/>
      <c r="D10" s="25"/>
    </row>
    <row r="11" spans="1:4" x14ac:dyDescent="0.2">
      <c r="A11" s="16">
        <f>+LA!A11</f>
        <v>40940</v>
      </c>
      <c r="B11" s="59">
        <v>261695</v>
      </c>
      <c r="C11" s="46"/>
    </row>
    <row r="12" spans="1:4" x14ac:dyDescent="0.2">
      <c r="A12" s="16">
        <f>+LA!A12</f>
        <v>40969</v>
      </c>
      <c r="B12" s="59">
        <v>261874</v>
      </c>
      <c r="C12" s="46"/>
    </row>
    <row r="13" spans="1:4" x14ac:dyDescent="0.2">
      <c r="A13" s="16">
        <f>+LA!A13</f>
        <v>41000</v>
      </c>
      <c r="B13" s="59">
        <v>258771</v>
      </c>
      <c r="C13" s="46"/>
    </row>
    <row r="14" spans="1:4" x14ac:dyDescent="0.2">
      <c r="A14" s="16">
        <f>+LA!A14</f>
        <v>41030</v>
      </c>
      <c r="B14" s="59">
        <v>258344</v>
      </c>
      <c r="C14" s="46"/>
    </row>
    <row r="15" spans="1:4" x14ac:dyDescent="0.2">
      <c r="A15" s="16">
        <f>+LA!A15</f>
        <v>41061</v>
      </c>
      <c r="B15" s="59">
        <v>228773</v>
      </c>
      <c r="C15" s="46"/>
    </row>
    <row r="16" spans="1:4" x14ac:dyDescent="0.2">
      <c r="A16" s="16">
        <f>+LA!A16</f>
        <v>41091</v>
      </c>
      <c r="B16" s="59">
        <v>226845</v>
      </c>
      <c r="C16" s="46"/>
    </row>
    <row r="17" spans="1:12" x14ac:dyDescent="0.2">
      <c r="A17" s="16">
        <f>+LA!A17</f>
        <v>41122</v>
      </c>
      <c r="B17" s="59">
        <v>228256</v>
      </c>
      <c r="C17" s="46"/>
    </row>
    <row r="18" spans="1:12" x14ac:dyDescent="0.2">
      <c r="A18" s="16">
        <f>+LA!A18</f>
        <v>41153</v>
      </c>
      <c r="B18" s="59">
        <v>228973</v>
      </c>
      <c r="C18" s="46"/>
    </row>
    <row r="19" spans="1:12" ht="13.5" thickBot="1" x14ac:dyDescent="0.25">
      <c r="A19" s="5" t="s">
        <v>50</v>
      </c>
      <c r="B19" s="32">
        <f>SUM(B7:B18)/12</f>
        <v>248810</v>
      </c>
      <c r="D19" s="60"/>
      <c r="E19" s="60"/>
      <c r="F19" s="60"/>
      <c r="G19" s="60"/>
      <c r="H19" s="60"/>
      <c r="I19" s="60"/>
      <c r="J19" s="60"/>
      <c r="K19" s="60"/>
      <c r="L19" s="60"/>
    </row>
    <row r="20" spans="1:12" ht="13.5" thickTop="1" x14ac:dyDescent="0.2"/>
    <row r="22" spans="1:12" x14ac:dyDescent="0.2">
      <c r="B22" s="9" t="s">
        <v>11</v>
      </c>
    </row>
    <row r="23" spans="1:12" x14ac:dyDescent="0.2">
      <c r="A23" s="6" t="s">
        <v>51</v>
      </c>
      <c r="B23" s="13" t="s">
        <v>6</v>
      </c>
    </row>
    <row r="24" spans="1:12" x14ac:dyDescent="0.2">
      <c r="A24" s="16">
        <f t="shared" ref="A24:A35" si="0">+A7</f>
        <v>40817</v>
      </c>
      <c r="B24" s="61">
        <v>36</v>
      </c>
    </row>
    <row r="25" spans="1:12" x14ac:dyDescent="0.2">
      <c r="A25" s="16">
        <f t="shared" si="0"/>
        <v>40848</v>
      </c>
      <c r="B25" s="61">
        <v>36</v>
      </c>
    </row>
    <row r="26" spans="1:12" x14ac:dyDescent="0.2">
      <c r="A26" s="16">
        <f t="shared" si="0"/>
        <v>40878</v>
      </c>
      <c r="B26" s="61">
        <v>37</v>
      </c>
    </row>
    <row r="27" spans="1:12" x14ac:dyDescent="0.2">
      <c r="A27" s="16">
        <f t="shared" si="0"/>
        <v>40909</v>
      </c>
      <c r="B27" s="61">
        <v>37</v>
      </c>
    </row>
    <row r="28" spans="1:12" x14ac:dyDescent="0.2">
      <c r="A28" s="16">
        <f t="shared" si="0"/>
        <v>40940</v>
      </c>
      <c r="B28" s="61">
        <v>38</v>
      </c>
      <c r="C28" s="60"/>
      <c r="D28" s="60"/>
      <c r="E28" s="60"/>
      <c r="F28" s="60"/>
      <c r="G28" s="60"/>
      <c r="H28" s="60"/>
    </row>
    <row r="29" spans="1:12" x14ac:dyDescent="0.2">
      <c r="A29" s="16">
        <f t="shared" si="0"/>
        <v>40969</v>
      </c>
      <c r="B29" s="61">
        <v>38</v>
      </c>
    </row>
    <row r="30" spans="1:12" x14ac:dyDescent="0.2">
      <c r="A30" s="16">
        <f t="shared" si="0"/>
        <v>41000</v>
      </c>
      <c r="B30" s="61">
        <v>39</v>
      </c>
    </row>
    <row r="31" spans="1:12" x14ac:dyDescent="0.2">
      <c r="A31" s="16">
        <f t="shared" si="0"/>
        <v>41030</v>
      </c>
      <c r="B31" s="61">
        <v>40</v>
      </c>
    </row>
    <row r="32" spans="1:12" x14ac:dyDescent="0.2">
      <c r="A32" s="16">
        <f t="shared" si="0"/>
        <v>41061</v>
      </c>
      <c r="B32" s="61">
        <v>40</v>
      </c>
    </row>
    <row r="33" spans="1:2" x14ac:dyDescent="0.2">
      <c r="A33" s="16">
        <f t="shared" si="0"/>
        <v>41091</v>
      </c>
      <c r="B33" s="61">
        <v>40</v>
      </c>
    </row>
    <row r="34" spans="1:2" x14ac:dyDescent="0.2">
      <c r="A34" s="16">
        <f t="shared" si="0"/>
        <v>41122</v>
      </c>
      <c r="B34" s="61">
        <v>40</v>
      </c>
    </row>
    <row r="35" spans="1:2" x14ac:dyDescent="0.2">
      <c r="A35" s="16">
        <f t="shared" si="0"/>
        <v>41153</v>
      </c>
      <c r="B35" s="61">
        <v>40</v>
      </c>
    </row>
    <row r="36" spans="1:2" ht="13.5" thickBot="1" x14ac:dyDescent="0.25">
      <c r="A36" s="5" t="s">
        <v>50</v>
      </c>
      <c r="B36" s="32">
        <f>SUM(B24:B35)/12</f>
        <v>38.416666666666664</v>
      </c>
    </row>
    <row r="37" spans="1:2" ht="13.5" thickTop="1" x14ac:dyDescent="0.2"/>
    <row r="39" spans="1:2" x14ac:dyDescent="0.2">
      <c r="B39" s="9" t="s">
        <v>11</v>
      </c>
    </row>
    <row r="40" spans="1:2" x14ac:dyDescent="0.2">
      <c r="A40" s="6" t="s">
        <v>11</v>
      </c>
      <c r="B40" s="13" t="s">
        <v>6</v>
      </c>
    </row>
    <row r="41" spans="1:2" ht="13.5" thickBot="1" x14ac:dyDescent="0.25">
      <c r="A41" s="5" t="s">
        <v>50</v>
      </c>
      <c r="B41" s="32">
        <f>B19+B36</f>
        <v>248848.41666666666</v>
      </c>
    </row>
    <row r="42" spans="1:2" ht="13.5" thickTop="1" x14ac:dyDescent="0.2"/>
  </sheetData>
  <printOptions horizontalCentered="1"/>
  <pageMargins left="0.7" right="0.7" top="0.75" bottom="0.75" header="0.3" footer="0.3"/>
  <pageSetup scale="80" orientation="landscape" r:id="rId1"/>
  <headerFooter>
    <oddHeader>&amp;C&amp;11&amp;A&amp;R&amp;8CASE NO. 2013-00148
ATTACHMENT 2
TO OAG DR NO. 1-173</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1"/>
  </sheetPr>
  <dimension ref="A1:K20"/>
  <sheetViews>
    <sheetView workbookViewId="0">
      <selection activeCell="B2" sqref="B2"/>
    </sheetView>
  </sheetViews>
  <sheetFormatPr defaultColWidth="11.83203125" defaultRowHeight="12.75" x14ac:dyDescent="0.2"/>
  <cols>
    <col min="1" max="1" width="27" style="5" bestFit="1" customWidth="1"/>
    <col min="2" max="2" width="12.5" style="5" bestFit="1" customWidth="1"/>
    <col min="3" max="3" width="11" style="5" bestFit="1" customWidth="1"/>
    <col min="4" max="4" width="8.75" style="5" bestFit="1" customWidth="1"/>
    <col min="5" max="6" width="7.5" style="5" bestFit="1" customWidth="1"/>
    <col min="7" max="7" width="9.33203125" style="5" bestFit="1" customWidth="1"/>
    <col min="8" max="8" width="8.75" style="5" bestFit="1" customWidth="1"/>
    <col min="9" max="16384" width="11.83203125" style="5"/>
  </cols>
  <sheetData>
    <row r="1" spans="1:11" x14ac:dyDescent="0.2">
      <c r="A1" s="5" t="s">
        <v>68</v>
      </c>
    </row>
    <row r="2" spans="1:11" x14ac:dyDescent="0.2">
      <c r="A2" s="7" t="s">
        <v>59</v>
      </c>
    </row>
    <row r="3" spans="1:11" x14ac:dyDescent="0.2">
      <c r="A3" s="5" t="str">
        <f>+LA!A3</f>
        <v>FY2012</v>
      </c>
    </row>
    <row r="4" spans="1:11" x14ac:dyDescent="0.2">
      <c r="C4" s="8"/>
      <c r="D4" s="8"/>
      <c r="E4" s="71" t="s">
        <v>67</v>
      </c>
      <c r="F4" s="71"/>
      <c r="G4" s="8" t="s">
        <v>11</v>
      </c>
      <c r="H4" s="50" t="s">
        <v>66</v>
      </c>
      <c r="I4" s="8"/>
      <c r="J4" s="8"/>
      <c r="K4" s="8"/>
    </row>
    <row r="5" spans="1:11" x14ac:dyDescent="0.2">
      <c r="B5" s="40" t="s">
        <v>65</v>
      </c>
      <c r="C5" s="40" t="s">
        <v>64</v>
      </c>
      <c r="D5" s="12" t="s">
        <v>63</v>
      </c>
      <c r="E5" s="12" t="s">
        <v>62</v>
      </c>
      <c r="F5" s="12" t="s">
        <v>51</v>
      </c>
      <c r="G5" s="12" t="s">
        <v>61</v>
      </c>
      <c r="H5" s="51" t="s">
        <v>60</v>
      </c>
      <c r="I5" s="8"/>
      <c r="J5" s="8"/>
      <c r="K5" s="8"/>
    </row>
    <row r="6" spans="1:11" x14ac:dyDescent="0.2">
      <c r="A6" s="16">
        <f>+LA!A7</f>
        <v>40817</v>
      </c>
      <c r="B6" s="52">
        <v>1437382</v>
      </c>
      <c r="C6" s="52">
        <v>121242</v>
      </c>
      <c r="D6" s="19">
        <v>0</v>
      </c>
      <c r="E6" s="52">
        <v>135</v>
      </c>
      <c r="F6" s="52">
        <v>801</v>
      </c>
      <c r="G6" s="53">
        <f t="shared" ref="G6:G17" si="0">SUM(B6:F6)</f>
        <v>1559560</v>
      </c>
      <c r="H6" s="54">
        <v>359</v>
      </c>
      <c r="I6" s="55"/>
      <c r="J6" s="56"/>
      <c r="K6" s="56"/>
    </row>
    <row r="7" spans="1:11" x14ac:dyDescent="0.2">
      <c r="A7" s="16">
        <f>+LA!A8</f>
        <v>40848</v>
      </c>
      <c r="B7" s="52">
        <v>1438415</v>
      </c>
      <c r="C7" s="52">
        <v>120670</v>
      </c>
      <c r="D7" s="19">
        <v>0</v>
      </c>
      <c r="E7" s="52">
        <v>134</v>
      </c>
      <c r="F7" s="52">
        <v>802</v>
      </c>
      <c r="G7" s="53">
        <f t="shared" si="0"/>
        <v>1560021</v>
      </c>
      <c r="H7" s="54">
        <v>346</v>
      </c>
      <c r="I7" s="55"/>
      <c r="J7" s="56"/>
      <c r="K7" s="56"/>
    </row>
    <row r="8" spans="1:11" x14ac:dyDescent="0.2">
      <c r="A8" s="16">
        <f>+LA!A9</f>
        <v>40878</v>
      </c>
      <c r="B8" s="52">
        <v>1435055</v>
      </c>
      <c r="C8" s="52">
        <v>120080</v>
      </c>
      <c r="D8" s="19">
        <v>0</v>
      </c>
      <c r="E8" s="52">
        <v>134</v>
      </c>
      <c r="F8" s="52">
        <v>805</v>
      </c>
      <c r="G8" s="53">
        <f t="shared" si="0"/>
        <v>1556074</v>
      </c>
      <c r="H8" s="54">
        <v>354</v>
      </c>
      <c r="I8" s="55"/>
      <c r="J8" s="56"/>
      <c r="K8" s="56"/>
    </row>
    <row r="9" spans="1:11" x14ac:dyDescent="0.2">
      <c r="A9" s="16">
        <f>+LA!A10</f>
        <v>40909</v>
      </c>
      <c r="B9" s="52">
        <v>1460584</v>
      </c>
      <c r="C9" s="52">
        <v>126132</v>
      </c>
      <c r="D9" s="19">
        <v>0</v>
      </c>
      <c r="E9" s="52">
        <v>132</v>
      </c>
      <c r="F9" s="52">
        <v>805</v>
      </c>
      <c r="G9" s="53">
        <f t="shared" si="0"/>
        <v>1587653</v>
      </c>
      <c r="H9" s="54">
        <v>347</v>
      </c>
      <c r="I9" s="55"/>
      <c r="J9" s="56"/>
      <c r="K9" s="56"/>
    </row>
    <row r="10" spans="1:11" x14ac:dyDescent="0.2">
      <c r="A10" s="16">
        <f>+LA!A11</f>
        <v>40940</v>
      </c>
      <c r="B10" s="52">
        <v>1454028</v>
      </c>
      <c r="C10" s="52">
        <v>124253</v>
      </c>
      <c r="D10" s="19">
        <v>0</v>
      </c>
      <c r="E10" s="52">
        <v>135</v>
      </c>
      <c r="F10" s="52">
        <v>806</v>
      </c>
      <c r="G10" s="53">
        <f t="shared" si="0"/>
        <v>1579222</v>
      </c>
      <c r="H10" s="54">
        <v>350</v>
      </c>
      <c r="I10" s="55"/>
      <c r="J10" s="56"/>
      <c r="K10" s="56"/>
    </row>
    <row r="11" spans="1:11" x14ac:dyDescent="0.2">
      <c r="A11" s="16">
        <f>+LA!A12</f>
        <v>40969</v>
      </c>
      <c r="B11" s="52">
        <v>1454035</v>
      </c>
      <c r="C11" s="52">
        <v>123331</v>
      </c>
      <c r="D11" s="19">
        <v>0</v>
      </c>
      <c r="E11" s="52">
        <v>135</v>
      </c>
      <c r="F11" s="52">
        <v>810</v>
      </c>
      <c r="G11" s="53">
        <f t="shared" si="0"/>
        <v>1578311</v>
      </c>
      <c r="H11" s="54">
        <v>355</v>
      </c>
      <c r="I11" s="55"/>
      <c r="J11" s="56"/>
      <c r="K11" s="56"/>
    </row>
    <row r="12" spans="1:11" x14ac:dyDescent="0.2">
      <c r="A12" s="16">
        <f>+LA!A13</f>
        <v>41000</v>
      </c>
      <c r="B12" s="52">
        <v>1450820</v>
      </c>
      <c r="C12" s="52">
        <v>119959</v>
      </c>
      <c r="D12" s="19">
        <v>0</v>
      </c>
      <c r="E12" s="52">
        <v>134</v>
      </c>
      <c r="F12" s="52">
        <v>809</v>
      </c>
      <c r="G12" s="53">
        <f t="shared" si="0"/>
        <v>1571722</v>
      </c>
      <c r="H12" s="54">
        <v>347</v>
      </c>
      <c r="I12" s="55"/>
      <c r="J12" s="57"/>
      <c r="K12" s="56"/>
    </row>
    <row r="13" spans="1:11" x14ac:dyDescent="0.2">
      <c r="A13" s="16">
        <f>+LA!A14</f>
        <v>41030</v>
      </c>
      <c r="B13" s="52">
        <v>1453341</v>
      </c>
      <c r="C13" s="52">
        <v>127195</v>
      </c>
      <c r="D13" s="19">
        <v>0</v>
      </c>
      <c r="E13" s="52">
        <v>132</v>
      </c>
      <c r="F13" s="52">
        <v>811</v>
      </c>
      <c r="G13" s="53">
        <f t="shared" si="0"/>
        <v>1581479</v>
      </c>
      <c r="H13" s="54">
        <v>360</v>
      </c>
      <c r="I13" s="55"/>
      <c r="J13" s="56"/>
      <c r="K13" s="56"/>
    </row>
    <row r="14" spans="1:11" x14ac:dyDescent="0.2">
      <c r="A14" s="16">
        <f>+LA!A15</f>
        <v>41061</v>
      </c>
      <c r="B14" s="52">
        <v>1448822</v>
      </c>
      <c r="C14" s="52">
        <v>122374</v>
      </c>
      <c r="D14" s="19">
        <v>0</v>
      </c>
      <c r="E14" s="52">
        <v>133</v>
      </c>
      <c r="F14" s="52">
        <v>813</v>
      </c>
      <c r="G14" s="53">
        <f t="shared" si="0"/>
        <v>1572142</v>
      </c>
      <c r="H14" s="54">
        <v>348</v>
      </c>
      <c r="I14" s="55"/>
      <c r="J14" s="56"/>
      <c r="K14" s="56"/>
    </row>
    <row r="15" spans="1:11" x14ac:dyDescent="0.2">
      <c r="A15" s="16">
        <f>+LA!A16</f>
        <v>41091</v>
      </c>
      <c r="B15" s="52">
        <v>1443471</v>
      </c>
      <c r="C15" s="52">
        <v>120726</v>
      </c>
      <c r="D15" s="19">
        <v>0</v>
      </c>
      <c r="E15" s="52">
        <v>133</v>
      </c>
      <c r="F15" s="52">
        <v>814</v>
      </c>
      <c r="G15" s="53">
        <f t="shared" si="0"/>
        <v>1565144</v>
      </c>
      <c r="H15" s="54">
        <v>347</v>
      </c>
      <c r="I15" s="55"/>
      <c r="J15" s="56"/>
      <c r="K15" s="56"/>
    </row>
    <row r="16" spans="1:11" x14ac:dyDescent="0.2">
      <c r="A16" s="16">
        <f>+LA!A17</f>
        <v>41122</v>
      </c>
      <c r="B16" s="52">
        <v>1450509</v>
      </c>
      <c r="C16" s="52">
        <v>122693</v>
      </c>
      <c r="D16" s="19">
        <v>0</v>
      </c>
      <c r="E16" s="52">
        <v>132</v>
      </c>
      <c r="F16" s="52">
        <v>819</v>
      </c>
      <c r="G16" s="53">
        <f t="shared" si="0"/>
        <v>1574153</v>
      </c>
      <c r="H16" s="54">
        <v>349</v>
      </c>
      <c r="I16" s="55"/>
      <c r="J16" s="56"/>
      <c r="K16" s="56"/>
    </row>
    <row r="17" spans="1:11" x14ac:dyDescent="0.2">
      <c r="A17" s="16">
        <f>+LA!A18</f>
        <v>41153</v>
      </c>
      <c r="B17" s="52">
        <v>1444088</v>
      </c>
      <c r="C17" s="52">
        <v>121465</v>
      </c>
      <c r="D17" s="19">
        <v>0</v>
      </c>
      <c r="E17" s="52">
        <v>132</v>
      </c>
      <c r="F17" s="52">
        <v>816</v>
      </c>
      <c r="G17" s="53">
        <f t="shared" si="0"/>
        <v>1566501</v>
      </c>
      <c r="H17" s="54">
        <v>341</v>
      </c>
      <c r="I17" s="55"/>
      <c r="J17" s="56"/>
      <c r="K17" s="56"/>
    </row>
    <row r="18" spans="1:11" ht="13.5" thickBot="1" x14ac:dyDescent="0.25">
      <c r="A18" s="5" t="s">
        <v>50</v>
      </c>
      <c r="B18" s="31">
        <f t="shared" ref="B18:H18" si="1">SUM(B6:B17)/12</f>
        <v>1447545.8333333333</v>
      </c>
      <c r="C18" s="31">
        <f t="shared" si="1"/>
        <v>122510</v>
      </c>
      <c r="D18" s="31">
        <f t="shared" si="1"/>
        <v>0</v>
      </c>
      <c r="E18" s="31">
        <f t="shared" si="1"/>
        <v>133.41666666666666</v>
      </c>
      <c r="F18" s="31">
        <f t="shared" si="1"/>
        <v>809.25</v>
      </c>
      <c r="G18" s="31">
        <f t="shared" si="1"/>
        <v>1570998.5</v>
      </c>
      <c r="H18" s="58">
        <f t="shared" si="1"/>
        <v>350.25</v>
      </c>
      <c r="I18" s="25"/>
      <c r="J18" s="25"/>
      <c r="K18" s="25"/>
    </row>
    <row r="19" spans="1:11" ht="18.75" customHeight="1" thickTop="1" x14ac:dyDescent="0.2"/>
    <row r="20" spans="1:11" x14ac:dyDescent="0.2">
      <c r="G20" s="25"/>
    </row>
  </sheetData>
  <mergeCells count="1">
    <mergeCell ref="E4:F4"/>
  </mergeCells>
  <printOptions horizontalCentered="1"/>
  <pageMargins left="0.7" right="0.7" top="0.75" bottom="0.75" header="0.3" footer="0.3"/>
  <pageSetup scale="80" orientation="landscape" r:id="rId1"/>
  <headerFooter>
    <oddHeader>&amp;C&amp;11&amp;A&amp;R&amp;8CASE NO. 2013-00148
ATTACHMENT 2
TO OAG DR NO. 1-173</odd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1"/>
  </sheetPr>
  <dimension ref="A1:O42"/>
  <sheetViews>
    <sheetView zoomScale="90" zoomScaleNormal="90" workbookViewId="0">
      <selection activeCell="B2" sqref="B2"/>
    </sheetView>
  </sheetViews>
  <sheetFormatPr defaultRowHeight="12.75" x14ac:dyDescent="0.2"/>
  <cols>
    <col min="1" max="1" width="8.75" style="5" bestFit="1" customWidth="1"/>
    <col min="2" max="2" width="6.4140625" style="5" bestFit="1" customWidth="1"/>
    <col min="3" max="14" width="6.33203125" style="5" customWidth="1"/>
    <col min="15" max="16384" width="8.6640625" style="5"/>
  </cols>
  <sheetData>
    <row r="1" spans="1:15" x14ac:dyDescent="0.2">
      <c r="A1" s="5" t="s">
        <v>54</v>
      </c>
    </row>
    <row r="2" spans="1:15" x14ac:dyDescent="0.2">
      <c r="A2" s="7" t="s">
        <v>59</v>
      </c>
      <c r="C2" s="7"/>
    </row>
    <row r="3" spans="1:15" x14ac:dyDescent="0.2">
      <c r="A3" s="5" t="str">
        <f>+LA!A3</f>
        <v>FY2012</v>
      </c>
      <c r="B3" s="35"/>
    </row>
    <row r="4" spans="1:15" x14ac:dyDescent="0.2">
      <c r="B4" s="36"/>
      <c r="L4" s="36"/>
    </row>
    <row r="5" spans="1:15" x14ac:dyDescent="0.2">
      <c r="B5" s="37" t="s">
        <v>82</v>
      </c>
      <c r="C5" s="8"/>
      <c r="D5" s="8"/>
      <c r="E5" s="8"/>
      <c r="F5" s="8"/>
      <c r="G5" s="8"/>
      <c r="H5" s="8"/>
      <c r="I5" s="8"/>
      <c r="J5" s="38" t="s">
        <v>81</v>
      </c>
      <c r="K5" s="8"/>
      <c r="L5" s="37" t="s">
        <v>11</v>
      </c>
      <c r="M5" s="39" t="s">
        <v>11</v>
      </c>
    </row>
    <row r="6" spans="1:15" ht="25.5" x14ac:dyDescent="0.2">
      <c r="A6" s="6" t="s">
        <v>52</v>
      </c>
      <c r="B6" s="13" t="s">
        <v>80</v>
      </c>
      <c r="C6" s="40" t="s">
        <v>79</v>
      </c>
      <c r="D6" s="40" t="s">
        <v>78</v>
      </c>
      <c r="E6" s="40" t="s">
        <v>77</v>
      </c>
      <c r="F6" s="40" t="s">
        <v>76</v>
      </c>
      <c r="G6" s="40" t="s">
        <v>75</v>
      </c>
      <c r="H6" s="40" t="s">
        <v>74</v>
      </c>
      <c r="I6" s="40" t="s">
        <v>73</v>
      </c>
      <c r="J6" s="41" t="s">
        <v>72</v>
      </c>
      <c r="K6" s="40" t="s">
        <v>71</v>
      </c>
      <c r="L6" s="13" t="s">
        <v>70</v>
      </c>
      <c r="M6" s="42" t="s">
        <v>69</v>
      </c>
    </row>
    <row r="7" spans="1:15" x14ac:dyDescent="0.2">
      <c r="A7" s="16">
        <f>+LA!A7</f>
        <v>40817</v>
      </c>
      <c r="B7" s="20">
        <v>170851</v>
      </c>
      <c r="C7" s="20">
        <v>22197</v>
      </c>
      <c r="D7" s="20">
        <v>128739</v>
      </c>
      <c r="E7" s="20">
        <v>58721</v>
      </c>
      <c r="F7" s="20">
        <v>22057</v>
      </c>
      <c r="G7" s="20">
        <v>18451</v>
      </c>
      <c r="H7" s="20">
        <v>4232</v>
      </c>
      <c r="I7" s="43" t="s">
        <v>83</v>
      </c>
      <c r="J7" s="44"/>
      <c r="K7" s="20">
        <v>32107</v>
      </c>
      <c r="L7" s="18">
        <f t="shared" ref="L7:L18" si="0">SUM(C7:K7)-J7</f>
        <v>286504</v>
      </c>
      <c r="M7" s="45">
        <f t="shared" ref="M7:M18" si="1">B7+L7</f>
        <v>457355</v>
      </c>
      <c r="N7" s="46"/>
    </row>
    <row r="8" spans="1:15" x14ac:dyDescent="0.2">
      <c r="A8" s="16">
        <f>+LA!A8</f>
        <v>40848</v>
      </c>
      <c r="B8" s="20">
        <v>172215</v>
      </c>
      <c r="C8" s="20">
        <v>22431</v>
      </c>
      <c r="D8" s="20">
        <v>130419</v>
      </c>
      <c r="E8" s="20">
        <v>59181</v>
      </c>
      <c r="F8" s="20">
        <v>22361</v>
      </c>
      <c r="G8" s="20">
        <v>18802</v>
      </c>
      <c r="H8" s="20">
        <v>4268</v>
      </c>
      <c r="I8" s="43" t="s">
        <v>83</v>
      </c>
      <c r="J8" s="44"/>
      <c r="K8" s="20">
        <v>32482</v>
      </c>
      <c r="L8" s="18">
        <f t="shared" si="0"/>
        <v>289944</v>
      </c>
      <c r="M8" s="45">
        <f t="shared" si="1"/>
        <v>462159</v>
      </c>
      <c r="N8" s="46"/>
    </row>
    <row r="9" spans="1:15" x14ac:dyDescent="0.2">
      <c r="A9" s="16">
        <f>+LA!A9</f>
        <v>40878</v>
      </c>
      <c r="B9" s="20">
        <v>174325</v>
      </c>
      <c r="C9" s="20">
        <v>22715</v>
      </c>
      <c r="D9" s="20">
        <v>131730</v>
      </c>
      <c r="E9" s="20">
        <v>59640</v>
      </c>
      <c r="F9" s="20">
        <v>22602</v>
      </c>
      <c r="G9" s="20">
        <v>19127</v>
      </c>
      <c r="H9" s="20">
        <v>4315</v>
      </c>
      <c r="I9" s="43" t="s">
        <v>83</v>
      </c>
      <c r="J9" s="44"/>
      <c r="K9" s="20">
        <v>32997</v>
      </c>
      <c r="L9" s="18">
        <f t="shared" si="0"/>
        <v>293126</v>
      </c>
      <c r="M9" s="45">
        <f t="shared" si="1"/>
        <v>467451</v>
      </c>
      <c r="N9" s="46"/>
    </row>
    <row r="10" spans="1:15" x14ac:dyDescent="0.2">
      <c r="A10" s="16">
        <f>+LA!A10</f>
        <v>40909</v>
      </c>
      <c r="B10" s="20">
        <v>176029</v>
      </c>
      <c r="C10" s="20">
        <v>22888</v>
      </c>
      <c r="D10" s="20">
        <v>132291</v>
      </c>
      <c r="E10" s="20">
        <v>60416</v>
      </c>
      <c r="F10" s="20">
        <v>22805</v>
      </c>
      <c r="G10" s="20">
        <v>19133</v>
      </c>
      <c r="H10" s="20">
        <v>4328</v>
      </c>
      <c r="I10" s="43" t="s">
        <v>83</v>
      </c>
      <c r="J10" s="44"/>
      <c r="K10" s="20">
        <v>33261</v>
      </c>
      <c r="L10" s="18">
        <f t="shared" si="0"/>
        <v>295122</v>
      </c>
      <c r="M10" s="45">
        <f t="shared" si="1"/>
        <v>471151</v>
      </c>
      <c r="N10" s="46"/>
      <c r="O10" s="25"/>
    </row>
    <row r="11" spans="1:15" x14ac:dyDescent="0.2">
      <c r="A11" s="16">
        <f>+LA!A11</f>
        <v>40940</v>
      </c>
      <c r="B11" s="20">
        <v>176190</v>
      </c>
      <c r="C11" s="20">
        <v>22910</v>
      </c>
      <c r="D11" s="20">
        <v>132523</v>
      </c>
      <c r="E11" s="20">
        <v>60528</v>
      </c>
      <c r="F11" s="20">
        <v>22732</v>
      </c>
      <c r="G11" s="20">
        <v>19235</v>
      </c>
      <c r="H11" s="20">
        <v>4336</v>
      </c>
      <c r="I11" s="43" t="s">
        <v>83</v>
      </c>
      <c r="J11" s="44"/>
      <c r="K11" s="20">
        <v>33198</v>
      </c>
      <c r="L11" s="18">
        <f t="shared" si="0"/>
        <v>295462</v>
      </c>
      <c r="M11" s="45">
        <f t="shared" si="1"/>
        <v>471652</v>
      </c>
      <c r="N11" s="46"/>
    </row>
    <row r="12" spans="1:15" x14ac:dyDescent="0.2">
      <c r="A12" s="16">
        <f>+LA!A12</f>
        <v>40969</v>
      </c>
      <c r="B12" s="20">
        <v>176270</v>
      </c>
      <c r="C12" s="20">
        <v>22898</v>
      </c>
      <c r="D12" s="20">
        <v>133024</v>
      </c>
      <c r="E12" s="20">
        <v>60441</v>
      </c>
      <c r="F12" s="20">
        <v>22847</v>
      </c>
      <c r="G12" s="20">
        <v>19348</v>
      </c>
      <c r="H12" s="20">
        <v>4345</v>
      </c>
      <c r="I12" s="43" t="s">
        <v>83</v>
      </c>
      <c r="J12" s="44"/>
      <c r="K12" s="20">
        <v>33071</v>
      </c>
      <c r="L12" s="18">
        <f t="shared" si="0"/>
        <v>295974</v>
      </c>
      <c r="M12" s="45">
        <f t="shared" si="1"/>
        <v>472244</v>
      </c>
      <c r="N12" s="46"/>
    </row>
    <row r="13" spans="1:15" x14ac:dyDescent="0.2">
      <c r="A13" s="16">
        <f>+LA!A13</f>
        <v>41000</v>
      </c>
      <c r="B13" s="20">
        <v>174330</v>
      </c>
      <c r="C13" s="20">
        <v>22595</v>
      </c>
      <c r="D13" s="20">
        <v>131781</v>
      </c>
      <c r="E13" s="20">
        <v>59702</v>
      </c>
      <c r="F13" s="20">
        <v>22691</v>
      </c>
      <c r="G13" s="20">
        <v>18994</v>
      </c>
      <c r="H13" s="20">
        <v>4309</v>
      </c>
      <c r="I13" s="43" t="s">
        <v>83</v>
      </c>
      <c r="J13" s="44"/>
      <c r="K13" s="20">
        <v>33061</v>
      </c>
      <c r="L13" s="18">
        <f t="shared" si="0"/>
        <v>293133</v>
      </c>
      <c r="M13" s="45">
        <f t="shared" si="1"/>
        <v>467463</v>
      </c>
      <c r="N13" s="46"/>
    </row>
    <row r="14" spans="1:15" x14ac:dyDescent="0.2">
      <c r="A14" s="16">
        <f>+LA!A14</f>
        <v>41030</v>
      </c>
      <c r="B14" s="20">
        <v>174308</v>
      </c>
      <c r="C14" s="20">
        <v>22466</v>
      </c>
      <c r="D14" s="20">
        <v>131032</v>
      </c>
      <c r="E14" s="20">
        <v>59667</v>
      </c>
      <c r="F14" s="20">
        <v>22613</v>
      </c>
      <c r="G14" s="20">
        <v>18900</v>
      </c>
      <c r="H14" s="20">
        <v>4277</v>
      </c>
      <c r="I14" s="43" t="s">
        <v>83</v>
      </c>
      <c r="J14" s="44"/>
      <c r="K14" s="20">
        <v>32746</v>
      </c>
      <c r="L14" s="18">
        <f t="shared" si="0"/>
        <v>291701</v>
      </c>
      <c r="M14" s="45">
        <f t="shared" si="1"/>
        <v>466009</v>
      </c>
      <c r="N14" s="46"/>
    </row>
    <row r="15" spans="1:15" x14ac:dyDescent="0.2">
      <c r="A15" s="16">
        <f>+LA!A15</f>
        <v>41061</v>
      </c>
      <c r="B15" s="20">
        <v>171739</v>
      </c>
      <c r="C15" s="20">
        <v>22225</v>
      </c>
      <c r="D15" s="20">
        <v>130023</v>
      </c>
      <c r="E15" s="20">
        <v>59309</v>
      </c>
      <c r="F15" s="20">
        <v>22362</v>
      </c>
      <c r="G15" s="20">
        <v>18440</v>
      </c>
      <c r="H15" s="20">
        <v>4260</v>
      </c>
      <c r="I15" s="43" t="s">
        <v>83</v>
      </c>
      <c r="J15" s="44"/>
      <c r="K15" s="20">
        <v>32356</v>
      </c>
      <c r="L15" s="18">
        <f t="shared" si="0"/>
        <v>288975</v>
      </c>
      <c r="M15" s="45">
        <f t="shared" si="1"/>
        <v>460714</v>
      </c>
      <c r="N15" s="46"/>
    </row>
    <row r="16" spans="1:15" x14ac:dyDescent="0.2">
      <c r="A16" s="16">
        <f>+LA!A16</f>
        <v>41091</v>
      </c>
      <c r="B16" s="20">
        <v>170639</v>
      </c>
      <c r="C16" s="20">
        <v>22080</v>
      </c>
      <c r="D16" s="20">
        <v>129423</v>
      </c>
      <c r="E16" s="20">
        <v>58805</v>
      </c>
      <c r="F16" s="20">
        <v>22365</v>
      </c>
      <c r="G16" s="20">
        <v>18256</v>
      </c>
      <c r="H16" s="20">
        <v>4210</v>
      </c>
      <c r="I16" s="43" t="s">
        <v>83</v>
      </c>
      <c r="J16" s="44"/>
      <c r="K16" s="20">
        <v>32162</v>
      </c>
      <c r="L16" s="18">
        <f t="shared" si="0"/>
        <v>287301</v>
      </c>
      <c r="M16" s="45">
        <f t="shared" si="1"/>
        <v>457940</v>
      </c>
      <c r="N16" s="46"/>
    </row>
    <row r="17" spans="1:14" x14ac:dyDescent="0.2">
      <c r="A17" s="16">
        <f>+LA!A17</f>
        <v>41122</v>
      </c>
      <c r="B17" s="20">
        <v>170170</v>
      </c>
      <c r="C17" s="20">
        <v>22051</v>
      </c>
      <c r="D17" s="20">
        <v>129309</v>
      </c>
      <c r="E17" s="20">
        <v>58577</v>
      </c>
      <c r="F17" s="20">
        <v>22082</v>
      </c>
      <c r="G17" s="20">
        <v>18343</v>
      </c>
      <c r="H17" s="20">
        <v>4224</v>
      </c>
      <c r="I17" s="43" t="s">
        <v>83</v>
      </c>
      <c r="J17" s="44"/>
      <c r="K17" s="20">
        <v>32236</v>
      </c>
      <c r="L17" s="18">
        <f t="shared" si="0"/>
        <v>286822</v>
      </c>
      <c r="M17" s="45">
        <f t="shared" si="1"/>
        <v>456992</v>
      </c>
      <c r="N17" s="46"/>
    </row>
    <row r="18" spans="1:14" x14ac:dyDescent="0.2">
      <c r="A18" s="16">
        <f>+LA!A18</f>
        <v>41153</v>
      </c>
      <c r="B18" s="20">
        <v>169348</v>
      </c>
      <c r="C18" s="20">
        <v>22016</v>
      </c>
      <c r="D18" s="20">
        <v>128938</v>
      </c>
      <c r="E18" s="20">
        <v>58210</v>
      </c>
      <c r="F18" s="20">
        <v>21981</v>
      </c>
      <c r="G18" s="20">
        <v>18272</v>
      </c>
      <c r="H18" s="20">
        <v>4201</v>
      </c>
      <c r="I18" s="43" t="s">
        <v>83</v>
      </c>
      <c r="J18" s="44"/>
      <c r="K18" s="20">
        <v>32103</v>
      </c>
      <c r="L18" s="18">
        <f t="shared" si="0"/>
        <v>285721</v>
      </c>
      <c r="M18" s="45">
        <f t="shared" si="1"/>
        <v>455069</v>
      </c>
      <c r="N18" s="46"/>
    </row>
    <row r="19" spans="1:14" ht="13.5" thickBot="1" x14ac:dyDescent="0.25">
      <c r="A19" s="5" t="s">
        <v>50</v>
      </c>
      <c r="B19" s="32">
        <f t="shared" ref="B19:M19" si="2">SUM(B7:B18)/12</f>
        <v>173034.5</v>
      </c>
      <c r="C19" s="32">
        <f t="shared" si="2"/>
        <v>22456</v>
      </c>
      <c r="D19" s="32">
        <f t="shared" si="2"/>
        <v>130769.33333333333</v>
      </c>
      <c r="E19" s="32">
        <f t="shared" si="2"/>
        <v>59433.083333333336</v>
      </c>
      <c r="F19" s="32">
        <f t="shared" si="2"/>
        <v>22458.166666666668</v>
      </c>
      <c r="G19" s="32">
        <f t="shared" si="2"/>
        <v>18775.083333333332</v>
      </c>
      <c r="H19" s="32">
        <f t="shared" si="2"/>
        <v>4275.416666666667</v>
      </c>
      <c r="I19" s="32">
        <f t="shared" si="2"/>
        <v>0</v>
      </c>
      <c r="J19" s="32">
        <f t="shared" si="2"/>
        <v>0</v>
      </c>
      <c r="K19" s="32">
        <f t="shared" si="2"/>
        <v>32648.333333333332</v>
      </c>
      <c r="L19" s="32">
        <f t="shared" si="2"/>
        <v>290815.41666666669</v>
      </c>
      <c r="M19" s="32">
        <f t="shared" si="2"/>
        <v>463849.91666666669</v>
      </c>
    </row>
    <row r="20" spans="1:14" ht="13.5" thickTop="1" x14ac:dyDescent="0.2"/>
    <row r="21" spans="1:14" x14ac:dyDescent="0.2">
      <c r="B21" s="36"/>
      <c r="L21" s="36"/>
    </row>
    <row r="22" spans="1:14" x14ac:dyDescent="0.2">
      <c r="B22" s="37" t="s">
        <v>82</v>
      </c>
      <c r="C22" s="8"/>
      <c r="D22" s="8"/>
      <c r="E22" s="8"/>
      <c r="F22" s="8"/>
      <c r="G22" s="8"/>
      <c r="H22" s="8"/>
      <c r="I22" s="8"/>
      <c r="J22" s="38" t="s">
        <v>81</v>
      </c>
      <c r="K22" s="8"/>
      <c r="L22" s="37" t="s">
        <v>11</v>
      </c>
      <c r="M22" s="39" t="s">
        <v>11</v>
      </c>
    </row>
    <row r="23" spans="1:14" ht="25.5" x14ac:dyDescent="0.2">
      <c r="A23" s="6" t="s">
        <v>51</v>
      </c>
      <c r="B23" s="13" t="s">
        <v>80</v>
      </c>
      <c r="C23" s="40" t="s">
        <v>79</v>
      </c>
      <c r="D23" s="40" t="s">
        <v>78</v>
      </c>
      <c r="E23" s="40" t="s">
        <v>77</v>
      </c>
      <c r="F23" s="40" t="s">
        <v>76</v>
      </c>
      <c r="G23" s="40" t="s">
        <v>75</v>
      </c>
      <c r="H23" s="40" t="s">
        <v>74</v>
      </c>
      <c r="I23" s="40" t="s">
        <v>73</v>
      </c>
      <c r="J23" s="41" t="s">
        <v>72</v>
      </c>
      <c r="K23" s="40" t="s">
        <v>71</v>
      </c>
      <c r="L23" s="13" t="s">
        <v>70</v>
      </c>
      <c r="M23" s="42" t="s">
        <v>69</v>
      </c>
    </row>
    <row r="24" spans="1:14" x14ac:dyDescent="0.2">
      <c r="A24" s="16">
        <f t="shared" ref="A24:A35" si="3">+A7</f>
        <v>40817</v>
      </c>
      <c r="B24" s="20">
        <v>201</v>
      </c>
      <c r="C24" s="20">
        <v>7</v>
      </c>
      <c r="D24" s="20">
        <v>100</v>
      </c>
      <c r="E24" s="20">
        <v>17</v>
      </c>
      <c r="F24" s="20">
        <v>30</v>
      </c>
      <c r="G24" s="20">
        <v>53</v>
      </c>
      <c r="H24" s="20">
        <v>18</v>
      </c>
      <c r="I24" s="19">
        <v>0</v>
      </c>
      <c r="J24" s="44"/>
      <c r="K24" s="20">
        <v>165</v>
      </c>
      <c r="L24" s="18">
        <f t="shared" ref="L24:L35" si="4">SUM(C24:K24)-J24</f>
        <v>390</v>
      </c>
      <c r="M24" s="45">
        <f t="shared" ref="M24:M35" si="5">B24+L24</f>
        <v>591</v>
      </c>
    </row>
    <row r="25" spans="1:14" x14ac:dyDescent="0.2">
      <c r="A25" s="16">
        <f t="shared" si="3"/>
        <v>40848</v>
      </c>
      <c r="B25" s="20">
        <v>200</v>
      </c>
      <c r="C25" s="20">
        <v>7</v>
      </c>
      <c r="D25" s="20">
        <v>100</v>
      </c>
      <c r="E25" s="20">
        <v>17</v>
      </c>
      <c r="F25" s="20">
        <v>32</v>
      </c>
      <c r="G25" s="20">
        <v>53</v>
      </c>
      <c r="H25" s="20">
        <v>18</v>
      </c>
      <c r="I25" s="19">
        <v>0</v>
      </c>
      <c r="J25" s="44"/>
      <c r="K25" s="20">
        <v>141</v>
      </c>
      <c r="L25" s="18">
        <f t="shared" si="4"/>
        <v>368</v>
      </c>
      <c r="M25" s="45">
        <f t="shared" si="5"/>
        <v>568</v>
      </c>
    </row>
    <row r="26" spans="1:14" x14ac:dyDescent="0.2">
      <c r="A26" s="16">
        <f t="shared" si="3"/>
        <v>40878</v>
      </c>
      <c r="B26" s="20">
        <v>199</v>
      </c>
      <c r="C26" s="20">
        <v>7</v>
      </c>
      <c r="D26" s="20">
        <v>100</v>
      </c>
      <c r="E26" s="20">
        <v>17</v>
      </c>
      <c r="F26" s="20">
        <v>33</v>
      </c>
      <c r="G26" s="20">
        <v>53</v>
      </c>
      <c r="H26" s="20">
        <v>18</v>
      </c>
      <c r="I26" s="19">
        <v>0</v>
      </c>
      <c r="J26" s="44"/>
      <c r="K26" s="20">
        <v>138</v>
      </c>
      <c r="L26" s="18">
        <f t="shared" si="4"/>
        <v>366</v>
      </c>
      <c r="M26" s="45">
        <f t="shared" si="5"/>
        <v>565</v>
      </c>
    </row>
    <row r="27" spans="1:14" x14ac:dyDescent="0.2">
      <c r="A27" s="16">
        <f t="shared" si="3"/>
        <v>40909</v>
      </c>
      <c r="B27" s="20">
        <v>199</v>
      </c>
      <c r="C27" s="20">
        <v>7</v>
      </c>
      <c r="D27" s="20">
        <v>100</v>
      </c>
      <c r="E27" s="20">
        <v>19</v>
      </c>
      <c r="F27" s="20">
        <v>34</v>
      </c>
      <c r="G27" s="20">
        <v>53</v>
      </c>
      <c r="H27" s="20">
        <v>18</v>
      </c>
      <c r="I27" s="19">
        <v>0</v>
      </c>
      <c r="J27" s="44"/>
      <c r="K27" s="20">
        <v>139</v>
      </c>
      <c r="L27" s="18">
        <f t="shared" si="4"/>
        <v>370</v>
      </c>
      <c r="M27" s="45">
        <f t="shared" si="5"/>
        <v>569</v>
      </c>
    </row>
    <row r="28" spans="1:14" x14ac:dyDescent="0.2">
      <c r="A28" s="16">
        <f t="shared" si="3"/>
        <v>40940</v>
      </c>
      <c r="B28" s="20">
        <v>198</v>
      </c>
      <c r="C28" s="20">
        <v>7</v>
      </c>
      <c r="D28" s="20">
        <v>100</v>
      </c>
      <c r="E28" s="20">
        <v>19</v>
      </c>
      <c r="F28" s="20">
        <v>35</v>
      </c>
      <c r="G28" s="20">
        <v>53</v>
      </c>
      <c r="H28" s="20">
        <v>18</v>
      </c>
      <c r="I28" s="19">
        <v>0</v>
      </c>
      <c r="J28" s="44"/>
      <c r="K28" s="20">
        <v>138</v>
      </c>
      <c r="L28" s="18">
        <f t="shared" si="4"/>
        <v>370</v>
      </c>
      <c r="M28" s="45">
        <f t="shared" si="5"/>
        <v>568</v>
      </c>
    </row>
    <row r="29" spans="1:14" x14ac:dyDescent="0.2">
      <c r="A29" s="16">
        <f t="shared" si="3"/>
        <v>40969</v>
      </c>
      <c r="B29" s="20">
        <v>199</v>
      </c>
      <c r="C29" s="20">
        <v>7</v>
      </c>
      <c r="D29" s="20">
        <v>102</v>
      </c>
      <c r="E29" s="20">
        <v>19</v>
      </c>
      <c r="F29" s="20">
        <v>41</v>
      </c>
      <c r="G29" s="20">
        <v>53</v>
      </c>
      <c r="H29" s="20">
        <v>18</v>
      </c>
      <c r="I29" s="19">
        <v>0</v>
      </c>
      <c r="J29" s="44"/>
      <c r="K29" s="20">
        <v>138</v>
      </c>
      <c r="L29" s="18">
        <f t="shared" si="4"/>
        <v>378</v>
      </c>
      <c r="M29" s="45">
        <f t="shared" si="5"/>
        <v>577</v>
      </c>
    </row>
    <row r="30" spans="1:14" x14ac:dyDescent="0.2">
      <c r="A30" s="16">
        <f t="shared" si="3"/>
        <v>41000</v>
      </c>
      <c r="B30" s="20">
        <v>199</v>
      </c>
      <c r="C30" s="20">
        <v>7</v>
      </c>
      <c r="D30" s="20">
        <v>103</v>
      </c>
      <c r="E30" s="20">
        <v>19</v>
      </c>
      <c r="F30" s="20">
        <v>41</v>
      </c>
      <c r="G30" s="20">
        <v>53</v>
      </c>
      <c r="H30" s="20">
        <v>18</v>
      </c>
      <c r="I30" s="19">
        <v>0</v>
      </c>
      <c r="J30" s="44"/>
      <c r="K30" s="20">
        <v>138</v>
      </c>
      <c r="L30" s="18">
        <f t="shared" si="4"/>
        <v>379</v>
      </c>
      <c r="M30" s="45">
        <f t="shared" si="5"/>
        <v>578</v>
      </c>
    </row>
    <row r="31" spans="1:14" x14ac:dyDescent="0.2">
      <c r="A31" s="16">
        <f t="shared" si="3"/>
        <v>41030</v>
      </c>
      <c r="B31" s="20">
        <v>199</v>
      </c>
      <c r="C31" s="20">
        <v>7</v>
      </c>
      <c r="D31" s="20">
        <v>103</v>
      </c>
      <c r="E31" s="20">
        <v>19</v>
      </c>
      <c r="F31" s="20">
        <v>42</v>
      </c>
      <c r="G31" s="20">
        <v>53</v>
      </c>
      <c r="H31" s="20">
        <v>18</v>
      </c>
      <c r="I31" s="19">
        <v>0</v>
      </c>
      <c r="J31" s="44"/>
      <c r="K31" s="20">
        <v>138</v>
      </c>
      <c r="L31" s="18">
        <f t="shared" si="4"/>
        <v>380</v>
      </c>
      <c r="M31" s="45">
        <f t="shared" si="5"/>
        <v>579</v>
      </c>
    </row>
    <row r="32" spans="1:14" x14ac:dyDescent="0.2">
      <c r="A32" s="16">
        <f t="shared" si="3"/>
        <v>41061</v>
      </c>
      <c r="B32" s="20">
        <v>202</v>
      </c>
      <c r="C32" s="20">
        <v>7</v>
      </c>
      <c r="D32" s="20">
        <v>104</v>
      </c>
      <c r="E32" s="20">
        <v>19</v>
      </c>
      <c r="F32" s="20">
        <v>43</v>
      </c>
      <c r="G32" s="20">
        <v>53</v>
      </c>
      <c r="H32" s="20">
        <v>18</v>
      </c>
      <c r="I32" s="19">
        <v>0</v>
      </c>
      <c r="J32" s="44"/>
      <c r="K32" s="20">
        <v>137</v>
      </c>
      <c r="L32" s="18">
        <f t="shared" si="4"/>
        <v>381</v>
      </c>
      <c r="M32" s="45">
        <f t="shared" si="5"/>
        <v>583</v>
      </c>
    </row>
    <row r="33" spans="1:13" x14ac:dyDescent="0.2">
      <c r="A33" s="16">
        <f t="shared" si="3"/>
        <v>41091</v>
      </c>
      <c r="B33" s="20">
        <v>202</v>
      </c>
      <c r="C33" s="20">
        <v>7</v>
      </c>
      <c r="D33" s="20">
        <v>104</v>
      </c>
      <c r="E33" s="20">
        <v>19</v>
      </c>
      <c r="F33" s="20">
        <v>47</v>
      </c>
      <c r="G33" s="20">
        <v>53</v>
      </c>
      <c r="H33" s="20">
        <v>18</v>
      </c>
      <c r="I33" s="19">
        <v>0</v>
      </c>
      <c r="J33" s="44"/>
      <c r="K33" s="20">
        <v>138</v>
      </c>
      <c r="L33" s="18">
        <f t="shared" si="4"/>
        <v>386</v>
      </c>
      <c r="M33" s="45">
        <f t="shared" si="5"/>
        <v>588</v>
      </c>
    </row>
    <row r="34" spans="1:13" x14ac:dyDescent="0.2">
      <c r="A34" s="16">
        <f t="shared" si="3"/>
        <v>41122</v>
      </c>
      <c r="B34" s="20">
        <v>204</v>
      </c>
      <c r="C34" s="20">
        <v>7</v>
      </c>
      <c r="D34" s="20">
        <v>105</v>
      </c>
      <c r="E34" s="20">
        <v>19</v>
      </c>
      <c r="F34" s="20">
        <v>47</v>
      </c>
      <c r="G34" s="20">
        <v>54</v>
      </c>
      <c r="H34" s="20">
        <v>18</v>
      </c>
      <c r="I34" s="19">
        <v>0</v>
      </c>
      <c r="J34" s="44"/>
      <c r="K34" s="20">
        <v>138</v>
      </c>
      <c r="L34" s="18">
        <f t="shared" si="4"/>
        <v>388</v>
      </c>
      <c r="M34" s="45">
        <f t="shared" si="5"/>
        <v>592</v>
      </c>
    </row>
    <row r="35" spans="1:13" x14ac:dyDescent="0.2">
      <c r="A35" s="16">
        <f t="shared" si="3"/>
        <v>41153</v>
      </c>
      <c r="B35" s="20">
        <v>204</v>
      </c>
      <c r="C35" s="20">
        <v>7</v>
      </c>
      <c r="D35" s="20">
        <v>104</v>
      </c>
      <c r="E35" s="20">
        <v>19</v>
      </c>
      <c r="F35" s="20">
        <v>49</v>
      </c>
      <c r="G35" s="20">
        <v>54</v>
      </c>
      <c r="H35" s="20">
        <v>18</v>
      </c>
      <c r="I35" s="19">
        <v>0</v>
      </c>
      <c r="J35" s="44"/>
      <c r="K35" s="20">
        <v>137</v>
      </c>
      <c r="L35" s="18">
        <f t="shared" si="4"/>
        <v>388</v>
      </c>
      <c r="M35" s="45">
        <f t="shared" si="5"/>
        <v>592</v>
      </c>
    </row>
    <row r="36" spans="1:13" ht="13.5" thickBot="1" x14ac:dyDescent="0.25">
      <c r="A36" s="5" t="s">
        <v>50</v>
      </c>
      <c r="B36" s="32">
        <f t="shared" ref="B36:I36" si="6">SUM(B24:B35)/12</f>
        <v>200.5</v>
      </c>
      <c r="C36" s="31">
        <f t="shared" si="6"/>
        <v>7</v>
      </c>
      <c r="D36" s="31">
        <f t="shared" si="6"/>
        <v>102.08333333333333</v>
      </c>
      <c r="E36" s="31">
        <f t="shared" si="6"/>
        <v>18.5</v>
      </c>
      <c r="F36" s="31">
        <f t="shared" si="6"/>
        <v>39.5</v>
      </c>
      <c r="G36" s="31">
        <f t="shared" si="6"/>
        <v>53.166666666666664</v>
      </c>
      <c r="H36" s="31">
        <f t="shared" si="6"/>
        <v>18</v>
      </c>
      <c r="I36" s="31">
        <f t="shared" si="6"/>
        <v>0</v>
      </c>
      <c r="J36" s="47"/>
      <c r="K36" s="31">
        <f>SUM(K24:K35)/12</f>
        <v>140.41666666666666</v>
      </c>
      <c r="L36" s="32">
        <f>SUM(L24:L35)/12</f>
        <v>378.66666666666669</v>
      </c>
      <c r="M36" s="32">
        <f>SUM(M24:M35)/12</f>
        <v>579.16666666666663</v>
      </c>
    </row>
    <row r="37" spans="1:13" ht="13.5" thickTop="1" x14ac:dyDescent="0.2"/>
    <row r="38" spans="1:13" x14ac:dyDescent="0.2">
      <c r="B38" s="36"/>
      <c r="L38" s="36"/>
    </row>
    <row r="39" spans="1:13" x14ac:dyDescent="0.2">
      <c r="B39" s="37" t="s">
        <v>82</v>
      </c>
      <c r="C39" s="8"/>
      <c r="D39" s="8"/>
      <c r="E39" s="8"/>
      <c r="F39" s="8"/>
      <c r="G39" s="8"/>
      <c r="H39" s="8"/>
      <c r="I39" s="8"/>
      <c r="J39" s="38" t="s">
        <v>81</v>
      </c>
      <c r="K39" s="8"/>
      <c r="L39" s="37" t="s">
        <v>11</v>
      </c>
      <c r="M39" s="39" t="s">
        <v>11</v>
      </c>
    </row>
    <row r="40" spans="1:13" ht="25.5" x14ac:dyDescent="0.2">
      <c r="A40" s="6" t="s">
        <v>11</v>
      </c>
      <c r="B40" s="13" t="s">
        <v>80</v>
      </c>
      <c r="C40" s="48" t="s">
        <v>79</v>
      </c>
      <c r="D40" s="40" t="s">
        <v>78</v>
      </c>
      <c r="E40" s="40" t="s">
        <v>77</v>
      </c>
      <c r="F40" s="40" t="s">
        <v>76</v>
      </c>
      <c r="G40" s="40" t="s">
        <v>75</v>
      </c>
      <c r="H40" s="40" t="s">
        <v>74</v>
      </c>
      <c r="I40" s="40" t="s">
        <v>73</v>
      </c>
      <c r="J40" s="41" t="s">
        <v>72</v>
      </c>
      <c r="K40" s="40" t="s">
        <v>71</v>
      </c>
      <c r="L40" s="13" t="s">
        <v>70</v>
      </c>
      <c r="M40" s="42" t="s">
        <v>69</v>
      </c>
    </row>
    <row r="41" spans="1:13" ht="13.5" thickBot="1" x14ac:dyDescent="0.25">
      <c r="A41" s="5" t="s">
        <v>19</v>
      </c>
      <c r="B41" s="32">
        <f t="shared" ref="B41:I41" si="7">B19+B36</f>
        <v>173235</v>
      </c>
      <c r="C41" s="31">
        <f t="shared" si="7"/>
        <v>22463</v>
      </c>
      <c r="D41" s="31">
        <f t="shared" si="7"/>
        <v>130871.41666666666</v>
      </c>
      <c r="E41" s="31">
        <f t="shared" si="7"/>
        <v>59451.583333333336</v>
      </c>
      <c r="F41" s="31">
        <f t="shared" si="7"/>
        <v>22497.666666666668</v>
      </c>
      <c r="G41" s="31">
        <f t="shared" si="7"/>
        <v>18828.25</v>
      </c>
      <c r="H41" s="31">
        <f t="shared" si="7"/>
        <v>4293.416666666667</v>
      </c>
      <c r="I41" s="31">
        <f t="shared" si="7"/>
        <v>0</v>
      </c>
      <c r="J41" s="49"/>
      <c r="K41" s="31">
        <f>K19+K36</f>
        <v>32788.75</v>
      </c>
      <c r="L41" s="32">
        <f>SUM(C41:K41)</f>
        <v>291194.08333333331</v>
      </c>
      <c r="M41" s="32">
        <f>L41+B41</f>
        <v>464429.08333333331</v>
      </c>
    </row>
    <row r="42" spans="1:13" ht="13.5" thickTop="1" x14ac:dyDescent="0.2"/>
  </sheetData>
  <printOptions horizontalCentered="1"/>
  <pageMargins left="0.7" right="0.7" top="0.75" bottom="0.75" header="0.3" footer="0.3"/>
  <pageSetup scale="80" orientation="landscape" r:id="rId1"/>
  <headerFooter>
    <oddHeader>&amp;C&amp;11&amp;A&amp;R&amp;8CASE NO. 2013-00148
ATTACHMENT 2
TO OAG DR NO. 1-173</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1"/>
  </sheetPr>
  <dimension ref="A1:P47"/>
  <sheetViews>
    <sheetView zoomScale="85" workbookViewId="0">
      <selection activeCell="B2" sqref="B2"/>
    </sheetView>
  </sheetViews>
  <sheetFormatPr defaultRowHeight="12.75" x14ac:dyDescent="0.2"/>
  <cols>
    <col min="1" max="1" width="6.83203125" style="5" customWidth="1"/>
    <col min="2" max="5" width="6.1640625" style="5" bestFit="1" customWidth="1"/>
    <col min="6" max="6" width="6.75" style="5" bestFit="1" customWidth="1"/>
    <col min="7" max="7" width="6.58203125" style="5" hidden="1" customWidth="1"/>
    <col min="8" max="8" width="6.33203125" style="5" hidden="1" customWidth="1"/>
    <col min="9" max="10" width="0" style="5" hidden="1" customWidth="1"/>
    <col min="11" max="11" width="6.58203125" style="5" customWidth="1"/>
    <col min="12" max="12" width="8.25" style="5" bestFit="1" customWidth="1"/>
    <col min="13" max="13" width="6.75" style="5" bestFit="1" customWidth="1"/>
    <col min="14" max="14" width="6.1640625" style="5" bestFit="1" customWidth="1"/>
    <col min="15" max="15" width="6.6640625" style="5" bestFit="1" customWidth="1"/>
    <col min="16" max="16" width="6.75" style="6" bestFit="1" customWidth="1"/>
    <col min="17" max="16384" width="8.6640625" style="5"/>
  </cols>
  <sheetData>
    <row r="1" spans="1:16" x14ac:dyDescent="0.2">
      <c r="A1" s="5" t="s">
        <v>54</v>
      </c>
    </row>
    <row r="2" spans="1:16" x14ac:dyDescent="0.2">
      <c r="A2" s="7" t="s">
        <v>59</v>
      </c>
      <c r="F2" s="7"/>
      <c r="G2" s="7"/>
    </row>
    <row r="3" spans="1:16" x14ac:dyDescent="0.2">
      <c r="A3" s="5" t="str">
        <f>+LA!A3</f>
        <v>FY2012</v>
      </c>
    </row>
    <row r="5" spans="1:16" x14ac:dyDescent="0.2">
      <c r="B5" s="8" t="s">
        <v>110</v>
      </c>
      <c r="C5" s="8" t="s">
        <v>109</v>
      </c>
      <c r="D5" s="8" t="s">
        <v>108</v>
      </c>
      <c r="E5" s="8" t="s">
        <v>107</v>
      </c>
      <c r="F5" s="9" t="s">
        <v>11</v>
      </c>
      <c r="G5" s="8" t="s">
        <v>106</v>
      </c>
      <c r="H5" s="8" t="s">
        <v>105</v>
      </c>
      <c r="I5" s="8" t="s">
        <v>104</v>
      </c>
      <c r="J5" s="8" t="s">
        <v>103</v>
      </c>
      <c r="K5" s="8" t="s">
        <v>102</v>
      </c>
      <c r="L5" s="8" t="s">
        <v>101</v>
      </c>
      <c r="M5" s="9" t="s">
        <v>11</v>
      </c>
      <c r="N5" s="8" t="s">
        <v>100</v>
      </c>
      <c r="O5" s="10" t="s">
        <v>99</v>
      </c>
      <c r="P5" s="11" t="s">
        <v>11</v>
      </c>
    </row>
    <row r="6" spans="1:16" x14ac:dyDescent="0.2">
      <c r="A6" s="6" t="s">
        <v>52</v>
      </c>
      <c r="B6" s="12" t="s">
        <v>98</v>
      </c>
      <c r="C6" s="12" t="s">
        <v>97</v>
      </c>
      <c r="D6" s="12" t="s">
        <v>96</v>
      </c>
      <c r="E6" s="12" t="s">
        <v>95</v>
      </c>
      <c r="F6" s="13" t="s">
        <v>94</v>
      </c>
      <c r="G6" s="12" t="s">
        <v>93</v>
      </c>
      <c r="H6" s="12" t="s">
        <v>92</v>
      </c>
      <c r="I6" s="12" t="s">
        <v>91</v>
      </c>
      <c r="J6" s="12" t="s">
        <v>90</v>
      </c>
      <c r="K6" s="12" t="s">
        <v>89</v>
      </c>
      <c r="L6" s="12" t="s">
        <v>88</v>
      </c>
      <c r="M6" s="13" t="s">
        <v>87</v>
      </c>
      <c r="N6" s="12" t="s">
        <v>86</v>
      </c>
      <c r="O6" s="14" t="s">
        <v>85</v>
      </c>
      <c r="P6" s="15" t="s">
        <v>84</v>
      </c>
    </row>
    <row r="7" spans="1:16" x14ac:dyDescent="0.2">
      <c r="A7" s="16">
        <f>+LA!A7</f>
        <v>40817</v>
      </c>
      <c r="B7" s="17">
        <v>48283</v>
      </c>
      <c r="C7" s="17">
        <v>24721</v>
      </c>
      <c r="D7" s="17">
        <v>20820</v>
      </c>
      <c r="E7" s="17">
        <v>16464</v>
      </c>
      <c r="F7" s="18">
        <f t="shared" ref="F7:F18" si="0">SUM(B7:E7)</f>
        <v>110288</v>
      </c>
      <c r="G7" s="19">
        <v>0</v>
      </c>
      <c r="H7" s="19">
        <v>0</v>
      </c>
      <c r="I7" s="19">
        <v>0</v>
      </c>
      <c r="J7" s="19">
        <v>0</v>
      </c>
      <c r="K7" s="20">
        <v>4841</v>
      </c>
      <c r="L7" s="20">
        <v>122475</v>
      </c>
      <c r="M7" s="18">
        <f t="shared" ref="M7:M18" si="1">SUM(G7:L7)</f>
        <v>127316</v>
      </c>
      <c r="N7" s="20">
        <v>425</v>
      </c>
      <c r="O7" s="21">
        <v>3476</v>
      </c>
      <c r="P7" s="22">
        <f t="shared" ref="P7:P18" si="2">+F7+M7+N7+O7</f>
        <v>241505</v>
      </c>
    </row>
    <row r="8" spans="1:16" x14ac:dyDescent="0.2">
      <c r="A8" s="16">
        <f>+LA!A8</f>
        <v>40848</v>
      </c>
      <c r="B8" s="17">
        <v>48414</v>
      </c>
      <c r="C8" s="17">
        <v>24766</v>
      </c>
      <c r="D8" s="17">
        <v>20866</v>
      </c>
      <c r="E8" s="17">
        <v>16582</v>
      </c>
      <c r="F8" s="18">
        <f t="shared" si="0"/>
        <v>110628</v>
      </c>
      <c r="G8" s="19">
        <v>0</v>
      </c>
      <c r="H8" s="19">
        <v>0</v>
      </c>
      <c r="I8" s="19">
        <v>0</v>
      </c>
      <c r="J8" s="19">
        <v>0</v>
      </c>
      <c r="K8" s="20">
        <v>4867</v>
      </c>
      <c r="L8" s="20">
        <v>122839</v>
      </c>
      <c r="M8" s="18">
        <f t="shared" si="1"/>
        <v>127706</v>
      </c>
      <c r="N8" s="20">
        <v>438</v>
      </c>
      <c r="O8" s="21">
        <v>3552</v>
      </c>
      <c r="P8" s="22">
        <f t="shared" si="2"/>
        <v>242324</v>
      </c>
    </row>
    <row r="9" spans="1:16" x14ac:dyDescent="0.2">
      <c r="A9" s="16">
        <f>+LA!A9</f>
        <v>40878</v>
      </c>
      <c r="B9" s="17">
        <v>48836</v>
      </c>
      <c r="C9" s="17">
        <v>25062</v>
      </c>
      <c r="D9" s="17">
        <v>20987</v>
      </c>
      <c r="E9" s="17">
        <v>16645</v>
      </c>
      <c r="F9" s="18">
        <f t="shared" si="0"/>
        <v>111530</v>
      </c>
      <c r="G9" s="19">
        <v>0</v>
      </c>
      <c r="H9" s="19">
        <v>0</v>
      </c>
      <c r="I9" s="19">
        <v>0</v>
      </c>
      <c r="J9" s="19">
        <v>0</v>
      </c>
      <c r="K9" s="20">
        <v>4912</v>
      </c>
      <c r="L9" s="20">
        <v>123782</v>
      </c>
      <c r="M9" s="18">
        <f t="shared" si="1"/>
        <v>128694</v>
      </c>
      <c r="N9" s="20">
        <v>438</v>
      </c>
      <c r="O9" s="21">
        <v>4018</v>
      </c>
      <c r="P9" s="22">
        <f t="shared" si="2"/>
        <v>244680</v>
      </c>
    </row>
    <row r="10" spans="1:16" x14ac:dyDescent="0.2">
      <c r="A10" s="16">
        <f>+LA!A10</f>
        <v>40909</v>
      </c>
      <c r="B10" s="17">
        <v>48041</v>
      </c>
      <c r="C10" s="17">
        <v>25007</v>
      </c>
      <c r="D10" s="17">
        <v>20992</v>
      </c>
      <c r="E10" s="17">
        <v>16585</v>
      </c>
      <c r="F10" s="18">
        <f t="shared" si="0"/>
        <v>110625</v>
      </c>
      <c r="G10" s="19">
        <v>0</v>
      </c>
      <c r="H10" s="19">
        <v>0</v>
      </c>
      <c r="I10" s="19">
        <v>0</v>
      </c>
      <c r="J10" s="19">
        <v>0</v>
      </c>
      <c r="K10" s="20">
        <v>4888</v>
      </c>
      <c r="L10" s="20">
        <v>123963</v>
      </c>
      <c r="M10" s="18">
        <f t="shared" si="1"/>
        <v>128851</v>
      </c>
      <c r="N10" s="20">
        <v>441</v>
      </c>
      <c r="O10" s="21">
        <v>3620</v>
      </c>
      <c r="P10" s="22">
        <f t="shared" si="2"/>
        <v>243537</v>
      </c>
    </row>
    <row r="11" spans="1:16" x14ac:dyDescent="0.2">
      <c r="A11" s="16">
        <f>+LA!A11</f>
        <v>40940</v>
      </c>
      <c r="B11" s="17">
        <v>49754</v>
      </c>
      <c r="C11" s="17">
        <v>25023</v>
      </c>
      <c r="D11" s="17">
        <v>20985</v>
      </c>
      <c r="E11" s="17">
        <v>16628</v>
      </c>
      <c r="F11" s="18">
        <f t="shared" si="0"/>
        <v>112390</v>
      </c>
      <c r="G11" s="19">
        <v>0</v>
      </c>
      <c r="H11" s="19">
        <v>0</v>
      </c>
      <c r="I11" s="19">
        <v>0</v>
      </c>
      <c r="J11" s="19">
        <v>0</v>
      </c>
      <c r="K11" s="20">
        <v>4917</v>
      </c>
      <c r="L11" s="20">
        <v>124312</v>
      </c>
      <c r="M11" s="18">
        <f t="shared" si="1"/>
        <v>129229</v>
      </c>
      <c r="N11" s="20">
        <v>442</v>
      </c>
      <c r="O11" s="21">
        <v>3631</v>
      </c>
      <c r="P11" s="22">
        <f t="shared" si="2"/>
        <v>245692</v>
      </c>
    </row>
    <row r="12" spans="1:16" x14ac:dyDescent="0.2">
      <c r="A12" s="16">
        <f>+LA!A12</f>
        <v>40969</v>
      </c>
      <c r="B12" s="17">
        <v>49038</v>
      </c>
      <c r="C12" s="17">
        <v>25139</v>
      </c>
      <c r="D12" s="17">
        <v>21017</v>
      </c>
      <c r="E12" s="17">
        <v>16652</v>
      </c>
      <c r="F12" s="18">
        <f t="shared" si="0"/>
        <v>111846</v>
      </c>
      <c r="G12" s="19">
        <v>0</v>
      </c>
      <c r="H12" s="19">
        <v>0</v>
      </c>
      <c r="I12" s="19">
        <v>0</v>
      </c>
      <c r="J12" s="19">
        <v>0</v>
      </c>
      <c r="K12" s="20">
        <v>4936</v>
      </c>
      <c r="L12" s="20">
        <v>124576</v>
      </c>
      <c r="M12" s="18">
        <f t="shared" si="1"/>
        <v>129512</v>
      </c>
      <c r="N12" s="20">
        <v>444</v>
      </c>
      <c r="O12" s="21">
        <v>3626</v>
      </c>
      <c r="P12" s="22">
        <f t="shared" si="2"/>
        <v>245428</v>
      </c>
    </row>
    <row r="13" spans="1:16" x14ac:dyDescent="0.2">
      <c r="A13" s="16">
        <f>+LA!A13</f>
        <v>41000</v>
      </c>
      <c r="B13" s="17">
        <v>48914</v>
      </c>
      <c r="C13" s="17">
        <v>25079</v>
      </c>
      <c r="D13" s="17">
        <v>20994</v>
      </c>
      <c r="E13" s="17">
        <v>16711</v>
      </c>
      <c r="F13" s="18">
        <f t="shared" si="0"/>
        <v>111698</v>
      </c>
      <c r="G13" s="19">
        <v>0</v>
      </c>
      <c r="H13" s="19">
        <v>0</v>
      </c>
      <c r="I13" s="19">
        <v>0</v>
      </c>
      <c r="J13" s="19">
        <v>0</v>
      </c>
      <c r="K13" s="20">
        <v>4925</v>
      </c>
      <c r="L13" s="20">
        <v>124095</v>
      </c>
      <c r="M13" s="18">
        <f t="shared" si="1"/>
        <v>129020</v>
      </c>
      <c r="N13" s="20">
        <v>432</v>
      </c>
      <c r="O13" s="21">
        <v>3586</v>
      </c>
      <c r="P13" s="22">
        <f t="shared" si="2"/>
        <v>244736</v>
      </c>
    </row>
    <row r="14" spans="1:16" x14ac:dyDescent="0.2">
      <c r="A14" s="16">
        <f>+LA!A14</f>
        <v>41030</v>
      </c>
      <c r="B14" s="17">
        <v>49138</v>
      </c>
      <c r="C14" s="17">
        <v>25140</v>
      </c>
      <c r="D14" s="17">
        <v>20917</v>
      </c>
      <c r="E14" s="17">
        <v>16665</v>
      </c>
      <c r="F14" s="18">
        <f t="shared" si="0"/>
        <v>111860</v>
      </c>
      <c r="G14" s="19">
        <v>0</v>
      </c>
      <c r="H14" s="19">
        <v>0</v>
      </c>
      <c r="I14" s="19">
        <v>0</v>
      </c>
      <c r="J14" s="19">
        <v>0</v>
      </c>
      <c r="K14" s="20">
        <v>4889</v>
      </c>
      <c r="L14" s="20">
        <v>123946</v>
      </c>
      <c r="M14" s="18">
        <f t="shared" si="1"/>
        <v>128835</v>
      </c>
      <c r="N14" s="20">
        <v>429</v>
      </c>
      <c r="O14" s="21">
        <v>3574</v>
      </c>
      <c r="P14" s="22">
        <f t="shared" si="2"/>
        <v>244698</v>
      </c>
    </row>
    <row r="15" spans="1:16" x14ac:dyDescent="0.2">
      <c r="A15" s="16">
        <f>+LA!A15</f>
        <v>41061</v>
      </c>
      <c r="B15" s="17">
        <v>48790</v>
      </c>
      <c r="C15" s="17">
        <v>24973</v>
      </c>
      <c r="D15" s="17">
        <v>20845</v>
      </c>
      <c r="E15" s="17">
        <v>16626</v>
      </c>
      <c r="F15" s="18">
        <f t="shared" si="0"/>
        <v>111234</v>
      </c>
      <c r="G15" s="19">
        <v>0</v>
      </c>
      <c r="H15" s="19">
        <v>0</v>
      </c>
      <c r="I15" s="19">
        <v>0</v>
      </c>
      <c r="J15" s="19">
        <v>0</v>
      </c>
      <c r="K15" s="20">
        <v>4920</v>
      </c>
      <c r="L15" s="20">
        <v>123197</v>
      </c>
      <c r="M15" s="18">
        <f t="shared" si="1"/>
        <v>128117</v>
      </c>
      <c r="N15" s="20">
        <v>422</v>
      </c>
      <c r="O15" s="21">
        <v>3495</v>
      </c>
      <c r="P15" s="22">
        <f t="shared" si="2"/>
        <v>243268</v>
      </c>
    </row>
    <row r="16" spans="1:16" x14ac:dyDescent="0.2">
      <c r="A16" s="16">
        <f>+LA!A16</f>
        <v>41091</v>
      </c>
      <c r="B16" s="17">
        <v>48650</v>
      </c>
      <c r="C16" s="17">
        <v>24717</v>
      </c>
      <c r="D16" s="17">
        <v>20780</v>
      </c>
      <c r="E16" s="17">
        <v>16666</v>
      </c>
      <c r="F16" s="18">
        <f t="shared" si="0"/>
        <v>110813</v>
      </c>
      <c r="G16" s="19">
        <v>0</v>
      </c>
      <c r="H16" s="19">
        <v>0</v>
      </c>
      <c r="I16" s="19">
        <v>0</v>
      </c>
      <c r="J16" s="19">
        <v>0</v>
      </c>
      <c r="K16" s="20">
        <v>4897</v>
      </c>
      <c r="L16" s="20">
        <v>123088</v>
      </c>
      <c r="M16" s="18">
        <f t="shared" si="1"/>
        <v>127985</v>
      </c>
      <c r="N16" s="20">
        <v>427</v>
      </c>
      <c r="O16" s="21">
        <v>3490</v>
      </c>
      <c r="P16" s="22">
        <f t="shared" si="2"/>
        <v>242715</v>
      </c>
    </row>
    <row r="17" spans="1:16" x14ac:dyDescent="0.2">
      <c r="A17" s="16">
        <f>+LA!A17</f>
        <v>41122</v>
      </c>
      <c r="B17" s="17">
        <v>48732</v>
      </c>
      <c r="C17" s="17">
        <v>24816</v>
      </c>
      <c r="D17" s="17">
        <v>20785</v>
      </c>
      <c r="E17" s="17">
        <v>16694</v>
      </c>
      <c r="F17" s="18">
        <f t="shared" si="0"/>
        <v>111027</v>
      </c>
      <c r="G17" s="19">
        <v>0</v>
      </c>
      <c r="H17" s="19">
        <v>0</v>
      </c>
      <c r="I17" s="19">
        <v>0</v>
      </c>
      <c r="J17" s="19">
        <v>0</v>
      </c>
      <c r="K17" s="20">
        <v>4911</v>
      </c>
      <c r="L17" s="20">
        <v>123014</v>
      </c>
      <c r="M17" s="18">
        <f t="shared" si="1"/>
        <v>127925</v>
      </c>
      <c r="N17" s="20">
        <v>415</v>
      </c>
      <c r="O17" s="21">
        <v>3456</v>
      </c>
      <c r="P17" s="22">
        <f t="shared" si="2"/>
        <v>242823</v>
      </c>
    </row>
    <row r="18" spans="1:16" x14ac:dyDescent="0.2">
      <c r="A18" s="16">
        <f>+LA!A18</f>
        <v>41153</v>
      </c>
      <c r="B18" s="17">
        <v>48703</v>
      </c>
      <c r="C18" s="17">
        <v>24742</v>
      </c>
      <c r="D18" s="17">
        <v>20749</v>
      </c>
      <c r="E18" s="17">
        <v>16562</v>
      </c>
      <c r="F18" s="18">
        <f t="shared" si="0"/>
        <v>110756</v>
      </c>
      <c r="G18" s="19">
        <v>0</v>
      </c>
      <c r="H18" s="19">
        <v>0</v>
      </c>
      <c r="I18" s="19">
        <v>0</v>
      </c>
      <c r="J18" s="19">
        <v>0</v>
      </c>
      <c r="K18" s="20">
        <v>4889</v>
      </c>
      <c r="L18" s="20">
        <v>122653</v>
      </c>
      <c r="M18" s="18">
        <f t="shared" si="1"/>
        <v>127542</v>
      </c>
      <c r="N18" s="20">
        <v>413</v>
      </c>
      <c r="O18" s="21">
        <v>3426</v>
      </c>
      <c r="P18" s="22">
        <f t="shared" si="2"/>
        <v>242137</v>
      </c>
    </row>
    <row r="19" spans="1:16" ht="13.5" thickBot="1" x14ac:dyDescent="0.25">
      <c r="A19" s="5" t="s">
        <v>50</v>
      </c>
      <c r="B19" s="23">
        <f t="shared" ref="B19:P19" si="3">SUM(B7:B18)/12</f>
        <v>48774.416666666664</v>
      </c>
      <c r="C19" s="23">
        <f t="shared" si="3"/>
        <v>24932.083333333332</v>
      </c>
      <c r="D19" s="23">
        <f t="shared" si="3"/>
        <v>20894.75</v>
      </c>
      <c r="E19" s="23">
        <f t="shared" si="3"/>
        <v>16623.333333333332</v>
      </c>
      <c r="F19" s="23">
        <f t="shared" si="3"/>
        <v>111224.58333333333</v>
      </c>
      <c r="G19" s="23">
        <f t="shared" si="3"/>
        <v>0</v>
      </c>
      <c r="H19" s="23">
        <f t="shared" si="3"/>
        <v>0</v>
      </c>
      <c r="I19" s="23">
        <f t="shared" si="3"/>
        <v>0</v>
      </c>
      <c r="J19" s="23">
        <f t="shared" si="3"/>
        <v>0</v>
      </c>
      <c r="K19" s="23">
        <f t="shared" si="3"/>
        <v>4899.333333333333</v>
      </c>
      <c r="L19" s="23">
        <f t="shared" si="3"/>
        <v>123495</v>
      </c>
      <c r="M19" s="23">
        <f t="shared" si="3"/>
        <v>128394.33333333333</v>
      </c>
      <c r="N19" s="23">
        <f t="shared" si="3"/>
        <v>430.5</v>
      </c>
      <c r="O19" s="23">
        <f t="shared" si="3"/>
        <v>3579.1666666666665</v>
      </c>
      <c r="P19" s="24">
        <f t="shared" si="3"/>
        <v>243628.58333333334</v>
      </c>
    </row>
    <row r="20" spans="1:16" ht="13.5" thickTop="1" x14ac:dyDescent="0.2">
      <c r="B20" s="25"/>
      <c r="C20" s="25"/>
      <c r="D20" s="25"/>
      <c r="E20" s="25"/>
      <c r="F20" s="25"/>
      <c r="G20" s="25"/>
      <c r="H20" s="25"/>
      <c r="I20" s="25"/>
      <c r="J20" s="25"/>
      <c r="K20" s="25"/>
      <c r="L20" s="25"/>
      <c r="M20" s="25"/>
      <c r="N20" s="25"/>
      <c r="O20" s="25"/>
      <c r="P20" s="26"/>
    </row>
    <row r="21" spans="1:16" x14ac:dyDescent="0.2">
      <c r="O21" s="25"/>
      <c r="P21" s="27"/>
    </row>
    <row r="22" spans="1:16" x14ac:dyDescent="0.2">
      <c r="B22" s="8" t="s">
        <v>110</v>
      </c>
      <c r="C22" s="8" t="s">
        <v>109</v>
      </c>
      <c r="D22" s="8" t="s">
        <v>108</v>
      </c>
      <c r="E22" s="8" t="s">
        <v>107</v>
      </c>
      <c r="F22" s="9" t="s">
        <v>11</v>
      </c>
      <c r="G22" s="8" t="s">
        <v>106</v>
      </c>
      <c r="H22" s="8" t="s">
        <v>105</v>
      </c>
      <c r="I22" s="8" t="s">
        <v>104</v>
      </c>
      <c r="J22" s="8" t="s">
        <v>103</v>
      </c>
      <c r="K22" s="8" t="s">
        <v>102</v>
      </c>
      <c r="L22" s="8" t="s">
        <v>101</v>
      </c>
      <c r="M22" s="9" t="s">
        <v>11</v>
      </c>
      <c r="N22" s="8" t="s">
        <v>100</v>
      </c>
      <c r="O22" s="10" t="s">
        <v>99</v>
      </c>
      <c r="P22" s="11" t="s">
        <v>11</v>
      </c>
    </row>
    <row r="23" spans="1:16" x14ac:dyDescent="0.2">
      <c r="A23" s="6" t="s">
        <v>51</v>
      </c>
      <c r="B23" s="12" t="s">
        <v>98</v>
      </c>
      <c r="C23" s="12" t="s">
        <v>97</v>
      </c>
      <c r="D23" s="12" t="s">
        <v>96</v>
      </c>
      <c r="E23" s="12" t="s">
        <v>95</v>
      </c>
      <c r="F23" s="13" t="s">
        <v>94</v>
      </c>
      <c r="G23" s="12" t="s">
        <v>93</v>
      </c>
      <c r="H23" s="12" t="s">
        <v>92</v>
      </c>
      <c r="I23" s="12" t="s">
        <v>91</v>
      </c>
      <c r="J23" s="12" t="s">
        <v>90</v>
      </c>
      <c r="K23" s="12" t="s">
        <v>89</v>
      </c>
      <c r="L23" s="12" t="s">
        <v>88</v>
      </c>
      <c r="M23" s="13" t="s">
        <v>87</v>
      </c>
      <c r="N23" s="12" t="s">
        <v>86</v>
      </c>
      <c r="O23" s="14" t="s">
        <v>85</v>
      </c>
      <c r="P23" s="15" t="s">
        <v>84</v>
      </c>
    </row>
    <row r="24" spans="1:16" x14ac:dyDescent="0.2">
      <c r="A24" s="16">
        <f t="shared" ref="A24:A35" si="4">+A7</f>
        <v>40817</v>
      </c>
      <c r="B24" s="28">
        <v>73</v>
      </c>
      <c r="C24" s="28">
        <v>3</v>
      </c>
      <c r="D24" s="28">
        <v>254</v>
      </c>
      <c r="E24" s="28">
        <v>2</v>
      </c>
      <c r="F24" s="18">
        <f t="shared" ref="F24:F35" si="5">SUM(B24:E24)</f>
        <v>332</v>
      </c>
      <c r="G24" s="29">
        <v>0</v>
      </c>
      <c r="H24" s="29">
        <v>0</v>
      </c>
      <c r="I24" s="29">
        <v>0</v>
      </c>
      <c r="J24" s="29">
        <v>0</v>
      </c>
      <c r="K24" s="28">
        <v>7</v>
      </c>
      <c r="L24" s="28">
        <v>367</v>
      </c>
      <c r="M24" s="18">
        <f t="shared" ref="M24:M35" si="6">SUM(G24:L24)</f>
        <v>374</v>
      </c>
      <c r="N24" s="19">
        <v>0</v>
      </c>
      <c r="O24" s="30">
        <v>0</v>
      </c>
      <c r="P24" s="22">
        <f t="shared" ref="P24:P36" si="7">+F24+M24+N24+O24</f>
        <v>706</v>
      </c>
    </row>
    <row r="25" spans="1:16" x14ac:dyDescent="0.2">
      <c r="A25" s="16">
        <f t="shared" si="4"/>
        <v>40848</v>
      </c>
      <c r="B25" s="28">
        <v>73</v>
      </c>
      <c r="C25" s="28">
        <v>3</v>
      </c>
      <c r="D25" s="28">
        <v>254</v>
      </c>
      <c r="E25" s="28">
        <v>2</v>
      </c>
      <c r="F25" s="18">
        <f t="shared" si="5"/>
        <v>332</v>
      </c>
      <c r="G25" s="29">
        <v>0</v>
      </c>
      <c r="H25" s="29">
        <v>0</v>
      </c>
      <c r="I25" s="29">
        <v>0</v>
      </c>
      <c r="J25" s="29">
        <v>0</v>
      </c>
      <c r="K25" s="28">
        <v>7</v>
      </c>
      <c r="L25" s="28">
        <v>366</v>
      </c>
      <c r="M25" s="18">
        <f t="shared" si="6"/>
        <v>373</v>
      </c>
      <c r="N25" s="19">
        <v>0</v>
      </c>
      <c r="O25" s="30">
        <v>0</v>
      </c>
      <c r="P25" s="22">
        <f t="shared" si="7"/>
        <v>705</v>
      </c>
    </row>
    <row r="26" spans="1:16" x14ac:dyDescent="0.2">
      <c r="A26" s="16">
        <f t="shared" si="4"/>
        <v>40878</v>
      </c>
      <c r="B26" s="28">
        <v>73</v>
      </c>
      <c r="C26" s="28">
        <v>3</v>
      </c>
      <c r="D26" s="28">
        <v>254</v>
      </c>
      <c r="E26" s="28">
        <v>2</v>
      </c>
      <c r="F26" s="18">
        <f t="shared" si="5"/>
        <v>332</v>
      </c>
      <c r="G26" s="29">
        <v>0</v>
      </c>
      <c r="H26" s="29">
        <v>0</v>
      </c>
      <c r="I26" s="29">
        <v>0</v>
      </c>
      <c r="J26" s="29">
        <v>0</v>
      </c>
      <c r="K26" s="28">
        <v>7</v>
      </c>
      <c r="L26" s="28">
        <v>372</v>
      </c>
      <c r="M26" s="18">
        <f t="shared" si="6"/>
        <v>379</v>
      </c>
      <c r="N26" s="19">
        <v>0</v>
      </c>
      <c r="O26" s="30">
        <v>0</v>
      </c>
      <c r="P26" s="22">
        <f t="shared" si="7"/>
        <v>711</v>
      </c>
    </row>
    <row r="27" spans="1:16" x14ac:dyDescent="0.2">
      <c r="A27" s="16">
        <f t="shared" si="4"/>
        <v>40909</v>
      </c>
      <c r="B27" s="28">
        <v>73</v>
      </c>
      <c r="C27" s="28">
        <v>5</v>
      </c>
      <c r="D27" s="28">
        <v>255</v>
      </c>
      <c r="E27" s="28">
        <v>2</v>
      </c>
      <c r="F27" s="18">
        <f t="shared" si="5"/>
        <v>335</v>
      </c>
      <c r="G27" s="29">
        <v>0</v>
      </c>
      <c r="H27" s="29">
        <v>0</v>
      </c>
      <c r="I27" s="29">
        <v>0</v>
      </c>
      <c r="J27" s="29">
        <v>0</v>
      </c>
      <c r="K27" s="28">
        <v>7</v>
      </c>
      <c r="L27" s="28">
        <v>368</v>
      </c>
      <c r="M27" s="18">
        <f t="shared" si="6"/>
        <v>375</v>
      </c>
      <c r="N27" s="19">
        <v>0</v>
      </c>
      <c r="O27" s="30">
        <v>0</v>
      </c>
      <c r="P27" s="22">
        <f t="shared" si="7"/>
        <v>710</v>
      </c>
    </row>
    <row r="28" spans="1:16" x14ac:dyDescent="0.2">
      <c r="A28" s="16">
        <f t="shared" si="4"/>
        <v>40940</v>
      </c>
      <c r="B28" s="28">
        <v>75</v>
      </c>
      <c r="C28" s="28">
        <v>1</v>
      </c>
      <c r="D28" s="28">
        <v>254</v>
      </c>
      <c r="E28" s="28">
        <v>2</v>
      </c>
      <c r="F28" s="18">
        <f t="shared" si="5"/>
        <v>332</v>
      </c>
      <c r="G28" s="29">
        <v>0</v>
      </c>
      <c r="H28" s="29">
        <v>0</v>
      </c>
      <c r="I28" s="29">
        <v>0</v>
      </c>
      <c r="J28" s="29">
        <v>0</v>
      </c>
      <c r="K28" s="28">
        <v>7</v>
      </c>
      <c r="L28" s="28">
        <v>368</v>
      </c>
      <c r="M28" s="18">
        <f t="shared" si="6"/>
        <v>375</v>
      </c>
      <c r="N28" s="19">
        <v>0</v>
      </c>
      <c r="O28" s="30">
        <v>0</v>
      </c>
      <c r="P28" s="22">
        <f t="shared" si="7"/>
        <v>707</v>
      </c>
    </row>
    <row r="29" spans="1:16" x14ac:dyDescent="0.2">
      <c r="A29" s="16">
        <f t="shared" si="4"/>
        <v>40969</v>
      </c>
      <c r="B29" s="28">
        <v>75</v>
      </c>
      <c r="C29" s="28">
        <v>3</v>
      </c>
      <c r="D29" s="28">
        <v>254</v>
      </c>
      <c r="E29" s="28">
        <v>2</v>
      </c>
      <c r="F29" s="18">
        <f t="shared" si="5"/>
        <v>334</v>
      </c>
      <c r="G29" s="29">
        <v>0</v>
      </c>
      <c r="H29" s="29">
        <v>0</v>
      </c>
      <c r="I29" s="29">
        <v>0</v>
      </c>
      <c r="J29" s="29">
        <v>0</v>
      </c>
      <c r="K29" s="28">
        <v>7</v>
      </c>
      <c r="L29" s="28">
        <v>366</v>
      </c>
      <c r="M29" s="18">
        <f t="shared" si="6"/>
        <v>373</v>
      </c>
      <c r="N29" s="19">
        <v>0</v>
      </c>
      <c r="O29" s="30">
        <v>0</v>
      </c>
      <c r="P29" s="22">
        <f t="shared" si="7"/>
        <v>707</v>
      </c>
    </row>
    <row r="30" spans="1:16" x14ac:dyDescent="0.2">
      <c r="A30" s="16">
        <f t="shared" si="4"/>
        <v>41000</v>
      </c>
      <c r="B30" s="28">
        <v>75</v>
      </c>
      <c r="C30" s="28">
        <v>3</v>
      </c>
      <c r="D30" s="28">
        <v>256</v>
      </c>
      <c r="E30" s="28">
        <v>2</v>
      </c>
      <c r="F30" s="18">
        <f t="shared" si="5"/>
        <v>336</v>
      </c>
      <c r="G30" s="29">
        <v>0</v>
      </c>
      <c r="H30" s="29">
        <v>0</v>
      </c>
      <c r="I30" s="29">
        <v>0</v>
      </c>
      <c r="J30" s="29">
        <v>0</v>
      </c>
      <c r="K30" s="28">
        <v>7</v>
      </c>
      <c r="L30" s="28">
        <v>369</v>
      </c>
      <c r="M30" s="18">
        <f t="shared" si="6"/>
        <v>376</v>
      </c>
      <c r="N30" s="19">
        <v>0</v>
      </c>
      <c r="O30" s="30">
        <v>0</v>
      </c>
      <c r="P30" s="22">
        <f t="shared" si="7"/>
        <v>712</v>
      </c>
    </row>
    <row r="31" spans="1:16" x14ac:dyDescent="0.2">
      <c r="A31" s="16">
        <f t="shared" si="4"/>
        <v>41030</v>
      </c>
      <c r="B31" s="28">
        <v>75</v>
      </c>
      <c r="C31" s="28">
        <v>2</v>
      </c>
      <c r="D31" s="28">
        <v>256</v>
      </c>
      <c r="E31" s="28">
        <v>2</v>
      </c>
      <c r="F31" s="18">
        <f t="shared" si="5"/>
        <v>335</v>
      </c>
      <c r="G31" s="29">
        <v>0</v>
      </c>
      <c r="H31" s="29">
        <v>0</v>
      </c>
      <c r="I31" s="29">
        <v>0</v>
      </c>
      <c r="J31" s="29">
        <v>0</v>
      </c>
      <c r="K31" s="28">
        <v>7</v>
      </c>
      <c r="L31" s="28">
        <v>364</v>
      </c>
      <c r="M31" s="18">
        <f t="shared" si="6"/>
        <v>371</v>
      </c>
      <c r="N31" s="19">
        <v>0</v>
      </c>
      <c r="O31" s="30">
        <v>0</v>
      </c>
      <c r="P31" s="22">
        <f t="shared" si="7"/>
        <v>706</v>
      </c>
    </row>
    <row r="32" spans="1:16" x14ac:dyDescent="0.2">
      <c r="A32" s="16">
        <f t="shared" si="4"/>
        <v>41061</v>
      </c>
      <c r="B32" s="28">
        <v>75</v>
      </c>
      <c r="C32" s="28">
        <v>2</v>
      </c>
      <c r="D32" s="28">
        <v>260</v>
      </c>
      <c r="E32" s="28">
        <v>2</v>
      </c>
      <c r="F32" s="18">
        <f t="shared" si="5"/>
        <v>339</v>
      </c>
      <c r="G32" s="29">
        <v>0</v>
      </c>
      <c r="H32" s="29">
        <v>0</v>
      </c>
      <c r="I32" s="29">
        <v>0</v>
      </c>
      <c r="J32" s="29">
        <v>0</v>
      </c>
      <c r="K32" s="28">
        <v>7</v>
      </c>
      <c r="L32" s="28">
        <v>365</v>
      </c>
      <c r="M32" s="18">
        <f t="shared" si="6"/>
        <v>372</v>
      </c>
      <c r="N32" s="19">
        <v>0</v>
      </c>
      <c r="O32" s="30">
        <v>0</v>
      </c>
      <c r="P32" s="22">
        <f t="shared" si="7"/>
        <v>711</v>
      </c>
    </row>
    <row r="33" spans="1:16" x14ac:dyDescent="0.2">
      <c r="A33" s="16">
        <f t="shared" si="4"/>
        <v>41091</v>
      </c>
      <c r="B33" s="28">
        <v>75</v>
      </c>
      <c r="C33" s="28">
        <v>2</v>
      </c>
      <c r="D33" s="28">
        <v>260</v>
      </c>
      <c r="E33" s="28">
        <v>2</v>
      </c>
      <c r="F33" s="18">
        <f t="shared" si="5"/>
        <v>339</v>
      </c>
      <c r="G33" s="29">
        <v>0</v>
      </c>
      <c r="H33" s="29">
        <v>0</v>
      </c>
      <c r="I33" s="29">
        <v>0</v>
      </c>
      <c r="J33" s="29">
        <v>0</v>
      </c>
      <c r="K33" s="28">
        <v>7</v>
      </c>
      <c r="L33" s="28">
        <v>366</v>
      </c>
      <c r="M33" s="18">
        <f t="shared" si="6"/>
        <v>373</v>
      </c>
      <c r="N33" s="19">
        <v>0</v>
      </c>
      <c r="O33" s="30">
        <v>0</v>
      </c>
      <c r="P33" s="22">
        <f t="shared" si="7"/>
        <v>712</v>
      </c>
    </row>
    <row r="34" spans="1:16" x14ac:dyDescent="0.2">
      <c r="A34" s="16">
        <f t="shared" si="4"/>
        <v>41122</v>
      </c>
      <c r="B34" s="28">
        <v>76</v>
      </c>
      <c r="C34" s="28">
        <v>2</v>
      </c>
      <c r="D34" s="28">
        <v>261</v>
      </c>
      <c r="E34" s="28">
        <v>2</v>
      </c>
      <c r="F34" s="18">
        <f t="shared" si="5"/>
        <v>341</v>
      </c>
      <c r="G34" s="29">
        <v>0</v>
      </c>
      <c r="H34" s="29">
        <v>0</v>
      </c>
      <c r="I34" s="29">
        <v>0</v>
      </c>
      <c r="J34" s="29">
        <v>0</v>
      </c>
      <c r="K34" s="28">
        <v>7</v>
      </c>
      <c r="L34" s="28">
        <v>366</v>
      </c>
      <c r="M34" s="18">
        <f t="shared" si="6"/>
        <v>373</v>
      </c>
      <c r="N34" s="19">
        <v>0</v>
      </c>
      <c r="O34" s="30">
        <v>0</v>
      </c>
      <c r="P34" s="22">
        <f t="shared" si="7"/>
        <v>714</v>
      </c>
    </row>
    <row r="35" spans="1:16" x14ac:dyDescent="0.2">
      <c r="A35" s="16">
        <f t="shared" si="4"/>
        <v>41153</v>
      </c>
      <c r="B35" s="28">
        <v>76</v>
      </c>
      <c r="C35" s="28">
        <v>2</v>
      </c>
      <c r="D35" s="28">
        <v>259</v>
      </c>
      <c r="E35" s="28">
        <v>2</v>
      </c>
      <c r="F35" s="18">
        <f t="shared" si="5"/>
        <v>339</v>
      </c>
      <c r="G35" s="29">
        <v>0</v>
      </c>
      <c r="H35" s="29">
        <v>0</v>
      </c>
      <c r="I35" s="29">
        <v>0</v>
      </c>
      <c r="J35" s="29">
        <v>0</v>
      </c>
      <c r="K35" s="28">
        <v>7</v>
      </c>
      <c r="L35" s="28">
        <v>365</v>
      </c>
      <c r="M35" s="18">
        <f t="shared" si="6"/>
        <v>372</v>
      </c>
      <c r="N35" s="19">
        <v>0</v>
      </c>
      <c r="O35" s="30">
        <v>0</v>
      </c>
      <c r="P35" s="22">
        <f t="shared" si="7"/>
        <v>711</v>
      </c>
    </row>
    <row r="36" spans="1:16" ht="13.5" thickBot="1" x14ac:dyDescent="0.25">
      <c r="A36" s="5" t="s">
        <v>50</v>
      </c>
      <c r="B36" s="31">
        <f t="shared" ref="B36:O36" si="8">SUM(B24:B35)/12</f>
        <v>74.5</v>
      </c>
      <c r="C36" s="31">
        <f t="shared" si="8"/>
        <v>2.5833333333333335</v>
      </c>
      <c r="D36" s="31">
        <f t="shared" si="8"/>
        <v>256.41666666666669</v>
      </c>
      <c r="E36" s="31">
        <f t="shared" si="8"/>
        <v>2</v>
      </c>
      <c r="F36" s="32">
        <f t="shared" si="8"/>
        <v>335.5</v>
      </c>
      <c r="G36" s="31">
        <f t="shared" si="8"/>
        <v>0</v>
      </c>
      <c r="H36" s="31">
        <f t="shared" si="8"/>
        <v>0</v>
      </c>
      <c r="I36" s="31">
        <f t="shared" si="8"/>
        <v>0</v>
      </c>
      <c r="J36" s="31">
        <f t="shared" si="8"/>
        <v>0</v>
      </c>
      <c r="K36" s="31">
        <f t="shared" si="8"/>
        <v>7</v>
      </c>
      <c r="L36" s="31">
        <f t="shared" si="8"/>
        <v>366.83333333333331</v>
      </c>
      <c r="M36" s="32">
        <f t="shared" si="8"/>
        <v>373.83333333333331</v>
      </c>
      <c r="N36" s="31">
        <f t="shared" si="8"/>
        <v>0</v>
      </c>
      <c r="O36" s="33">
        <f t="shared" si="8"/>
        <v>0</v>
      </c>
      <c r="P36" s="34">
        <f t="shared" si="7"/>
        <v>709.33333333333326</v>
      </c>
    </row>
    <row r="37" spans="1:16" ht="13.5" thickTop="1" x14ac:dyDescent="0.2"/>
    <row r="39" spans="1:16" x14ac:dyDescent="0.2">
      <c r="B39" s="8" t="s">
        <v>110</v>
      </c>
      <c r="C39" s="8" t="s">
        <v>109</v>
      </c>
      <c r="D39" s="8" t="s">
        <v>108</v>
      </c>
      <c r="E39" s="8" t="s">
        <v>107</v>
      </c>
      <c r="F39" s="9" t="s">
        <v>11</v>
      </c>
      <c r="G39" s="8" t="s">
        <v>106</v>
      </c>
      <c r="H39" s="8" t="s">
        <v>105</v>
      </c>
      <c r="I39" s="8" t="s">
        <v>104</v>
      </c>
      <c r="J39" s="8" t="s">
        <v>103</v>
      </c>
      <c r="K39" s="8" t="s">
        <v>102</v>
      </c>
      <c r="L39" s="8" t="s">
        <v>101</v>
      </c>
      <c r="M39" s="9" t="s">
        <v>11</v>
      </c>
      <c r="N39" s="8" t="s">
        <v>100</v>
      </c>
      <c r="O39" s="10" t="s">
        <v>99</v>
      </c>
      <c r="P39" s="11" t="s">
        <v>11</v>
      </c>
    </row>
    <row r="40" spans="1:16" x14ac:dyDescent="0.2">
      <c r="A40" s="6" t="s">
        <v>11</v>
      </c>
      <c r="B40" s="12" t="s">
        <v>98</v>
      </c>
      <c r="C40" s="12" t="s">
        <v>97</v>
      </c>
      <c r="D40" s="12" t="s">
        <v>96</v>
      </c>
      <c r="E40" s="12" t="s">
        <v>95</v>
      </c>
      <c r="F40" s="13" t="s">
        <v>94</v>
      </c>
      <c r="G40" s="12" t="s">
        <v>93</v>
      </c>
      <c r="H40" s="12" t="s">
        <v>92</v>
      </c>
      <c r="I40" s="12" t="s">
        <v>91</v>
      </c>
      <c r="J40" s="12" t="s">
        <v>90</v>
      </c>
      <c r="K40" s="12" t="s">
        <v>89</v>
      </c>
      <c r="L40" s="12" t="s">
        <v>88</v>
      </c>
      <c r="M40" s="13" t="s">
        <v>87</v>
      </c>
      <c r="N40" s="12" t="s">
        <v>86</v>
      </c>
      <c r="O40" s="14" t="s">
        <v>85</v>
      </c>
      <c r="P40" s="15" t="s">
        <v>84</v>
      </c>
    </row>
    <row r="41" spans="1:16" ht="13.5" thickBot="1" x14ac:dyDescent="0.25">
      <c r="A41" s="5" t="s">
        <v>19</v>
      </c>
      <c r="B41" s="31">
        <f>B36+B19</f>
        <v>48848.916666666664</v>
      </c>
      <c r="C41" s="31">
        <f>C36+C19</f>
        <v>24934.666666666664</v>
      </c>
      <c r="D41" s="31">
        <f>D36+D19</f>
        <v>21151.166666666668</v>
      </c>
      <c r="E41" s="31">
        <f>E36+E19</f>
        <v>16625.333333333332</v>
      </c>
      <c r="F41" s="32">
        <f>SUM(B41:E41)</f>
        <v>111560.08333333333</v>
      </c>
      <c r="G41" s="31">
        <f>(SUM(G7:G18)+SUM(G24:G35))/12</f>
        <v>0</v>
      </c>
      <c r="H41" s="31">
        <f>(SUM(H7:H18)+SUM(H24:H35))/12</f>
        <v>0</v>
      </c>
      <c r="I41" s="31">
        <f>(SUM(I7:I18)+SUM(I24:I35))/12</f>
        <v>0</v>
      </c>
      <c r="J41" s="31">
        <f>(SUM(J7:J18)+SUM(J24:J35))/12</f>
        <v>0</v>
      </c>
      <c r="K41" s="31">
        <f>K36+K19</f>
        <v>4906.333333333333</v>
      </c>
      <c r="L41" s="31">
        <f>L36+L19</f>
        <v>123861.83333333333</v>
      </c>
      <c r="M41" s="32">
        <f>SUM(K41:L41)</f>
        <v>128768.16666666666</v>
      </c>
      <c r="N41" s="31">
        <f>N36+N19</f>
        <v>430.5</v>
      </c>
      <c r="O41" s="31">
        <f>O36+O19</f>
        <v>3579.1666666666665</v>
      </c>
      <c r="P41" s="34">
        <f>F41+M41+N41+O41</f>
        <v>244337.91666666666</v>
      </c>
    </row>
    <row r="42" spans="1:16" ht="13.5" thickTop="1" x14ac:dyDescent="0.2"/>
    <row r="46" spans="1:16" x14ac:dyDescent="0.2">
      <c r="B46" s="35"/>
      <c r="C46" s="35"/>
      <c r="D46" s="35"/>
      <c r="E46" s="35"/>
      <c r="F46" s="35"/>
      <c r="G46" s="35"/>
      <c r="H46" s="35"/>
      <c r="I46" s="35"/>
      <c r="J46" s="35"/>
      <c r="K46" s="35"/>
      <c r="L46" s="35"/>
      <c r="M46" s="35"/>
    </row>
    <row r="47" spans="1:16" x14ac:dyDescent="0.2">
      <c r="B47" s="1"/>
      <c r="C47" s="1"/>
      <c r="D47" s="1"/>
      <c r="E47" s="1"/>
      <c r="F47" s="1"/>
      <c r="G47" s="1"/>
      <c r="H47" s="1"/>
      <c r="I47" s="1"/>
      <c r="J47" s="2"/>
      <c r="K47" s="2"/>
      <c r="L47" s="2"/>
      <c r="M47" s="35"/>
    </row>
  </sheetData>
  <printOptions horizontalCentered="1"/>
  <pageMargins left="0.7" right="0.7" top="0.75" bottom="0.75" header="0.3" footer="0.3"/>
  <pageSetup scale="80" orientation="landscape" r:id="rId1"/>
  <headerFooter>
    <oddHeader>&amp;C&amp;11&amp;A&amp;R&amp;8CASE NO. 2013-00148
ATTACHMENT 2
TO OAG DR NO. 1-173</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Summary</vt:lpstr>
      <vt:lpstr>WTX</vt:lpstr>
      <vt:lpstr>LA</vt:lpstr>
      <vt:lpstr>MISS</vt:lpstr>
      <vt:lpstr>Mid-Tex</vt:lpstr>
      <vt:lpstr>KY, MdSt</vt:lpstr>
      <vt:lpstr>COKS</vt:lpstr>
      <vt:lpstr>COKS!Print_Area</vt:lpstr>
      <vt:lpstr>'KY, MdSt'!Print_Area</vt:lpstr>
      <vt:lpstr>LA!Print_Area</vt:lpstr>
      <vt:lpstr>'Mid-Tex'!Print_Area</vt:lpstr>
      <vt:lpstr>MISS!Print_Area</vt:lpstr>
      <vt:lpstr>Summary!Print_Area</vt:lpstr>
      <vt:lpstr>WTX!Print_Area</vt:lpstr>
    </vt:vector>
  </TitlesOfParts>
  <Company>Atmos Energy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Daugherty, Amanda</dc:creator>
  <cp:lastModifiedBy>BuildAdmin</cp:lastModifiedBy>
  <cp:lastPrinted>2013-08-23T01:17:31Z</cp:lastPrinted>
  <dcterms:created xsi:type="dcterms:W3CDTF">2013-08-16T21:30:20Z</dcterms:created>
  <dcterms:modified xsi:type="dcterms:W3CDTF">2013-08-23T01:17:40Z</dcterms:modified>
</cp:coreProperties>
</file>